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omments1.xml" ContentType="application/vnd.openxmlformats-officedocument.spreadsheetml.comments+xml"/>
  <Override PartName="/xl/tables/table3.xml" ContentType="application/vnd.openxmlformats-officedocument.spreadsheetml.table+xml"/>
  <Override PartName="/xl/comments2.xml" ContentType="application/vnd.openxmlformats-officedocument.spreadsheetml.comments+xml"/>
  <Override PartName="/xl/tables/table4.xml" ContentType="application/vnd.openxmlformats-officedocument.spreadsheetml.table+xml"/>
  <Override PartName="/xl/comments3.xml" ContentType="application/vnd.openxmlformats-officedocument.spreadsheetml.comments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omments4.xml" ContentType="application/vnd.openxmlformats-officedocument.spreadsheetml.comments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showInkAnnotation="0"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edc9a157906d60f/Documents/Vektor/Log/2023/"/>
    </mc:Choice>
  </mc:AlternateContent>
  <xr:revisionPtr revIDLastSave="0" documentId="8_{1DB776E3-6132-466A-9E1E-9153672C453E}" xr6:coauthVersionLast="47" xr6:coauthVersionMax="47" xr10:uidLastSave="{00000000-0000-0000-0000-000000000000}"/>
  <workbookProtection workbookAlgorithmName="SHA-512" workbookHashValue="aO14+fNVJ1VYCMz9Q1pPxrFa67XFIlMBwiVOEhVA1kvIL+LbfGmjNUYPd45F8/hxyuM9Qz00KQmTijeQS2ZGVQ==" workbookSaltValue="x4JW5+n1fv6VRZdHqeTBRw==" workbookSpinCount="100000" lockStructure="1"/>
  <bookViews>
    <workbookView xWindow="-19310" yWindow="-6670" windowWidth="19420" windowHeight="10300" firstSheet="1" activeTab="1" xr2:uid="{D93BD4F2-E1BE-4D0E-9D36-2D60A81141FD}"/>
  </bookViews>
  <sheets>
    <sheet name="Member list" sheetId="1" state="hidden" r:id="rId1"/>
    <sheet name="DS Point summary" sheetId="2" r:id="rId2"/>
    <sheet name="STD Handgun" sheetId="3" r:id="rId3"/>
    <sheet name="PROD Handgun" sheetId="5" r:id="rId4"/>
    <sheet name="PROD OPTICS Handgun" sheetId="4" r:id="rId5"/>
    <sheet name="OPEN Handgun" sheetId="6" r:id="rId6"/>
    <sheet name="CLASSIC Handgun" sheetId="16" r:id="rId7"/>
    <sheet name="Revolver" sheetId="17" r:id="rId8"/>
    <sheet name="PCC" sheetId="7" r:id="rId9"/>
    <sheet name="SAOpen Rifle" sheetId="8" r:id="rId10"/>
    <sheet name="SA Std Rifle" sheetId="9" r:id="rId11"/>
    <sheet name="Open Mini Rifle" sheetId="10" r:id="rId12"/>
    <sheet name="STD Mini Rifle" sheetId="11" r:id="rId13"/>
    <sheet name="SA OPEN Shotgun" sheetId="12" r:id="rId14"/>
    <sheet name="SA STD Shotgun" sheetId="13" r:id="rId15"/>
    <sheet name="MAN STD Shotgun" sheetId="14" r:id="rId16"/>
    <sheet name="MODIFIED Shotgun" sheetId="15" r:id="rId1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4" i="8" l="1"/>
  <c r="K3" i="8"/>
  <c r="K2" i="8"/>
  <c r="K8" i="8"/>
  <c r="K7" i="8"/>
  <c r="K9" i="8"/>
  <c r="K5" i="8"/>
  <c r="K6" i="8"/>
  <c r="K10" i="8"/>
  <c r="K11" i="8"/>
  <c r="K12" i="8"/>
  <c r="K13" i="8"/>
  <c r="K14" i="8"/>
  <c r="K15" i="8"/>
  <c r="K16" i="8"/>
  <c r="K17" i="8"/>
  <c r="K21" i="8"/>
  <c r="K18" i="8"/>
  <c r="K19" i="8"/>
  <c r="K20" i="8"/>
  <c r="K22" i="8"/>
  <c r="K23" i="8"/>
  <c r="K24" i="8"/>
  <c r="K25" i="8"/>
  <c r="K26" i="8"/>
  <c r="K27" i="8"/>
  <c r="K28" i="8"/>
  <c r="K29" i="8"/>
  <c r="K30" i="8"/>
  <c r="K31" i="8"/>
  <c r="K32" i="8"/>
  <c r="K33" i="8"/>
  <c r="K34" i="8"/>
  <c r="K35" i="8"/>
  <c r="K36" i="8"/>
  <c r="K37" i="8"/>
  <c r="K38" i="8"/>
  <c r="K39" i="8"/>
  <c r="K40" i="8"/>
  <c r="K41" i="8"/>
  <c r="K42" i="8"/>
  <c r="K43" i="8"/>
  <c r="K44" i="8"/>
  <c r="K45" i="8"/>
  <c r="K46" i="8"/>
  <c r="K47" i="8"/>
  <c r="K48" i="8"/>
  <c r="K49" i="8"/>
  <c r="K50" i="8"/>
  <c r="K51" i="8"/>
  <c r="K52" i="8"/>
  <c r="K53" i="8"/>
  <c r="K54" i="8"/>
  <c r="K55" i="8"/>
  <c r="K56" i="8"/>
  <c r="K57" i="8"/>
  <c r="K58" i="8"/>
  <c r="K59" i="8"/>
  <c r="K60" i="8"/>
  <c r="K61" i="8"/>
  <c r="K62" i="8"/>
  <c r="K63" i="8"/>
  <c r="K64" i="8"/>
  <c r="K65" i="8"/>
  <c r="K66" i="8"/>
  <c r="K67" i="8"/>
  <c r="K68" i="8"/>
  <c r="K69" i="8"/>
  <c r="K70" i="8"/>
  <c r="K71" i="8"/>
  <c r="K72" i="8"/>
  <c r="K73" i="8"/>
  <c r="K74" i="8"/>
  <c r="K75" i="8"/>
  <c r="K76" i="8"/>
  <c r="K77" i="8"/>
  <c r="K78" i="8"/>
  <c r="K79" i="8"/>
  <c r="K80" i="8"/>
  <c r="K81" i="8"/>
  <c r="K82" i="8"/>
  <c r="K83" i="8"/>
  <c r="K84" i="8"/>
  <c r="K85" i="8"/>
  <c r="K86" i="8"/>
  <c r="K87" i="8"/>
  <c r="K88" i="8"/>
  <c r="K89" i="8"/>
  <c r="K90" i="8"/>
  <c r="K91" i="8"/>
  <c r="K92" i="8"/>
  <c r="K93" i="8"/>
  <c r="K94" i="8"/>
  <c r="K95" i="8"/>
  <c r="K96" i="8"/>
  <c r="K97" i="8"/>
  <c r="K98" i="8"/>
  <c r="K99" i="8"/>
  <c r="K100" i="8"/>
  <c r="K101" i="8"/>
  <c r="K102" i="8"/>
  <c r="K103" i="8"/>
  <c r="K104" i="8"/>
  <c r="K105" i="8"/>
  <c r="K106" i="8"/>
  <c r="K107" i="8"/>
  <c r="K108" i="8"/>
  <c r="K109" i="8"/>
  <c r="K110" i="8"/>
  <c r="K111" i="8"/>
  <c r="K112" i="8"/>
  <c r="K113" i="8"/>
  <c r="K114" i="8"/>
  <c r="K115" i="8"/>
  <c r="K116" i="8"/>
  <c r="K117" i="8"/>
  <c r="K118" i="8"/>
  <c r="K119" i="8"/>
  <c r="K120" i="8"/>
  <c r="K121" i="8"/>
  <c r="K122" i="8"/>
  <c r="K123" i="8"/>
  <c r="K124" i="8"/>
  <c r="K131" i="9"/>
  <c r="K130" i="9"/>
  <c r="K129" i="9"/>
  <c r="K128" i="9"/>
  <c r="K127" i="9"/>
  <c r="K126" i="9"/>
  <c r="K125" i="9"/>
  <c r="K124" i="9"/>
  <c r="K123" i="9"/>
  <c r="K122" i="9"/>
  <c r="K121" i="9"/>
  <c r="K120" i="9"/>
  <c r="K119" i="9"/>
  <c r="K118" i="9"/>
  <c r="K117" i="9"/>
  <c r="K116" i="9"/>
  <c r="K115" i="9"/>
  <c r="K114" i="9"/>
  <c r="K113" i="9"/>
  <c r="K112" i="9"/>
  <c r="K111" i="9"/>
  <c r="K110" i="9"/>
  <c r="K109" i="9"/>
  <c r="K108" i="9"/>
  <c r="K107" i="9"/>
  <c r="K106" i="9"/>
  <c r="K105" i="9"/>
  <c r="K104" i="9"/>
  <c r="K103" i="9"/>
  <c r="K102" i="9"/>
  <c r="K101" i="9"/>
  <c r="K100" i="9"/>
  <c r="K99" i="9"/>
  <c r="K98" i="9"/>
  <c r="K97" i="9"/>
  <c r="K96" i="9"/>
  <c r="K95" i="9"/>
  <c r="K94" i="9"/>
  <c r="K93" i="9"/>
  <c r="K92" i="9"/>
  <c r="K91" i="9"/>
  <c r="K90" i="9"/>
  <c r="K89" i="9"/>
  <c r="K88" i="9"/>
  <c r="K87" i="9"/>
  <c r="K86" i="9"/>
  <c r="K85" i="9"/>
  <c r="K84" i="9"/>
  <c r="K83" i="9"/>
  <c r="K82" i="9"/>
  <c r="K81" i="9"/>
  <c r="K80" i="9"/>
  <c r="K79" i="9"/>
  <c r="K78" i="9"/>
  <c r="K77" i="9"/>
  <c r="K76" i="9"/>
  <c r="K75" i="9"/>
  <c r="K74" i="9"/>
  <c r="K73" i="9"/>
  <c r="K72" i="9"/>
  <c r="K71" i="9"/>
  <c r="K70" i="9"/>
  <c r="K69" i="9"/>
  <c r="K68" i="9"/>
  <c r="K67" i="9"/>
  <c r="K66" i="9"/>
  <c r="K65" i="9"/>
  <c r="K64" i="9"/>
  <c r="K63" i="9"/>
  <c r="K62" i="9"/>
  <c r="K61" i="9"/>
  <c r="K60" i="9"/>
  <c r="K59" i="9"/>
  <c r="K58" i="9"/>
  <c r="K57" i="9"/>
  <c r="K56" i="9"/>
  <c r="K55" i="9"/>
  <c r="K54" i="9"/>
  <c r="K53" i="9"/>
  <c r="K52" i="9"/>
  <c r="K51" i="9"/>
  <c r="K50" i="9"/>
  <c r="K49" i="9"/>
  <c r="K48" i="9"/>
  <c r="K47" i="9"/>
  <c r="K46" i="9"/>
  <c r="K45" i="9"/>
  <c r="K44" i="9"/>
  <c r="K43" i="9"/>
  <c r="K42" i="9"/>
  <c r="K41" i="9"/>
  <c r="K40" i="9"/>
  <c r="K39" i="9"/>
  <c r="K38" i="9"/>
  <c r="K37" i="9"/>
  <c r="K36" i="9"/>
  <c r="K35" i="9"/>
  <c r="K34" i="9"/>
  <c r="K33" i="9"/>
  <c r="K32" i="9"/>
  <c r="K31" i="9"/>
  <c r="K30" i="9"/>
  <c r="K29" i="9"/>
  <c r="K28" i="9"/>
  <c r="K27" i="9"/>
  <c r="K26" i="9"/>
  <c r="K25" i="9"/>
  <c r="K24" i="9"/>
  <c r="K23" i="9"/>
  <c r="K22" i="9"/>
  <c r="K21" i="9"/>
  <c r="K20" i="9"/>
  <c r="K19" i="9"/>
  <c r="K18" i="9"/>
  <c r="K17" i="9"/>
  <c r="K16" i="9"/>
  <c r="K15" i="9"/>
  <c r="K14" i="9"/>
  <c r="K13" i="9"/>
  <c r="K12" i="9"/>
  <c r="K11" i="9"/>
  <c r="K10" i="9"/>
  <c r="K9" i="9"/>
  <c r="K8" i="9"/>
  <c r="K7" i="9"/>
  <c r="K6" i="9"/>
  <c r="K5" i="9"/>
  <c r="K4" i="9"/>
  <c r="K3" i="9"/>
  <c r="K2" i="9"/>
  <c r="K2" i="16"/>
  <c r="K3" i="16"/>
  <c r="K4" i="16"/>
  <c r="K5" i="16"/>
  <c r="K6" i="16"/>
  <c r="K7" i="16"/>
  <c r="K8" i="16"/>
  <c r="K9" i="16"/>
  <c r="K10" i="16"/>
  <c r="K11" i="16"/>
  <c r="K12" i="16"/>
  <c r="K13" i="16"/>
  <c r="K14" i="16"/>
  <c r="K15" i="16"/>
  <c r="K16" i="16"/>
  <c r="K17" i="16"/>
  <c r="K18" i="16"/>
  <c r="K19" i="16"/>
  <c r="K20" i="16"/>
  <c r="K21" i="16"/>
  <c r="K22" i="16"/>
  <c r="K23" i="16"/>
  <c r="K24" i="16"/>
  <c r="K25" i="16"/>
  <c r="K26" i="16"/>
  <c r="K27" i="16"/>
  <c r="K28" i="16"/>
  <c r="K29" i="16"/>
  <c r="K30" i="16"/>
  <c r="K31" i="16"/>
  <c r="K32" i="16"/>
  <c r="K33" i="16"/>
  <c r="K34" i="16"/>
  <c r="K35" i="16"/>
  <c r="K36" i="16"/>
  <c r="K37" i="16"/>
  <c r="K38" i="16"/>
  <c r="K39" i="16"/>
  <c r="K40" i="16"/>
  <c r="K41" i="16"/>
  <c r="K42" i="16"/>
  <c r="K43" i="16"/>
  <c r="K44" i="16"/>
  <c r="K45" i="16"/>
  <c r="K46" i="16"/>
  <c r="K47" i="16"/>
  <c r="K48" i="16"/>
  <c r="K49" i="16"/>
  <c r="K50" i="16"/>
  <c r="K51" i="16"/>
  <c r="K52" i="16"/>
  <c r="K53" i="16"/>
  <c r="K54" i="16"/>
  <c r="K55" i="16"/>
  <c r="K56" i="16"/>
  <c r="K57" i="16"/>
  <c r="K58" i="16"/>
  <c r="K59" i="16"/>
  <c r="K60" i="16"/>
  <c r="K61" i="16"/>
  <c r="K62" i="16"/>
  <c r="K63" i="16"/>
  <c r="K64" i="16"/>
  <c r="K65" i="16"/>
  <c r="K66" i="16"/>
  <c r="K67" i="16"/>
  <c r="K68" i="16"/>
  <c r="K69" i="16"/>
  <c r="K70" i="16"/>
  <c r="K71" i="16"/>
  <c r="K72" i="16"/>
  <c r="K73" i="16"/>
  <c r="K74" i="16"/>
  <c r="K75" i="16"/>
  <c r="K76" i="16"/>
  <c r="K77" i="16"/>
  <c r="K78" i="16"/>
  <c r="K79" i="16"/>
  <c r="K80" i="16"/>
  <c r="K81" i="16"/>
  <c r="K82" i="16"/>
  <c r="K83" i="16"/>
  <c r="K84" i="16"/>
  <c r="K85" i="16"/>
  <c r="K86" i="16"/>
  <c r="K87" i="16"/>
  <c r="K88" i="16"/>
  <c r="K89" i="16"/>
  <c r="K90" i="16"/>
  <c r="K91" i="16"/>
  <c r="K92" i="16"/>
  <c r="K93" i="16"/>
  <c r="K94" i="16"/>
  <c r="K95" i="16"/>
  <c r="K96" i="16"/>
  <c r="K97" i="16"/>
  <c r="K98" i="16"/>
  <c r="K99" i="16"/>
  <c r="K100" i="16"/>
  <c r="K101" i="16"/>
  <c r="K102" i="16"/>
  <c r="K103" i="16"/>
  <c r="K104" i="16"/>
  <c r="K105" i="16"/>
  <c r="K106" i="16"/>
  <c r="K107" i="16"/>
  <c r="K108" i="16"/>
  <c r="K109" i="16"/>
  <c r="K110" i="16"/>
  <c r="K111" i="16"/>
  <c r="K112" i="16"/>
  <c r="K113" i="16"/>
  <c r="K114" i="16"/>
  <c r="K115" i="16"/>
  <c r="K116" i="16"/>
  <c r="K117" i="16"/>
  <c r="K118" i="16"/>
  <c r="K119" i="16"/>
  <c r="K120" i="16"/>
  <c r="K121" i="16"/>
  <c r="K122" i="16"/>
  <c r="K123" i="16"/>
  <c r="K124" i="16"/>
  <c r="K125" i="16"/>
  <c r="K126" i="16"/>
  <c r="K9" i="6"/>
  <c r="K8" i="6"/>
  <c r="K7" i="6"/>
  <c r="K6" i="6"/>
  <c r="K5" i="6"/>
  <c r="K4" i="6"/>
  <c r="K3" i="6"/>
  <c r="K2" i="6"/>
  <c r="K2" i="4"/>
  <c r="K4" i="4"/>
  <c r="K3" i="4"/>
  <c r="K5" i="4"/>
  <c r="K6" i="4"/>
  <c r="K7" i="4"/>
  <c r="K8" i="4"/>
  <c r="K9" i="4"/>
  <c r="K10" i="4"/>
  <c r="K11" i="4"/>
  <c r="K12" i="4"/>
  <c r="K13" i="4"/>
  <c r="K14" i="4"/>
  <c r="K15" i="4"/>
  <c r="K16" i="4"/>
  <c r="K17" i="4"/>
  <c r="K18" i="4"/>
  <c r="K19" i="4"/>
  <c r="K20" i="4"/>
  <c r="K21" i="4"/>
  <c r="K22" i="4"/>
  <c r="K23" i="4"/>
  <c r="K24" i="4"/>
  <c r="K25" i="4"/>
  <c r="K26" i="4"/>
  <c r="K27" i="4"/>
  <c r="K28" i="4"/>
  <c r="K29" i="4"/>
  <c r="K30" i="4"/>
  <c r="K31" i="4"/>
  <c r="K32" i="4"/>
  <c r="K33" i="4"/>
  <c r="K34" i="4"/>
  <c r="K35" i="4"/>
  <c r="K36" i="4"/>
  <c r="K37" i="4"/>
  <c r="K38" i="4"/>
  <c r="K39" i="4"/>
  <c r="K40" i="4"/>
  <c r="K41" i="4"/>
  <c r="K42" i="4"/>
  <c r="K43" i="4"/>
  <c r="K44" i="4"/>
  <c r="K45" i="4"/>
  <c r="K46" i="4"/>
  <c r="K47" i="4"/>
  <c r="K48" i="4"/>
  <c r="K49" i="4"/>
  <c r="K50" i="4"/>
  <c r="K51" i="4"/>
  <c r="K52" i="4"/>
  <c r="K53" i="4"/>
  <c r="K54" i="4"/>
  <c r="K55" i="4"/>
  <c r="K56" i="4"/>
  <c r="K57" i="4"/>
  <c r="K58" i="4"/>
  <c r="K59" i="4"/>
  <c r="K60" i="4"/>
  <c r="K61" i="4"/>
  <c r="K62" i="4"/>
  <c r="K63" i="4"/>
  <c r="K64" i="4"/>
  <c r="K65" i="4"/>
  <c r="K66" i="4"/>
  <c r="K67" i="4"/>
  <c r="K68" i="4"/>
  <c r="K69" i="4"/>
  <c r="K70" i="4"/>
  <c r="K71" i="4"/>
  <c r="K72" i="4"/>
  <c r="K73" i="4"/>
  <c r="K74" i="4"/>
  <c r="K75" i="4"/>
  <c r="K76" i="4"/>
  <c r="K77" i="4"/>
  <c r="K78" i="4"/>
  <c r="K79" i="4"/>
  <c r="K80" i="4"/>
  <c r="K81" i="4"/>
  <c r="K82" i="4"/>
  <c r="K83" i="4"/>
  <c r="K84" i="4"/>
  <c r="K85" i="4"/>
  <c r="K86" i="4"/>
  <c r="K87" i="4"/>
  <c r="K88" i="4"/>
  <c r="K89" i="4"/>
  <c r="K90" i="4"/>
  <c r="K91" i="4"/>
  <c r="K92" i="4"/>
  <c r="K93" i="4"/>
  <c r="K94" i="4"/>
  <c r="K95" i="4"/>
  <c r="K96" i="4"/>
  <c r="K97" i="4"/>
  <c r="K98" i="4"/>
  <c r="K99" i="4"/>
  <c r="K100" i="4"/>
  <c r="K101" i="4"/>
  <c r="K102" i="4"/>
  <c r="K103" i="4"/>
  <c r="K104" i="4"/>
  <c r="K105" i="4"/>
  <c r="K106" i="4"/>
  <c r="K107" i="4"/>
  <c r="K108" i="4"/>
  <c r="K109" i="4"/>
  <c r="K110" i="4"/>
  <c r="K111" i="4"/>
  <c r="K112" i="4"/>
  <c r="K113" i="4"/>
  <c r="K114" i="4"/>
  <c r="K115" i="4"/>
  <c r="K116" i="4"/>
  <c r="K117" i="4"/>
  <c r="K118" i="4"/>
  <c r="K119" i="4"/>
  <c r="K120" i="4"/>
  <c r="K121" i="4"/>
  <c r="K122" i="4"/>
  <c r="K123" i="4"/>
  <c r="K124" i="4"/>
  <c r="K125" i="4"/>
  <c r="K126" i="4"/>
  <c r="K127" i="4"/>
  <c r="K128" i="4"/>
  <c r="K129" i="4"/>
  <c r="K130" i="4"/>
  <c r="K131" i="4"/>
  <c r="K132" i="4"/>
  <c r="K133" i="4"/>
  <c r="K2" i="5"/>
  <c r="K3" i="5"/>
  <c r="K5" i="5"/>
  <c r="K4" i="5"/>
  <c r="K6" i="5"/>
  <c r="K7" i="5"/>
  <c r="K9" i="5"/>
  <c r="K10" i="5"/>
  <c r="K8" i="5"/>
  <c r="K11" i="5"/>
  <c r="K12" i="5"/>
  <c r="K15" i="5"/>
  <c r="K13" i="5"/>
  <c r="K16" i="5"/>
  <c r="K14" i="5"/>
  <c r="K17" i="5"/>
  <c r="K18" i="5"/>
  <c r="K19" i="5"/>
  <c r="K23" i="5"/>
  <c r="K24" i="5"/>
  <c r="K27" i="5"/>
  <c r="K28" i="5"/>
  <c r="K20" i="5"/>
  <c r="K29" i="5"/>
  <c r="K31" i="5"/>
  <c r="K32" i="5"/>
  <c r="K30" i="5"/>
  <c r="K21" i="5"/>
  <c r="K22" i="5"/>
  <c r="K25" i="5"/>
  <c r="K26" i="5"/>
  <c r="K33" i="5"/>
  <c r="K34" i="5"/>
  <c r="K35" i="5"/>
  <c r="K36" i="5"/>
  <c r="K37" i="5"/>
  <c r="K38" i="5"/>
  <c r="K39" i="5"/>
  <c r="K40" i="5"/>
  <c r="K41" i="5"/>
  <c r="K42" i="5"/>
  <c r="K43" i="5"/>
  <c r="K44" i="5"/>
  <c r="K45" i="5"/>
  <c r="K46" i="5"/>
  <c r="K47" i="5"/>
  <c r="K48" i="5"/>
  <c r="K49" i="5"/>
  <c r="K50" i="5"/>
  <c r="K51" i="5"/>
  <c r="K52" i="5"/>
  <c r="K53" i="5"/>
  <c r="K54" i="5"/>
  <c r="K55" i="5"/>
  <c r="K56" i="5"/>
  <c r="K57" i="5"/>
  <c r="K58" i="5"/>
  <c r="K59" i="5"/>
  <c r="K60" i="5"/>
  <c r="K61" i="5"/>
  <c r="K62" i="5"/>
  <c r="K63" i="5"/>
  <c r="K64" i="5"/>
  <c r="K65" i="5"/>
  <c r="K66" i="5"/>
  <c r="K67" i="5"/>
  <c r="K68" i="5"/>
  <c r="K69" i="5"/>
  <c r="K70" i="5"/>
  <c r="K71" i="5"/>
  <c r="K72" i="5"/>
  <c r="K73" i="5"/>
  <c r="K74" i="5"/>
  <c r="K75" i="5"/>
  <c r="K76" i="5"/>
  <c r="K77" i="5"/>
  <c r="K78" i="5"/>
  <c r="K79" i="5"/>
  <c r="K80" i="5"/>
  <c r="K81" i="5"/>
  <c r="K82" i="5"/>
  <c r="K83" i="5"/>
  <c r="K84" i="5"/>
  <c r="K85" i="5"/>
  <c r="K86" i="5"/>
  <c r="K87" i="5"/>
  <c r="K88" i="5"/>
  <c r="K89" i="5"/>
  <c r="K90" i="5"/>
  <c r="K91" i="5"/>
  <c r="K92" i="5"/>
  <c r="K93" i="5"/>
  <c r="K94" i="5"/>
  <c r="K95" i="5"/>
  <c r="K96" i="5"/>
  <c r="K97" i="5"/>
  <c r="K98" i="5"/>
  <c r="K99" i="5"/>
  <c r="K100" i="5"/>
  <c r="K101" i="5"/>
  <c r="K102" i="5"/>
  <c r="K103" i="5"/>
  <c r="K104" i="5"/>
  <c r="K105" i="5"/>
  <c r="K106" i="5"/>
  <c r="K107" i="5"/>
  <c r="K108" i="5"/>
  <c r="K109" i="5"/>
  <c r="K110" i="5"/>
  <c r="K111" i="5"/>
  <c r="K112" i="5"/>
  <c r="K113" i="5"/>
  <c r="K114" i="5"/>
  <c r="K115" i="5"/>
  <c r="K116" i="5"/>
  <c r="K117" i="5"/>
  <c r="K118" i="5"/>
  <c r="K119" i="5"/>
  <c r="K120" i="5"/>
  <c r="K121" i="5"/>
  <c r="K122" i="5"/>
  <c r="K131" i="3"/>
  <c r="K130" i="3"/>
  <c r="K129" i="3"/>
  <c r="K128" i="3"/>
  <c r="K127" i="3"/>
  <c r="K126" i="3"/>
  <c r="K125" i="3"/>
  <c r="K124" i="3"/>
  <c r="K123" i="3"/>
  <c r="K122" i="3"/>
  <c r="K121" i="3"/>
  <c r="K120" i="3"/>
  <c r="K119" i="3"/>
  <c r="K118" i="3"/>
  <c r="K117" i="3"/>
  <c r="K116" i="3"/>
  <c r="K115" i="3"/>
  <c r="K114" i="3"/>
  <c r="K113" i="3"/>
  <c r="K112" i="3"/>
  <c r="K111" i="3"/>
  <c r="K110" i="3"/>
  <c r="K109" i="3"/>
  <c r="K108" i="3"/>
  <c r="K107" i="3"/>
  <c r="K106" i="3"/>
  <c r="K105" i="3"/>
  <c r="K104" i="3"/>
  <c r="K103" i="3"/>
  <c r="K102" i="3"/>
  <c r="K101" i="3"/>
  <c r="K100" i="3"/>
  <c r="K99" i="3"/>
  <c r="K98" i="3"/>
  <c r="K97" i="3"/>
  <c r="K96" i="3"/>
  <c r="K95" i="3"/>
  <c r="K94" i="3"/>
  <c r="K93" i="3"/>
  <c r="K92" i="3"/>
  <c r="K91" i="3"/>
  <c r="K90" i="3"/>
  <c r="K89" i="3"/>
  <c r="K88" i="3"/>
  <c r="K87" i="3"/>
  <c r="K86" i="3"/>
  <c r="K85" i="3"/>
  <c r="K84" i="3"/>
  <c r="K83" i="3"/>
  <c r="K82" i="3"/>
  <c r="K81" i="3"/>
  <c r="K80" i="3"/>
  <c r="K79" i="3"/>
  <c r="K78" i="3"/>
  <c r="K77" i="3"/>
  <c r="K76" i="3"/>
  <c r="K75" i="3"/>
  <c r="K74" i="3"/>
  <c r="K73" i="3"/>
  <c r="K72" i="3"/>
  <c r="K71" i="3"/>
  <c r="K70" i="3"/>
  <c r="K69" i="3"/>
  <c r="K68" i="3"/>
  <c r="K67" i="3"/>
  <c r="K66" i="3"/>
  <c r="K65" i="3"/>
  <c r="K64" i="3"/>
  <c r="K63" i="3"/>
  <c r="K62" i="3"/>
  <c r="K61" i="3"/>
  <c r="K60" i="3"/>
  <c r="K59" i="3"/>
  <c r="K58" i="3"/>
  <c r="K57" i="3"/>
  <c r="K56" i="3"/>
  <c r="K55" i="3"/>
  <c r="K54" i="3"/>
  <c r="K53" i="3"/>
  <c r="K52" i="3"/>
  <c r="K51" i="3"/>
  <c r="K50" i="3"/>
  <c r="K49" i="3"/>
  <c r="K48" i="3"/>
  <c r="K47" i="3"/>
  <c r="K46" i="3"/>
  <c r="K45" i="3"/>
  <c r="K44" i="3"/>
  <c r="K43" i="3"/>
  <c r="K42" i="3"/>
  <c r="K41" i="3"/>
  <c r="K40" i="3"/>
  <c r="K39" i="3"/>
  <c r="K38" i="3"/>
  <c r="K37" i="3"/>
  <c r="K36" i="3"/>
  <c r="K35" i="3"/>
  <c r="K34" i="3"/>
  <c r="K33" i="3"/>
  <c r="K32" i="3"/>
  <c r="K31" i="3"/>
  <c r="K30" i="3"/>
  <c r="K29" i="3"/>
  <c r="K28" i="3"/>
  <c r="K27" i="3"/>
  <c r="K26" i="3"/>
  <c r="K25" i="3"/>
  <c r="K24" i="3"/>
  <c r="K23" i="3"/>
  <c r="K21" i="3"/>
  <c r="K19" i="3"/>
  <c r="K18" i="3"/>
  <c r="K22" i="3"/>
  <c r="K20" i="3"/>
  <c r="K17" i="3"/>
  <c r="K16" i="3"/>
  <c r="K14" i="3"/>
  <c r="K13" i="3"/>
  <c r="K15" i="3"/>
  <c r="K12" i="3"/>
  <c r="K5" i="3"/>
  <c r="K10" i="3"/>
  <c r="K11" i="3"/>
  <c r="K9" i="3"/>
  <c r="K3" i="3"/>
  <c r="K8" i="3"/>
  <c r="K7" i="3"/>
  <c r="K6" i="3"/>
  <c r="K4" i="3"/>
  <c r="K2" i="3"/>
  <c r="A2" i="12"/>
  <c r="K2" i="15"/>
  <c r="K3" i="15"/>
  <c r="K4" i="15"/>
  <c r="K5" i="15"/>
  <c r="K6" i="15"/>
  <c r="K7" i="15"/>
  <c r="K8" i="15"/>
  <c r="K9" i="15"/>
  <c r="K10" i="15"/>
  <c r="K11" i="15"/>
  <c r="K12" i="15"/>
  <c r="K13" i="15"/>
  <c r="K14" i="15"/>
  <c r="K15" i="15"/>
  <c r="K16" i="15"/>
  <c r="K17" i="15"/>
  <c r="K18" i="15"/>
  <c r="K19" i="15"/>
  <c r="K20" i="15"/>
  <c r="K21" i="15"/>
  <c r="K22" i="15"/>
  <c r="K23" i="15"/>
  <c r="K24" i="15"/>
  <c r="K25" i="15"/>
  <c r="K26" i="15"/>
  <c r="K27" i="15"/>
  <c r="K28" i="15"/>
  <c r="K29" i="15"/>
  <c r="K30" i="15"/>
  <c r="K31" i="15"/>
  <c r="K32" i="15"/>
  <c r="K33" i="15"/>
  <c r="K34" i="15"/>
  <c r="K35" i="15"/>
  <c r="K36" i="15"/>
  <c r="K37" i="15"/>
  <c r="K38" i="15"/>
  <c r="K39" i="15"/>
  <c r="K40" i="15"/>
  <c r="K41" i="15"/>
  <c r="K42" i="15"/>
  <c r="K43" i="15"/>
  <c r="K44" i="15"/>
  <c r="K45" i="15"/>
  <c r="K46" i="15"/>
  <c r="K47" i="15"/>
  <c r="K48" i="15"/>
  <c r="K49" i="15"/>
  <c r="K50" i="15"/>
  <c r="K51" i="15"/>
  <c r="K52" i="15"/>
  <c r="K53" i="15"/>
  <c r="K54" i="15"/>
  <c r="K55" i="15"/>
  <c r="K56" i="15"/>
  <c r="K57" i="15"/>
  <c r="K58" i="15"/>
  <c r="K59" i="15"/>
  <c r="K60" i="15"/>
  <c r="K61" i="15"/>
  <c r="K62" i="15"/>
  <c r="K63" i="15"/>
  <c r="K64" i="15"/>
  <c r="K65" i="15"/>
  <c r="K66" i="15"/>
  <c r="K67" i="15"/>
  <c r="K68" i="15"/>
  <c r="K69" i="15"/>
  <c r="K70" i="15"/>
  <c r="K71" i="15"/>
  <c r="K72" i="15"/>
  <c r="K73" i="15"/>
  <c r="K74" i="15"/>
  <c r="K75" i="15"/>
  <c r="K76" i="15"/>
  <c r="K77" i="15"/>
  <c r="K78" i="15"/>
  <c r="K79" i="15"/>
  <c r="K80" i="15"/>
  <c r="K81" i="15"/>
  <c r="K82" i="15"/>
  <c r="K83" i="15"/>
  <c r="K84" i="15"/>
  <c r="K85" i="15"/>
  <c r="K86" i="15"/>
  <c r="K87" i="15"/>
  <c r="K88" i="15"/>
  <c r="K89" i="15"/>
  <c r="K90" i="15"/>
  <c r="K91" i="15"/>
  <c r="K92" i="15"/>
  <c r="K93" i="15"/>
  <c r="K94" i="15"/>
  <c r="K95" i="15"/>
  <c r="K96" i="15"/>
  <c r="K97" i="15"/>
  <c r="K98" i="15"/>
  <c r="K99" i="15"/>
  <c r="K100" i="15"/>
  <c r="K101" i="15"/>
  <c r="K102" i="15"/>
  <c r="K103" i="15"/>
  <c r="K104" i="15"/>
  <c r="K105" i="15"/>
  <c r="K106" i="15"/>
  <c r="K107" i="15"/>
  <c r="K108" i="15"/>
  <c r="K109" i="15"/>
  <c r="K110" i="15"/>
  <c r="K111" i="15"/>
  <c r="K112" i="15"/>
  <c r="K113" i="15"/>
  <c r="K114" i="15"/>
  <c r="K115" i="15"/>
  <c r="K116" i="15"/>
  <c r="K117" i="15"/>
  <c r="K118" i="15"/>
  <c r="K119" i="15"/>
  <c r="K120" i="15"/>
  <c r="K121" i="15"/>
  <c r="K122" i="15"/>
  <c r="K123" i="15"/>
  <c r="K124" i="15"/>
  <c r="K125" i="15"/>
  <c r="K2" i="14"/>
  <c r="K3" i="14"/>
  <c r="K4" i="14"/>
  <c r="K5" i="14"/>
  <c r="K6" i="14"/>
  <c r="K7" i="14"/>
  <c r="K8" i="14"/>
  <c r="K9" i="14"/>
  <c r="K10" i="14"/>
  <c r="K11" i="14"/>
  <c r="K12" i="14"/>
  <c r="K13" i="14"/>
  <c r="K14" i="14"/>
  <c r="K15" i="14"/>
  <c r="K16" i="14"/>
  <c r="K17" i="14"/>
  <c r="K18" i="14"/>
  <c r="K19" i="14"/>
  <c r="K20" i="14"/>
  <c r="K21" i="14"/>
  <c r="K22" i="14"/>
  <c r="K23" i="14"/>
  <c r="K24" i="14"/>
  <c r="K25" i="14"/>
  <c r="K26" i="14"/>
  <c r="K27" i="14"/>
  <c r="K28" i="14"/>
  <c r="K29" i="14"/>
  <c r="K30" i="14"/>
  <c r="K31" i="14"/>
  <c r="K32" i="14"/>
  <c r="K33" i="14"/>
  <c r="K34" i="14"/>
  <c r="K35" i="14"/>
  <c r="K36" i="14"/>
  <c r="K37" i="14"/>
  <c r="K38" i="14"/>
  <c r="K39" i="14"/>
  <c r="K40" i="14"/>
  <c r="K41" i="14"/>
  <c r="K42" i="14"/>
  <c r="K43" i="14"/>
  <c r="K44" i="14"/>
  <c r="K45" i="14"/>
  <c r="K46" i="14"/>
  <c r="K47" i="14"/>
  <c r="K48" i="14"/>
  <c r="K49" i="14"/>
  <c r="K50" i="14"/>
  <c r="K51" i="14"/>
  <c r="K52" i="14"/>
  <c r="K53" i="14"/>
  <c r="K54" i="14"/>
  <c r="K55" i="14"/>
  <c r="K56" i="14"/>
  <c r="K57" i="14"/>
  <c r="K58" i="14"/>
  <c r="K59" i="14"/>
  <c r="K60" i="14"/>
  <c r="K61" i="14"/>
  <c r="K62" i="14"/>
  <c r="K63" i="14"/>
  <c r="K64" i="14"/>
  <c r="K65" i="14"/>
  <c r="K66" i="14"/>
  <c r="K67" i="14"/>
  <c r="K68" i="14"/>
  <c r="K69" i="14"/>
  <c r="K70" i="14"/>
  <c r="K71" i="14"/>
  <c r="K72" i="14"/>
  <c r="K73" i="14"/>
  <c r="K74" i="14"/>
  <c r="K75" i="14"/>
  <c r="K76" i="14"/>
  <c r="K77" i="14"/>
  <c r="K78" i="14"/>
  <c r="K79" i="14"/>
  <c r="K80" i="14"/>
  <c r="K81" i="14"/>
  <c r="K82" i="14"/>
  <c r="K83" i="14"/>
  <c r="K84" i="14"/>
  <c r="K85" i="14"/>
  <c r="K86" i="14"/>
  <c r="K87" i="14"/>
  <c r="K88" i="14"/>
  <c r="K89" i="14"/>
  <c r="K90" i="14"/>
  <c r="K91" i="14"/>
  <c r="K92" i="14"/>
  <c r="K93" i="14"/>
  <c r="K94" i="14"/>
  <c r="K95" i="14"/>
  <c r="K96" i="14"/>
  <c r="K97" i="14"/>
  <c r="K98" i="14"/>
  <c r="K99" i="14"/>
  <c r="K100" i="14"/>
  <c r="K101" i="14"/>
  <c r="K102" i="14"/>
  <c r="K103" i="14"/>
  <c r="K104" i="14"/>
  <c r="K105" i="14"/>
  <c r="K106" i="14"/>
  <c r="K107" i="14"/>
  <c r="K108" i="14"/>
  <c r="K109" i="14"/>
  <c r="K110" i="14"/>
  <c r="K111" i="14"/>
  <c r="K112" i="14"/>
  <c r="K113" i="14"/>
  <c r="K114" i="14"/>
  <c r="K115" i="14"/>
  <c r="K116" i="14"/>
  <c r="K117" i="14"/>
  <c r="K118" i="14"/>
  <c r="K119" i="14"/>
  <c r="K120" i="14"/>
  <c r="K121" i="14"/>
  <c r="K122" i="14"/>
  <c r="K123" i="14"/>
  <c r="K2" i="13"/>
  <c r="K3" i="13"/>
  <c r="K4" i="13"/>
  <c r="K5" i="13"/>
  <c r="K6" i="13"/>
  <c r="K7" i="13"/>
  <c r="K8" i="13"/>
  <c r="K9" i="13"/>
  <c r="K10" i="13"/>
  <c r="K11" i="13"/>
  <c r="K12" i="13"/>
  <c r="K13" i="13"/>
  <c r="K14" i="13"/>
  <c r="K15" i="13"/>
  <c r="K16" i="13"/>
  <c r="K17" i="13"/>
  <c r="K18" i="13"/>
  <c r="K19" i="13"/>
  <c r="K20" i="13"/>
  <c r="K21" i="13"/>
  <c r="K22" i="13"/>
  <c r="K23" i="13"/>
  <c r="K24" i="13"/>
  <c r="K25" i="13"/>
  <c r="K26" i="13"/>
  <c r="K27" i="13"/>
  <c r="K28" i="13"/>
  <c r="K29" i="13"/>
  <c r="K30" i="13"/>
  <c r="K31" i="13"/>
  <c r="K32" i="13"/>
  <c r="K33" i="13"/>
  <c r="K34" i="13"/>
  <c r="K35" i="13"/>
  <c r="K36" i="13"/>
  <c r="K37" i="13"/>
  <c r="K38" i="13"/>
  <c r="K39" i="13"/>
  <c r="K40" i="13"/>
  <c r="K41" i="13"/>
  <c r="K42" i="13"/>
  <c r="K43" i="13"/>
  <c r="K44" i="13"/>
  <c r="K45" i="13"/>
  <c r="K46" i="13"/>
  <c r="K47" i="13"/>
  <c r="K48" i="13"/>
  <c r="K49" i="13"/>
  <c r="K50" i="13"/>
  <c r="K51" i="13"/>
  <c r="K52" i="13"/>
  <c r="K53" i="13"/>
  <c r="K54" i="13"/>
  <c r="K55" i="13"/>
  <c r="K56" i="13"/>
  <c r="K57" i="13"/>
  <c r="K58" i="13"/>
  <c r="K59" i="13"/>
  <c r="K60" i="13"/>
  <c r="K61" i="13"/>
  <c r="K62" i="13"/>
  <c r="K63" i="13"/>
  <c r="K64" i="13"/>
  <c r="K65" i="13"/>
  <c r="K66" i="13"/>
  <c r="K67" i="13"/>
  <c r="K68" i="13"/>
  <c r="K69" i="13"/>
  <c r="K70" i="13"/>
  <c r="K71" i="13"/>
  <c r="K72" i="13"/>
  <c r="K73" i="13"/>
  <c r="K74" i="13"/>
  <c r="K75" i="13"/>
  <c r="K76" i="13"/>
  <c r="K77" i="13"/>
  <c r="K78" i="13"/>
  <c r="K79" i="13"/>
  <c r="K80" i="13"/>
  <c r="K81" i="13"/>
  <c r="K82" i="13"/>
  <c r="K83" i="13"/>
  <c r="K84" i="13"/>
  <c r="K85" i="13"/>
  <c r="K86" i="13"/>
  <c r="K87" i="13"/>
  <c r="K88" i="13"/>
  <c r="K89" i="13"/>
  <c r="K90" i="13"/>
  <c r="K91" i="13"/>
  <c r="K92" i="13"/>
  <c r="K93" i="13"/>
  <c r="K94" i="13"/>
  <c r="K95" i="13"/>
  <c r="K96" i="13"/>
  <c r="K97" i="13"/>
  <c r="K98" i="13"/>
  <c r="K99" i="13"/>
  <c r="K100" i="13"/>
  <c r="K101" i="13"/>
  <c r="K102" i="13"/>
  <c r="K103" i="13"/>
  <c r="K104" i="13"/>
  <c r="K105" i="13"/>
  <c r="K106" i="13"/>
  <c r="K107" i="13"/>
  <c r="K108" i="13"/>
  <c r="K109" i="13"/>
  <c r="K110" i="13"/>
  <c r="K111" i="13"/>
  <c r="K112" i="13"/>
  <c r="K113" i="13"/>
  <c r="K114" i="13"/>
  <c r="K115" i="13"/>
  <c r="K116" i="13"/>
  <c r="K117" i="13"/>
  <c r="K118" i="13"/>
  <c r="K119" i="13"/>
  <c r="K120" i="13"/>
  <c r="K2" i="12"/>
  <c r="K3" i="12"/>
  <c r="K4" i="12"/>
  <c r="K5" i="12"/>
  <c r="K6" i="12"/>
  <c r="K7" i="12"/>
  <c r="K8" i="12"/>
  <c r="K9" i="12"/>
  <c r="K10" i="12"/>
  <c r="K11" i="12"/>
  <c r="K12" i="12"/>
  <c r="K13" i="12"/>
  <c r="K14" i="12"/>
  <c r="K15" i="12"/>
  <c r="K16" i="12"/>
  <c r="K17" i="12"/>
  <c r="K18" i="12"/>
  <c r="K19" i="12"/>
  <c r="K20" i="12"/>
  <c r="K21" i="12"/>
  <c r="K22" i="12"/>
  <c r="K23" i="12"/>
  <c r="K24" i="12"/>
  <c r="K25" i="12"/>
  <c r="K26" i="12"/>
  <c r="K27" i="12"/>
  <c r="K28" i="12"/>
  <c r="K29" i="12"/>
  <c r="K30" i="12"/>
  <c r="K31" i="12"/>
  <c r="K32" i="12"/>
  <c r="K33" i="12"/>
  <c r="K34" i="12"/>
  <c r="K35" i="12"/>
  <c r="K36" i="12"/>
  <c r="K37" i="12"/>
  <c r="K38" i="12"/>
  <c r="K39" i="12"/>
  <c r="K40" i="12"/>
  <c r="K41" i="12"/>
  <c r="K42" i="12"/>
  <c r="K43" i="12"/>
  <c r="K44" i="12"/>
  <c r="K45" i="12"/>
  <c r="K46" i="12"/>
  <c r="K47" i="12"/>
  <c r="K48" i="12"/>
  <c r="K49" i="12"/>
  <c r="K50" i="12"/>
  <c r="K51" i="12"/>
  <c r="K52" i="12"/>
  <c r="K53" i="12"/>
  <c r="K54" i="12"/>
  <c r="K55" i="12"/>
  <c r="K56" i="12"/>
  <c r="K57" i="12"/>
  <c r="K58" i="12"/>
  <c r="K59" i="12"/>
  <c r="K60" i="12"/>
  <c r="K61" i="12"/>
  <c r="K62" i="12"/>
  <c r="K63" i="12"/>
  <c r="K64" i="12"/>
  <c r="K65" i="12"/>
  <c r="K66" i="12"/>
  <c r="K67" i="12"/>
  <c r="K68" i="12"/>
  <c r="K69" i="12"/>
  <c r="K70" i="12"/>
  <c r="K71" i="12"/>
  <c r="K72" i="12"/>
  <c r="K73" i="12"/>
  <c r="K74" i="12"/>
  <c r="K75" i="12"/>
  <c r="K76" i="12"/>
  <c r="K77" i="12"/>
  <c r="K78" i="12"/>
  <c r="K79" i="12"/>
  <c r="K80" i="12"/>
  <c r="K81" i="12"/>
  <c r="K82" i="12"/>
  <c r="K83" i="12"/>
  <c r="K84" i="12"/>
  <c r="K85" i="12"/>
  <c r="K86" i="12"/>
  <c r="K87" i="12"/>
  <c r="K88" i="12"/>
  <c r="K89" i="12"/>
  <c r="K90" i="12"/>
  <c r="K91" i="12"/>
  <c r="K92" i="12"/>
  <c r="K93" i="12"/>
  <c r="K94" i="12"/>
  <c r="K95" i="12"/>
  <c r="K96" i="12"/>
  <c r="K97" i="12"/>
  <c r="K98" i="12"/>
  <c r="K99" i="12"/>
  <c r="K100" i="12"/>
  <c r="K101" i="12"/>
  <c r="K102" i="12"/>
  <c r="K103" i="12"/>
  <c r="K104" i="12"/>
  <c r="K105" i="12"/>
  <c r="K106" i="12"/>
  <c r="K107" i="12"/>
  <c r="K108" i="12"/>
  <c r="K109" i="12"/>
  <c r="K110" i="12"/>
  <c r="K111" i="12"/>
  <c r="K112" i="12"/>
  <c r="K113" i="12"/>
  <c r="K114" i="12"/>
  <c r="K115" i="12"/>
  <c r="K116" i="12"/>
  <c r="K117" i="12"/>
  <c r="K118" i="12"/>
  <c r="K119" i="12"/>
  <c r="K120" i="12"/>
  <c r="K134" i="11"/>
  <c r="K133" i="11"/>
  <c r="K132" i="11"/>
  <c r="K131" i="11"/>
  <c r="K130" i="11"/>
  <c r="K129" i="11"/>
  <c r="K128" i="11"/>
  <c r="K127" i="11"/>
  <c r="K126" i="11"/>
  <c r="K125" i="11"/>
  <c r="K124" i="11"/>
  <c r="K123" i="11"/>
  <c r="K122" i="11"/>
  <c r="K121" i="11"/>
  <c r="K120" i="11"/>
  <c r="K119" i="11"/>
  <c r="K118" i="11"/>
  <c r="K117" i="11"/>
  <c r="K116" i="11"/>
  <c r="K115" i="11"/>
  <c r="K114" i="11"/>
  <c r="K113" i="11"/>
  <c r="K112" i="11"/>
  <c r="K111" i="11"/>
  <c r="K110" i="11"/>
  <c r="K109" i="11"/>
  <c r="K108" i="11"/>
  <c r="K107" i="11"/>
  <c r="K106" i="11"/>
  <c r="K105" i="11"/>
  <c r="K104" i="11"/>
  <c r="K103" i="11"/>
  <c r="K102" i="11"/>
  <c r="K101" i="11"/>
  <c r="K100" i="11"/>
  <c r="K99" i="11"/>
  <c r="K98" i="11"/>
  <c r="K97" i="11"/>
  <c r="K96" i="11"/>
  <c r="K95" i="11"/>
  <c r="K94" i="11"/>
  <c r="K93" i="11"/>
  <c r="K92" i="11"/>
  <c r="K91" i="11"/>
  <c r="K90" i="11"/>
  <c r="K89" i="11"/>
  <c r="K88" i="11"/>
  <c r="K87" i="11"/>
  <c r="K86" i="11"/>
  <c r="K85" i="11"/>
  <c r="K84" i="11"/>
  <c r="K83" i="11"/>
  <c r="K82" i="11"/>
  <c r="K81" i="11"/>
  <c r="K80" i="11"/>
  <c r="K79" i="11"/>
  <c r="K78" i="11"/>
  <c r="K77" i="11"/>
  <c r="K76" i="11"/>
  <c r="K75" i="11"/>
  <c r="K74" i="11"/>
  <c r="K73" i="11"/>
  <c r="K72" i="11"/>
  <c r="K71" i="11"/>
  <c r="K70" i="11"/>
  <c r="K69" i="11"/>
  <c r="K68" i="11"/>
  <c r="K67" i="11"/>
  <c r="K66" i="11"/>
  <c r="K65" i="11"/>
  <c r="K64" i="11"/>
  <c r="K63" i="11"/>
  <c r="K62" i="11"/>
  <c r="K61" i="11"/>
  <c r="K60" i="11"/>
  <c r="K59" i="11"/>
  <c r="K58" i="11"/>
  <c r="K57" i="11"/>
  <c r="K56" i="11"/>
  <c r="K55" i="11"/>
  <c r="K54" i="11"/>
  <c r="K53" i="11"/>
  <c r="K52" i="11"/>
  <c r="K51" i="11"/>
  <c r="K50" i="11"/>
  <c r="K49" i="11"/>
  <c r="K48" i="11"/>
  <c r="K47" i="11"/>
  <c r="K46" i="11"/>
  <c r="K45" i="11"/>
  <c r="K44" i="11"/>
  <c r="K43" i="11"/>
  <c r="K42" i="11"/>
  <c r="K41" i="11"/>
  <c r="K40" i="11"/>
  <c r="K39" i="11"/>
  <c r="K38" i="11"/>
  <c r="K37" i="11"/>
  <c r="K36" i="11"/>
  <c r="K35" i="11"/>
  <c r="K34" i="11"/>
  <c r="K33" i="11"/>
  <c r="K32" i="11"/>
  <c r="K31" i="11"/>
  <c r="K30" i="11"/>
  <c r="K29" i="11"/>
  <c r="K28" i="11"/>
  <c r="K27" i="11"/>
  <c r="K26" i="11"/>
  <c r="K25" i="11"/>
  <c r="K24" i="11"/>
  <c r="K23" i="11"/>
  <c r="K22" i="11"/>
  <c r="K21" i="11"/>
  <c r="K20" i="11"/>
  <c r="K19" i="11"/>
  <c r="K18" i="11"/>
  <c r="K17" i="11"/>
  <c r="K16" i="11"/>
  <c r="K15" i="11"/>
  <c r="K14" i="11"/>
  <c r="K13" i="11"/>
  <c r="K12" i="11"/>
  <c r="K11" i="11"/>
  <c r="K10" i="11"/>
  <c r="K9" i="11"/>
  <c r="K8" i="11"/>
  <c r="K7" i="11"/>
  <c r="K6" i="11"/>
  <c r="K5" i="11"/>
  <c r="K4" i="11"/>
  <c r="K3" i="11"/>
  <c r="K2" i="11"/>
  <c r="K2" i="10"/>
  <c r="K3" i="10"/>
  <c r="K4" i="10"/>
  <c r="K5" i="10"/>
  <c r="K6" i="10"/>
  <c r="K7" i="10"/>
  <c r="K8" i="10"/>
  <c r="K9" i="10"/>
  <c r="K10" i="10"/>
  <c r="K11" i="10"/>
  <c r="K12" i="10"/>
  <c r="K13" i="10"/>
  <c r="K14" i="10"/>
  <c r="K15" i="10"/>
  <c r="K16" i="10"/>
  <c r="K17" i="10"/>
  <c r="K18" i="10"/>
  <c r="K19" i="10"/>
  <c r="K20" i="10"/>
  <c r="K21" i="10"/>
  <c r="K22" i="10"/>
  <c r="K23" i="10"/>
  <c r="K24" i="10"/>
  <c r="K25" i="10"/>
  <c r="K26" i="10"/>
  <c r="K27" i="10"/>
  <c r="K28" i="10"/>
  <c r="K29" i="10"/>
  <c r="K30" i="10"/>
  <c r="K31" i="10"/>
  <c r="K32" i="10"/>
  <c r="K33" i="10"/>
  <c r="K34" i="10"/>
  <c r="K35" i="10"/>
  <c r="K36" i="10"/>
  <c r="K37" i="10"/>
  <c r="K38" i="10"/>
  <c r="K39" i="10"/>
  <c r="K40" i="10"/>
  <c r="K41" i="10"/>
  <c r="K42" i="10"/>
  <c r="K43" i="10"/>
  <c r="K44" i="10"/>
  <c r="K45" i="10"/>
  <c r="K46" i="10"/>
  <c r="K47" i="10"/>
  <c r="K48" i="10"/>
  <c r="K49" i="10"/>
  <c r="K50" i="10"/>
  <c r="K51" i="10"/>
  <c r="K52" i="10"/>
  <c r="K53" i="10"/>
  <c r="K54" i="10"/>
  <c r="K55" i="10"/>
  <c r="K56" i="10"/>
  <c r="K57" i="10"/>
  <c r="K58" i="10"/>
  <c r="K59" i="10"/>
  <c r="K60" i="10"/>
  <c r="K61" i="10"/>
  <c r="K62" i="10"/>
  <c r="K63" i="10"/>
  <c r="K64" i="10"/>
  <c r="K65" i="10"/>
  <c r="K66" i="10"/>
  <c r="K67" i="10"/>
  <c r="K68" i="10"/>
  <c r="K69" i="10"/>
  <c r="K70" i="10"/>
  <c r="K71" i="10"/>
  <c r="K72" i="10"/>
  <c r="K73" i="10"/>
  <c r="K74" i="10"/>
  <c r="K75" i="10"/>
  <c r="K76" i="10"/>
  <c r="K77" i="10"/>
  <c r="K78" i="10"/>
  <c r="K79" i="10"/>
  <c r="K80" i="10"/>
  <c r="K81" i="10"/>
  <c r="K82" i="10"/>
  <c r="K83" i="10"/>
  <c r="K84" i="10"/>
  <c r="K85" i="10"/>
  <c r="K86" i="10"/>
  <c r="K87" i="10"/>
  <c r="K88" i="10"/>
  <c r="K89" i="10"/>
  <c r="K90" i="10"/>
  <c r="K91" i="10"/>
  <c r="K92" i="10"/>
  <c r="K93" i="10"/>
  <c r="K94" i="10"/>
  <c r="K95" i="10"/>
  <c r="K96" i="10"/>
  <c r="K97" i="10"/>
  <c r="K98" i="10"/>
  <c r="K99" i="10"/>
  <c r="K100" i="10"/>
  <c r="K101" i="10"/>
  <c r="K102" i="10"/>
  <c r="K103" i="10"/>
  <c r="K104" i="10"/>
  <c r="K105" i="10"/>
  <c r="K106" i="10"/>
  <c r="K107" i="10"/>
  <c r="K108" i="10"/>
  <c r="K109" i="10"/>
  <c r="K110" i="10"/>
  <c r="K111" i="10"/>
  <c r="K112" i="10"/>
  <c r="K113" i="10"/>
  <c r="K114" i="10"/>
  <c r="K115" i="10"/>
  <c r="K116" i="10"/>
  <c r="K117" i="10"/>
  <c r="K118" i="10"/>
  <c r="K119" i="10"/>
  <c r="K120" i="10"/>
  <c r="K121" i="10"/>
  <c r="K122" i="10"/>
  <c r="K123" i="10"/>
  <c r="K130" i="7"/>
  <c r="K129" i="7"/>
  <c r="K128" i="7"/>
  <c r="K127" i="7"/>
  <c r="K126" i="7"/>
  <c r="K125" i="7"/>
  <c r="K124" i="7"/>
  <c r="K123" i="7"/>
  <c r="K122" i="7"/>
  <c r="K121" i="7"/>
  <c r="K120" i="7"/>
  <c r="K119" i="7"/>
  <c r="K118" i="7"/>
  <c r="K117" i="7"/>
  <c r="K116" i="7"/>
  <c r="K115" i="7"/>
  <c r="K114" i="7"/>
  <c r="K113" i="7"/>
  <c r="K112" i="7"/>
  <c r="K111" i="7"/>
  <c r="K110" i="7"/>
  <c r="K109" i="7"/>
  <c r="K108" i="7"/>
  <c r="K107" i="7"/>
  <c r="K106" i="7"/>
  <c r="K105" i="7"/>
  <c r="K104" i="7"/>
  <c r="K103" i="7"/>
  <c r="K102" i="7"/>
  <c r="K101" i="7"/>
  <c r="K100" i="7"/>
  <c r="K99" i="7"/>
  <c r="K98" i="7"/>
  <c r="K97" i="7"/>
  <c r="K96" i="7"/>
  <c r="K95" i="7"/>
  <c r="K94" i="7"/>
  <c r="K93" i="7"/>
  <c r="K92" i="7"/>
  <c r="K91" i="7"/>
  <c r="K90" i="7"/>
  <c r="K89" i="7"/>
  <c r="K88" i="7"/>
  <c r="K87" i="7"/>
  <c r="K86" i="7"/>
  <c r="K85" i="7"/>
  <c r="K84" i="7"/>
  <c r="K83" i="7"/>
  <c r="K82" i="7"/>
  <c r="K81" i="7"/>
  <c r="K80" i="7"/>
  <c r="K79" i="7"/>
  <c r="K78" i="7"/>
  <c r="K77" i="7"/>
  <c r="K76" i="7"/>
  <c r="K75" i="7"/>
  <c r="K74" i="7"/>
  <c r="K73" i="7"/>
  <c r="K72" i="7"/>
  <c r="K71" i="7"/>
  <c r="K70" i="7"/>
  <c r="K69" i="7"/>
  <c r="K68" i="7"/>
  <c r="K67" i="7"/>
  <c r="K66" i="7"/>
  <c r="K65" i="7"/>
  <c r="K64" i="7"/>
  <c r="K63" i="7"/>
  <c r="K62" i="7"/>
  <c r="K61" i="7"/>
  <c r="K60" i="7"/>
  <c r="K59" i="7"/>
  <c r="K58" i="7"/>
  <c r="K57" i="7"/>
  <c r="K56" i="7"/>
  <c r="K55" i="7"/>
  <c r="K54" i="7"/>
  <c r="K53" i="7"/>
  <c r="K52" i="7"/>
  <c r="K51" i="7"/>
  <c r="K50" i="7"/>
  <c r="K49" i="7"/>
  <c r="K48" i="7"/>
  <c r="K47" i="7"/>
  <c r="K46" i="7"/>
  <c r="K45" i="7"/>
  <c r="K44" i="7"/>
  <c r="K43" i="7"/>
  <c r="K42" i="7"/>
  <c r="K41" i="7"/>
  <c r="K40" i="7"/>
  <c r="K39" i="7"/>
  <c r="K38" i="7"/>
  <c r="K37" i="7"/>
  <c r="K36" i="7"/>
  <c r="K35" i="7"/>
  <c r="K34" i="7"/>
  <c r="K33" i="7"/>
  <c r="K32" i="7"/>
  <c r="K31" i="7"/>
  <c r="K30" i="7"/>
  <c r="K29" i="7"/>
  <c r="K28" i="7"/>
  <c r="K27" i="7"/>
  <c r="K26" i="7"/>
  <c r="K25" i="7"/>
  <c r="K24" i="7"/>
  <c r="K23" i="7"/>
  <c r="K22" i="7"/>
  <c r="K21" i="7"/>
  <c r="K20" i="7"/>
  <c r="K19" i="7"/>
  <c r="K18" i="7"/>
  <c r="K10" i="7"/>
  <c r="K17" i="7"/>
  <c r="K16" i="7"/>
  <c r="K9" i="7"/>
  <c r="K15" i="7"/>
  <c r="K14" i="7"/>
  <c r="K13" i="7"/>
  <c r="K7" i="7"/>
  <c r="K8" i="7"/>
  <c r="K12" i="7"/>
  <c r="K11" i="7"/>
  <c r="K6" i="7"/>
  <c r="K5" i="7"/>
  <c r="K4" i="7"/>
  <c r="K121" i="17"/>
  <c r="K120" i="17"/>
  <c r="K119" i="17"/>
  <c r="K118" i="17"/>
  <c r="K117" i="17"/>
  <c r="K116" i="17"/>
  <c r="K115" i="17"/>
  <c r="K114" i="17"/>
  <c r="K113" i="17"/>
  <c r="K112" i="17"/>
  <c r="K111" i="17"/>
  <c r="K110" i="17"/>
  <c r="K109" i="17"/>
  <c r="K108" i="17"/>
  <c r="K107" i="17"/>
  <c r="K106" i="17"/>
  <c r="K105" i="17"/>
  <c r="K104" i="17"/>
  <c r="K103" i="17"/>
  <c r="K102" i="17"/>
  <c r="K101" i="17"/>
  <c r="K100" i="17"/>
  <c r="K99" i="17"/>
  <c r="K98" i="17"/>
  <c r="K97" i="17"/>
  <c r="K96" i="17"/>
  <c r="K95" i="17"/>
  <c r="K94" i="17"/>
  <c r="K93" i="17"/>
  <c r="K92" i="17"/>
  <c r="K91" i="17"/>
  <c r="K90" i="17"/>
  <c r="K89" i="17"/>
  <c r="K88" i="17"/>
  <c r="K87" i="17"/>
  <c r="K86" i="17"/>
  <c r="K85" i="17"/>
  <c r="K84" i="17"/>
  <c r="K83" i="17"/>
  <c r="K82" i="17"/>
  <c r="K81" i="17"/>
  <c r="K80" i="17"/>
  <c r="K79" i="17"/>
  <c r="K78" i="17"/>
  <c r="K77" i="17"/>
  <c r="K76" i="17"/>
  <c r="K75" i="17"/>
  <c r="K74" i="17"/>
  <c r="K73" i="17"/>
  <c r="K72" i="17"/>
  <c r="K71" i="17"/>
  <c r="K70" i="17"/>
  <c r="K69" i="17"/>
  <c r="K68" i="17"/>
  <c r="K67" i="17"/>
  <c r="K66" i="17"/>
  <c r="K65" i="17"/>
  <c r="K64" i="17"/>
  <c r="K63" i="17"/>
  <c r="K62" i="17"/>
  <c r="K61" i="17"/>
  <c r="K60" i="17"/>
  <c r="K59" i="17"/>
  <c r="K58" i="17"/>
  <c r="K57" i="17"/>
  <c r="K56" i="17"/>
  <c r="K55" i="17"/>
  <c r="K54" i="17"/>
  <c r="K53" i="17"/>
  <c r="K52" i="17"/>
  <c r="K51" i="17"/>
  <c r="K50" i="17"/>
  <c r="K49" i="17"/>
  <c r="K48" i="17"/>
  <c r="K47" i="17"/>
  <c r="K46" i="17"/>
  <c r="K45" i="17"/>
  <c r="K44" i="17"/>
  <c r="K43" i="17"/>
  <c r="K42" i="17"/>
  <c r="K41" i="17"/>
  <c r="K40" i="17"/>
  <c r="K39" i="17"/>
  <c r="K38" i="17"/>
  <c r="K37" i="17"/>
  <c r="K36" i="17"/>
  <c r="K35" i="17"/>
  <c r="K34" i="17"/>
  <c r="K33" i="17"/>
  <c r="K32" i="17"/>
  <c r="K31" i="17"/>
  <c r="K30" i="17"/>
  <c r="K29" i="17"/>
  <c r="K28" i="17"/>
  <c r="K27" i="17"/>
  <c r="K26" i="17"/>
  <c r="K25" i="17"/>
  <c r="K24" i="17"/>
  <c r="K23" i="17"/>
  <c r="K22" i="17"/>
  <c r="K21" i="17"/>
  <c r="K20" i="17"/>
  <c r="K19" i="17"/>
  <c r="K18" i="17"/>
  <c r="K17" i="17"/>
  <c r="K16" i="17"/>
  <c r="K15" i="17"/>
  <c r="K14" i="17"/>
  <c r="K13" i="17"/>
  <c r="K12" i="17"/>
  <c r="K11" i="17"/>
  <c r="K10" i="17"/>
  <c r="K9" i="17"/>
  <c r="K8" i="17"/>
  <c r="K7" i="17"/>
  <c r="K6" i="17"/>
  <c r="K5" i="17"/>
  <c r="K4" i="17"/>
  <c r="K3" i="17"/>
  <c r="K2" i="17"/>
  <c r="K10" i="6"/>
  <c r="K11" i="6"/>
  <c r="K12" i="6"/>
  <c r="K13" i="6"/>
  <c r="K14" i="6"/>
  <c r="K15" i="6"/>
  <c r="K16" i="6"/>
  <c r="K17" i="6"/>
  <c r="K18" i="6"/>
  <c r="K19" i="6"/>
  <c r="K20" i="6"/>
  <c r="K21" i="6"/>
  <c r="K22" i="6"/>
  <c r="K23" i="6"/>
  <c r="K24" i="6"/>
  <c r="K25" i="6"/>
  <c r="K26" i="6"/>
  <c r="K27" i="6"/>
  <c r="K28" i="6"/>
  <c r="K29" i="6"/>
  <c r="K30" i="6"/>
  <c r="K31" i="6"/>
  <c r="K32" i="6"/>
  <c r="K33" i="6"/>
  <c r="K34" i="6"/>
  <c r="K35" i="6"/>
  <c r="K36" i="6"/>
  <c r="K37" i="6"/>
  <c r="K38" i="6"/>
  <c r="K39" i="6"/>
  <c r="K40" i="6"/>
  <c r="K41" i="6"/>
  <c r="K42" i="6"/>
  <c r="K43" i="6"/>
  <c r="K44" i="6"/>
  <c r="K45" i="6"/>
  <c r="K46" i="6"/>
  <c r="K47" i="6"/>
  <c r="K48" i="6"/>
  <c r="K49" i="6"/>
  <c r="K50" i="6"/>
  <c r="K51" i="6"/>
  <c r="K52" i="6"/>
  <c r="K53" i="6"/>
  <c r="K54" i="6"/>
  <c r="K55" i="6"/>
  <c r="K56" i="6"/>
  <c r="K57" i="6"/>
  <c r="K58" i="6"/>
  <c r="K59" i="6"/>
  <c r="K60" i="6"/>
  <c r="K61" i="6"/>
  <c r="K62" i="6"/>
  <c r="K63" i="6"/>
  <c r="K64" i="6"/>
  <c r="K65" i="6"/>
  <c r="K66" i="6"/>
  <c r="K67" i="6"/>
  <c r="K68" i="6"/>
  <c r="K69" i="6"/>
  <c r="K70" i="6"/>
  <c r="K71" i="6"/>
  <c r="K72" i="6"/>
  <c r="K73" i="6"/>
  <c r="K74" i="6"/>
  <c r="K75" i="6"/>
  <c r="K76" i="6"/>
  <c r="K77" i="6"/>
  <c r="K78" i="6"/>
  <c r="K79" i="6"/>
  <c r="K80" i="6"/>
  <c r="K81" i="6"/>
  <c r="K82" i="6"/>
  <c r="K83" i="6"/>
  <c r="K84" i="6"/>
  <c r="K85" i="6"/>
  <c r="K86" i="6"/>
  <c r="K87" i="6"/>
  <c r="K88" i="6"/>
  <c r="K89" i="6"/>
  <c r="K90" i="6"/>
  <c r="K91" i="6"/>
  <c r="K92" i="6"/>
  <c r="K93" i="6"/>
  <c r="K94" i="6"/>
  <c r="K95" i="6"/>
  <c r="K96" i="6"/>
  <c r="K97" i="6"/>
  <c r="K98" i="6"/>
  <c r="K99" i="6"/>
  <c r="K100" i="6"/>
  <c r="K101" i="6"/>
  <c r="K102" i="6"/>
  <c r="K103" i="6"/>
  <c r="K104" i="6"/>
  <c r="K105" i="6"/>
  <c r="K106" i="6"/>
  <c r="K107" i="6"/>
  <c r="K108" i="6"/>
  <c r="K109" i="6"/>
  <c r="K110" i="6"/>
  <c r="K111" i="6"/>
  <c r="K112" i="6"/>
  <c r="K113" i="6"/>
  <c r="K114" i="6"/>
  <c r="K115" i="6"/>
  <c r="K116" i="6"/>
  <c r="K117" i="6"/>
  <c r="K118" i="6"/>
  <c r="K119" i="6"/>
  <c r="K120" i="6"/>
  <c r="K121" i="6"/>
  <c r="K122" i="6"/>
  <c r="K123" i="6"/>
  <c r="E2" i="11"/>
  <c r="E3" i="11"/>
  <c r="E4" i="11"/>
  <c r="E5" i="11"/>
  <c r="E6" i="11"/>
  <c r="E7" i="11"/>
  <c r="E8" i="11"/>
  <c r="E9" i="11"/>
  <c r="E10" i="11"/>
  <c r="E11" i="11"/>
  <c r="E12" i="11"/>
  <c r="E13" i="11"/>
  <c r="E14" i="11"/>
  <c r="E15" i="11"/>
  <c r="E16" i="11"/>
  <c r="E17" i="11"/>
  <c r="E18" i="11"/>
  <c r="E19" i="11"/>
  <c r="E20" i="11"/>
  <c r="E21" i="11"/>
  <c r="E22" i="11"/>
  <c r="E23" i="11"/>
  <c r="E24" i="11"/>
  <c r="E25" i="11"/>
  <c r="E26" i="11"/>
  <c r="E27" i="11"/>
  <c r="E28" i="11"/>
  <c r="E29" i="11"/>
  <c r="E30" i="11"/>
  <c r="E31" i="11"/>
  <c r="E32" i="11"/>
  <c r="E33" i="11"/>
  <c r="E34" i="11"/>
  <c r="E35" i="11"/>
  <c r="E36" i="11"/>
  <c r="E37" i="11"/>
  <c r="E38" i="11"/>
  <c r="E39" i="11"/>
  <c r="E40" i="11"/>
  <c r="E41" i="11"/>
  <c r="E42" i="11"/>
  <c r="E43" i="11"/>
  <c r="E44" i="11"/>
  <c r="E45" i="11"/>
  <c r="E46" i="11"/>
  <c r="E47" i="11"/>
  <c r="E48" i="11"/>
  <c r="E49" i="11"/>
  <c r="E50" i="11"/>
  <c r="E51" i="11"/>
  <c r="E52" i="11"/>
  <c r="E53" i="11"/>
  <c r="E54" i="11"/>
  <c r="E55" i="11"/>
  <c r="E56" i="11"/>
  <c r="E57" i="11"/>
  <c r="E58" i="11"/>
  <c r="E59" i="11"/>
  <c r="E60" i="11"/>
  <c r="E61" i="11"/>
  <c r="E62" i="11"/>
  <c r="E63" i="11"/>
  <c r="E64" i="11"/>
  <c r="E65" i="11"/>
  <c r="E66" i="11"/>
  <c r="E67" i="11"/>
  <c r="E68" i="11"/>
  <c r="E69" i="11"/>
  <c r="E70" i="11"/>
  <c r="E71" i="11"/>
  <c r="E72" i="11"/>
  <c r="E73" i="11"/>
  <c r="E74" i="11"/>
  <c r="E75" i="11"/>
  <c r="E76" i="11"/>
  <c r="E77" i="11"/>
  <c r="E78" i="11"/>
  <c r="E79" i="11"/>
  <c r="E80" i="11"/>
  <c r="E81" i="11"/>
  <c r="E82" i="11"/>
  <c r="E83" i="11"/>
  <c r="E84" i="11"/>
  <c r="E85" i="11"/>
  <c r="E86" i="11"/>
  <c r="E87" i="11"/>
  <c r="E88" i="11"/>
  <c r="E89" i="11"/>
  <c r="E90" i="11"/>
  <c r="E91" i="11"/>
  <c r="E92" i="11"/>
  <c r="E93" i="11"/>
  <c r="E94" i="11"/>
  <c r="E95" i="11"/>
  <c r="E96" i="11"/>
  <c r="E97" i="11"/>
  <c r="E98" i="11"/>
  <c r="E99" i="11"/>
  <c r="E100" i="11"/>
  <c r="E101" i="11"/>
  <c r="E102" i="11"/>
  <c r="E103" i="11"/>
  <c r="E104" i="11"/>
  <c r="E105" i="11"/>
  <c r="E106" i="11"/>
  <c r="E107" i="11"/>
  <c r="E108" i="11"/>
  <c r="E109" i="11"/>
  <c r="E110" i="11"/>
  <c r="E111" i="11"/>
  <c r="E112" i="11"/>
  <c r="E113" i="11"/>
  <c r="E114" i="11"/>
  <c r="E115" i="11"/>
  <c r="E116" i="11"/>
  <c r="E117" i="11"/>
  <c r="E118" i="11"/>
  <c r="E119" i="11"/>
  <c r="E120" i="11"/>
  <c r="E121" i="11"/>
  <c r="E122" i="11"/>
  <c r="E123" i="11"/>
  <c r="E124" i="11"/>
  <c r="E125" i="11"/>
  <c r="E126" i="11"/>
  <c r="E127" i="11"/>
  <c r="E128" i="11"/>
  <c r="E129" i="11"/>
  <c r="E130" i="11"/>
  <c r="E131" i="11"/>
  <c r="E132" i="11"/>
  <c r="E133" i="11"/>
  <c r="E134" i="11"/>
  <c r="K3" i="7"/>
  <c r="K2" i="7"/>
  <c r="F23" i="3"/>
  <c r="E23" i="3"/>
  <c r="D23" i="3"/>
  <c r="F33" i="5"/>
  <c r="E33" i="5"/>
  <c r="D33" i="5"/>
  <c r="F19" i="4"/>
  <c r="E19" i="4"/>
  <c r="D19" i="4"/>
  <c r="F9" i="6"/>
  <c r="E9" i="6"/>
  <c r="D9" i="6"/>
  <c r="F4" i="16"/>
  <c r="E4" i="16"/>
  <c r="D4" i="16"/>
  <c r="F3" i="17"/>
  <c r="E3" i="17"/>
  <c r="D3" i="17"/>
  <c r="B47" i="2"/>
  <c r="B97" i="2"/>
  <c r="C77" i="15"/>
  <c r="D77" i="15"/>
  <c r="E77" i="15"/>
  <c r="F77" i="15"/>
  <c r="G77" i="15"/>
  <c r="C69" i="15"/>
  <c r="D69" i="15"/>
  <c r="E69" i="15"/>
  <c r="F69" i="15"/>
  <c r="G69" i="15"/>
  <c r="C119" i="15"/>
  <c r="D119" i="15"/>
  <c r="E119" i="15"/>
  <c r="F119" i="15"/>
  <c r="C59" i="15"/>
  <c r="D59" i="15"/>
  <c r="E59" i="15"/>
  <c r="F59" i="15"/>
  <c r="C3" i="15"/>
  <c r="D3" i="15"/>
  <c r="E3" i="15"/>
  <c r="F3" i="15"/>
  <c r="G3" i="15"/>
  <c r="C4" i="15"/>
  <c r="D4" i="15"/>
  <c r="E4" i="15"/>
  <c r="F4" i="15"/>
  <c r="G4" i="15"/>
  <c r="C5" i="15"/>
  <c r="D5" i="15"/>
  <c r="E5" i="15"/>
  <c r="F5" i="15"/>
  <c r="G5" i="15"/>
  <c r="C25" i="15"/>
  <c r="D25" i="15"/>
  <c r="E25" i="15"/>
  <c r="F25" i="15"/>
  <c r="C26" i="15"/>
  <c r="D26" i="15"/>
  <c r="E26" i="15"/>
  <c r="F26" i="15"/>
  <c r="C27" i="15"/>
  <c r="D27" i="15"/>
  <c r="E27" i="15"/>
  <c r="F27" i="15"/>
  <c r="C6" i="15"/>
  <c r="D6" i="15"/>
  <c r="E6" i="15"/>
  <c r="F6" i="15"/>
  <c r="G6" i="15"/>
  <c r="C28" i="15"/>
  <c r="D28" i="15"/>
  <c r="E28" i="15"/>
  <c r="F28" i="15"/>
  <c r="C7" i="15"/>
  <c r="D7" i="15"/>
  <c r="E7" i="15"/>
  <c r="F7" i="15"/>
  <c r="G7" i="15"/>
  <c r="C29" i="15"/>
  <c r="D29" i="15"/>
  <c r="E29" i="15"/>
  <c r="F29" i="15"/>
  <c r="C30" i="15"/>
  <c r="D30" i="15"/>
  <c r="E30" i="15"/>
  <c r="F30" i="15"/>
  <c r="C31" i="15"/>
  <c r="D31" i="15"/>
  <c r="E31" i="15"/>
  <c r="F31" i="15"/>
  <c r="C32" i="15"/>
  <c r="D32" i="15"/>
  <c r="E32" i="15"/>
  <c r="F32" i="15"/>
  <c r="C33" i="15"/>
  <c r="D33" i="15"/>
  <c r="E33" i="15"/>
  <c r="F33" i="15"/>
  <c r="C8" i="15"/>
  <c r="D8" i="15"/>
  <c r="E8" i="15"/>
  <c r="F8" i="15"/>
  <c r="G8" i="15"/>
  <c r="C34" i="15"/>
  <c r="D34" i="15"/>
  <c r="E34" i="15"/>
  <c r="F34" i="15"/>
  <c r="C35" i="15"/>
  <c r="D35" i="15"/>
  <c r="E35" i="15"/>
  <c r="F35" i="15"/>
  <c r="C36" i="15"/>
  <c r="D36" i="15"/>
  <c r="E36" i="15"/>
  <c r="F36" i="15"/>
  <c r="C37" i="15"/>
  <c r="D37" i="15"/>
  <c r="E37" i="15"/>
  <c r="F37" i="15"/>
  <c r="C38" i="15"/>
  <c r="D38" i="15"/>
  <c r="E38" i="15"/>
  <c r="F38" i="15"/>
  <c r="C43" i="15"/>
  <c r="D43" i="15"/>
  <c r="E43" i="15"/>
  <c r="F43" i="15"/>
  <c r="C40" i="15"/>
  <c r="D40" i="15"/>
  <c r="E40" i="15"/>
  <c r="F40" i="15"/>
  <c r="C41" i="15"/>
  <c r="D41" i="15"/>
  <c r="E41" i="15"/>
  <c r="F41" i="15"/>
  <c r="C42" i="15"/>
  <c r="D42" i="15"/>
  <c r="E42" i="15"/>
  <c r="F42" i="15"/>
  <c r="C44" i="15"/>
  <c r="D44" i="15"/>
  <c r="E44" i="15"/>
  <c r="F44" i="15"/>
  <c r="C45" i="15"/>
  <c r="D45" i="15"/>
  <c r="E45" i="15"/>
  <c r="F45" i="15"/>
  <c r="C46" i="15"/>
  <c r="D46" i="15"/>
  <c r="E46" i="15"/>
  <c r="F46" i="15"/>
  <c r="C47" i="15"/>
  <c r="D47" i="15"/>
  <c r="E47" i="15"/>
  <c r="F47" i="15"/>
  <c r="C9" i="15"/>
  <c r="D9" i="15"/>
  <c r="E9" i="15"/>
  <c r="F9" i="15"/>
  <c r="G9" i="15"/>
  <c r="C48" i="15"/>
  <c r="D48" i="15"/>
  <c r="E48" i="15"/>
  <c r="F48" i="15"/>
  <c r="C49" i="15"/>
  <c r="D49" i="15"/>
  <c r="E49" i="15"/>
  <c r="F49" i="15"/>
  <c r="C50" i="15"/>
  <c r="D50" i="15"/>
  <c r="E50" i="15"/>
  <c r="F50" i="15"/>
  <c r="C10" i="15"/>
  <c r="D10" i="15"/>
  <c r="E10" i="15"/>
  <c r="F10" i="15"/>
  <c r="G10" i="15"/>
  <c r="C51" i="15"/>
  <c r="D51" i="15"/>
  <c r="E51" i="15"/>
  <c r="F51" i="15"/>
  <c r="C52" i="15"/>
  <c r="D52" i="15"/>
  <c r="E52" i="15"/>
  <c r="F52" i="15"/>
  <c r="C11" i="15"/>
  <c r="D11" i="15"/>
  <c r="E11" i="15"/>
  <c r="F11" i="15"/>
  <c r="G11" i="15"/>
  <c r="C53" i="15"/>
  <c r="D53" i="15"/>
  <c r="E53" i="15"/>
  <c r="F53" i="15"/>
  <c r="C54" i="15"/>
  <c r="D54" i="15"/>
  <c r="E54" i="15"/>
  <c r="F54" i="15"/>
  <c r="G54" i="15"/>
  <c r="C55" i="15"/>
  <c r="D55" i="15"/>
  <c r="E55" i="15"/>
  <c r="F55" i="15"/>
  <c r="G55" i="15"/>
  <c r="C56" i="15"/>
  <c r="D56" i="15"/>
  <c r="E56" i="15"/>
  <c r="F56" i="15"/>
  <c r="C57" i="15"/>
  <c r="D57" i="15"/>
  <c r="E57" i="15"/>
  <c r="F57" i="15"/>
  <c r="C12" i="15"/>
  <c r="D12" i="15"/>
  <c r="E12" i="15"/>
  <c r="F12" i="15"/>
  <c r="G12" i="15"/>
  <c r="C58" i="15"/>
  <c r="D58" i="15"/>
  <c r="E58" i="15"/>
  <c r="F58" i="15"/>
  <c r="C2" i="15"/>
  <c r="D2" i="15"/>
  <c r="E2" i="15"/>
  <c r="F2" i="15"/>
  <c r="C13" i="15"/>
  <c r="D13" i="15"/>
  <c r="E13" i="15"/>
  <c r="F13" i="15"/>
  <c r="G13" i="15"/>
  <c r="C60" i="15"/>
  <c r="D60" i="15"/>
  <c r="E60" i="15"/>
  <c r="F60" i="15"/>
  <c r="C61" i="15"/>
  <c r="D61" i="15"/>
  <c r="E61" i="15"/>
  <c r="F61" i="15"/>
  <c r="C62" i="15"/>
  <c r="D62" i="15"/>
  <c r="E62" i="15"/>
  <c r="F62" i="15"/>
  <c r="C63" i="15"/>
  <c r="D63" i="15"/>
  <c r="E63" i="15"/>
  <c r="F63" i="15"/>
  <c r="C64" i="15"/>
  <c r="D64" i="15"/>
  <c r="E64" i="15"/>
  <c r="F64" i="15"/>
  <c r="C65" i="15"/>
  <c r="D65" i="15"/>
  <c r="E65" i="15"/>
  <c r="F65" i="15"/>
  <c r="C127" i="15"/>
  <c r="D127" i="15"/>
  <c r="E127" i="15"/>
  <c r="F127" i="15"/>
  <c r="G127" i="15"/>
  <c r="C126" i="15"/>
  <c r="D126" i="15"/>
  <c r="E126" i="15"/>
  <c r="F126" i="15"/>
  <c r="G126" i="15"/>
  <c r="C66" i="15"/>
  <c r="D66" i="15"/>
  <c r="E66" i="15"/>
  <c r="F66" i="15"/>
  <c r="C14" i="15"/>
  <c r="D14" i="15"/>
  <c r="E14" i="15"/>
  <c r="F14" i="15"/>
  <c r="G14" i="15"/>
  <c r="C67" i="15"/>
  <c r="D67" i="15"/>
  <c r="E67" i="15"/>
  <c r="F67" i="15"/>
  <c r="C68" i="15"/>
  <c r="D68" i="15"/>
  <c r="E68" i="15"/>
  <c r="F68" i="15"/>
  <c r="C15" i="15"/>
  <c r="D15" i="15"/>
  <c r="E15" i="15"/>
  <c r="F15" i="15"/>
  <c r="G15" i="15"/>
  <c r="C70" i="15"/>
  <c r="D70" i="15"/>
  <c r="E70" i="15"/>
  <c r="F70" i="15"/>
  <c r="C71" i="15"/>
  <c r="D71" i="15"/>
  <c r="E71" i="15"/>
  <c r="F71" i="15"/>
  <c r="C72" i="15"/>
  <c r="D72" i="15"/>
  <c r="E72" i="15"/>
  <c r="F72" i="15"/>
  <c r="C73" i="15"/>
  <c r="D73" i="15"/>
  <c r="E73" i="15"/>
  <c r="F73" i="15"/>
  <c r="C74" i="15"/>
  <c r="D74" i="15"/>
  <c r="E74" i="15"/>
  <c r="F74" i="15"/>
  <c r="C75" i="15"/>
  <c r="D75" i="15"/>
  <c r="E75" i="15"/>
  <c r="F75" i="15"/>
  <c r="C76" i="15"/>
  <c r="D76" i="15"/>
  <c r="E76" i="15"/>
  <c r="F76" i="15"/>
  <c r="C78" i="15"/>
  <c r="D78" i="15"/>
  <c r="E78" i="15"/>
  <c r="F78" i="15"/>
  <c r="C79" i="15"/>
  <c r="D79" i="15"/>
  <c r="E79" i="15"/>
  <c r="F79" i="15"/>
  <c r="C80" i="15"/>
  <c r="D80" i="15"/>
  <c r="E80" i="15"/>
  <c r="F80" i="15"/>
  <c r="C81" i="15"/>
  <c r="D81" i="15"/>
  <c r="E81" i="15"/>
  <c r="F81" i="15"/>
  <c r="C82" i="15"/>
  <c r="D82" i="15"/>
  <c r="E82" i="15"/>
  <c r="F82" i="15"/>
  <c r="C83" i="15"/>
  <c r="D83" i="15"/>
  <c r="E83" i="15"/>
  <c r="F83" i="15"/>
  <c r="C84" i="15"/>
  <c r="D84" i="15"/>
  <c r="E84" i="15"/>
  <c r="F84" i="15"/>
  <c r="C85" i="15"/>
  <c r="D85" i="15"/>
  <c r="E85" i="15"/>
  <c r="F85" i="15"/>
  <c r="C16" i="15"/>
  <c r="D16" i="15"/>
  <c r="E16" i="15"/>
  <c r="F16" i="15"/>
  <c r="G16" i="15"/>
  <c r="C86" i="15"/>
  <c r="D86" i="15"/>
  <c r="E86" i="15"/>
  <c r="F86" i="15"/>
  <c r="C87" i="15"/>
  <c r="D87" i="15"/>
  <c r="E87" i="15"/>
  <c r="F87" i="15"/>
  <c r="C88" i="15"/>
  <c r="D88" i="15"/>
  <c r="E88" i="15"/>
  <c r="F88" i="15"/>
  <c r="C89" i="15"/>
  <c r="D89" i="15"/>
  <c r="E89" i="15"/>
  <c r="F89" i="15"/>
  <c r="C90" i="15"/>
  <c r="D90" i="15"/>
  <c r="E90" i="15"/>
  <c r="F90" i="15"/>
  <c r="C17" i="15"/>
  <c r="D17" i="15"/>
  <c r="E17" i="15"/>
  <c r="F17" i="15"/>
  <c r="G17" i="15"/>
  <c r="C91" i="15"/>
  <c r="D91" i="15"/>
  <c r="E91" i="15"/>
  <c r="F91" i="15"/>
  <c r="C92" i="15"/>
  <c r="D92" i="15"/>
  <c r="E92" i="15"/>
  <c r="F92" i="15"/>
  <c r="C93" i="15"/>
  <c r="D93" i="15"/>
  <c r="E93" i="15"/>
  <c r="F93" i="15"/>
  <c r="C18" i="15"/>
  <c r="D18" i="15"/>
  <c r="E18" i="15"/>
  <c r="F18" i="15"/>
  <c r="G18" i="15"/>
  <c r="C94" i="15"/>
  <c r="D94" i="15"/>
  <c r="E94" i="15"/>
  <c r="F94" i="15"/>
  <c r="C19" i="15"/>
  <c r="D19" i="15"/>
  <c r="E19" i="15"/>
  <c r="F19" i="15"/>
  <c r="G19" i="15"/>
  <c r="C95" i="15"/>
  <c r="D95" i="15"/>
  <c r="E95" i="15"/>
  <c r="F95" i="15"/>
  <c r="C96" i="15"/>
  <c r="D96" i="15"/>
  <c r="E96" i="15"/>
  <c r="F96" i="15"/>
  <c r="C97" i="15"/>
  <c r="D97" i="15"/>
  <c r="E97" i="15"/>
  <c r="F97" i="15"/>
  <c r="C98" i="15"/>
  <c r="D98" i="15"/>
  <c r="E98" i="15"/>
  <c r="F98" i="15"/>
  <c r="C99" i="15"/>
  <c r="D99" i="15"/>
  <c r="E99" i="15"/>
  <c r="F99" i="15"/>
  <c r="C100" i="15"/>
  <c r="D100" i="15"/>
  <c r="E100" i="15"/>
  <c r="F100" i="15"/>
  <c r="C101" i="15"/>
  <c r="D101" i="15"/>
  <c r="E101" i="15"/>
  <c r="F101" i="15"/>
  <c r="C122" i="15"/>
  <c r="D122" i="15"/>
  <c r="E122" i="15"/>
  <c r="F122" i="15"/>
  <c r="G122" i="15"/>
  <c r="C102" i="15"/>
  <c r="D102" i="15"/>
  <c r="E102" i="15"/>
  <c r="F102" i="15"/>
  <c r="C103" i="15"/>
  <c r="D103" i="15"/>
  <c r="E103" i="15"/>
  <c r="F103" i="15"/>
  <c r="G103" i="15"/>
  <c r="C20" i="15"/>
  <c r="D20" i="15"/>
  <c r="E20" i="15"/>
  <c r="F20" i="15"/>
  <c r="G20" i="15"/>
  <c r="C104" i="15"/>
  <c r="D104" i="15"/>
  <c r="E104" i="15"/>
  <c r="F104" i="15"/>
  <c r="C105" i="15"/>
  <c r="D105" i="15"/>
  <c r="E105" i="15"/>
  <c r="F105" i="15"/>
  <c r="C106" i="15"/>
  <c r="D106" i="15"/>
  <c r="E106" i="15"/>
  <c r="F106" i="15"/>
  <c r="C107" i="15"/>
  <c r="D107" i="15"/>
  <c r="E107" i="15"/>
  <c r="F107" i="15"/>
  <c r="C108" i="15"/>
  <c r="D108" i="15"/>
  <c r="E108" i="15"/>
  <c r="F108" i="15"/>
  <c r="C109" i="15"/>
  <c r="D109" i="15"/>
  <c r="E109" i="15"/>
  <c r="F109" i="15"/>
  <c r="C110" i="15"/>
  <c r="D110" i="15"/>
  <c r="E110" i="15"/>
  <c r="F110" i="15"/>
  <c r="C111" i="15"/>
  <c r="D111" i="15"/>
  <c r="E111" i="15"/>
  <c r="F111" i="15"/>
  <c r="C112" i="15"/>
  <c r="D112" i="15"/>
  <c r="E112" i="15"/>
  <c r="F112" i="15"/>
  <c r="C21" i="15"/>
  <c r="D21" i="15"/>
  <c r="E21" i="15"/>
  <c r="F21" i="15"/>
  <c r="G21" i="15"/>
  <c r="C113" i="15"/>
  <c r="D113" i="15"/>
  <c r="E113" i="15"/>
  <c r="F113" i="15"/>
  <c r="C114" i="15"/>
  <c r="D114" i="15"/>
  <c r="E114" i="15"/>
  <c r="F114" i="15"/>
  <c r="C115" i="15"/>
  <c r="D115" i="15"/>
  <c r="E115" i="15"/>
  <c r="F115" i="15"/>
  <c r="C123" i="15"/>
  <c r="D123" i="15"/>
  <c r="E123" i="15"/>
  <c r="F123" i="15"/>
  <c r="G123" i="15"/>
  <c r="C116" i="15"/>
  <c r="D116" i="15"/>
  <c r="E116" i="15"/>
  <c r="F116" i="15"/>
  <c r="C22" i="15"/>
  <c r="D22" i="15"/>
  <c r="E22" i="15"/>
  <c r="F22" i="15"/>
  <c r="G22" i="15"/>
  <c r="C117" i="15"/>
  <c r="D117" i="15"/>
  <c r="E117" i="15"/>
  <c r="F117" i="15"/>
  <c r="C118" i="15"/>
  <c r="D118" i="15"/>
  <c r="E118" i="15"/>
  <c r="F118" i="15"/>
  <c r="C23" i="15"/>
  <c r="D23" i="15"/>
  <c r="E23" i="15"/>
  <c r="F23" i="15"/>
  <c r="G23" i="15"/>
  <c r="C120" i="15"/>
  <c r="D120" i="15"/>
  <c r="E120" i="15"/>
  <c r="F120" i="15"/>
  <c r="C121" i="15"/>
  <c r="D121" i="15"/>
  <c r="E121" i="15"/>
  <c r="F121" i="15"/>
  <c r="C124" i="15"/>
  <c r="D124" i="15"/>
  <c r="E124" i="15"/>
  <c r="F124" i="15"/>
  <c r="G124" i="15"/>
  <c r="C125" i="15"/>
  <c r="D125" i="15"/>
  <c r="E125" i="15"/>
  <c r="F125" i="15"/>
  <c r="G125" i="15"/>
  <c r="C24" i="15"/>
  <c r="D24" i="15"/>
  <c r="E24" i="15"/>
  <c r="F24" i="15"/>
  <c r="C3" i="14"/>
  <c r="D3" i="14"/>
  <c r="E3" i="14"/>
  <c r="F3" i="14"/>
  <c r="C4" i="14"/>
  <c r="D4" i="14"/>
  <c r="E4" i="14"/>
  <c r="F4" i="14"/>
  <c r="C5" i="14"/>
  <c r="D5" i="14"/>
  <c r="E5" i="14"/>
  <c r="F5" i="14"/>
  <c r="C46" i="14"/>
  <c r="D46" i="14"/>
  <c r="E46" i="14"/>
  <c r="F46" i="14"/>
  <c r="C82" i="14"/>
  <c r="D82" i="14"/>
  <c r="E82" i="14"/>
  <c r="F82" i="14"/>
  <c r="G82" i="14"/>
  <c r="C74" i="14"/>
  <c r="D74" i="14"/>
  <c r="E74" i="14"/>
  <c r="F74" i="14"/>
  <c r="G74" i="14"/>
  <c r="C121" i="14"/>
  <c r="D121" i="14"/>
  <c r="E121" i="14"/>
  <c r="F121" i="14"/>
  <c r="C6" i="14"/>
  <c r="D6" i="14"/>
  <c r="E6" i="14"/>
  <c r="F6" i="14"/>
  <c r="C31" i="14"/>
  <c r="D31" i="14"/>
  <c r="E31" i="14"/>
  <c r="F31" i="14"/>
  <c r="C32" i="14"/>
  <c r="D32" i="14"/>
  <c r="E32" i="14"/>
  <c r="F32" i="14"/>
  <c r="C33" i="14"/>
  <c r="D33" i="14"/>
  <c r="E33" i="14"/>
  <c r="F33" i="14"/>
  <c r="C7" i="14"/>
  <c r="D7" i="14"/>
  <c r="E7" i="14"/>
  <c r="F7" i="14"/>
  <c r="C34" i="14"/>
  <c r="D34" i="14"/>
  <c r="E34" i="14"/>
  <c r="F34" i="14"/>
  <c r="C8" i="14"/>
  <c r="D8" i="14"/>
  <c r="E8" i="14"/>
  <c r="F8" i="14"/>
  <c r="G8" i="14"/>
  <c r="C35" i="14"/>
  <c r="D35" i="14"/>
  <c r="E35" i="14"/>
  <c r="F35" i="14"/>
  <c r="C36" i="14"/>
  <c r="D36" i="14"/>
  <c r="E36" i="14"/>
  <c r="F36" i="14"/>
  <c r="C37" i="14"/>
  <c r="D37" i="14"/>
  <c r="E37" i="14"/>
  <c r="F37" i="14"/>
  <c r="C38" i="14"/>
  <c r="D38" i="14"/>
  <c r="E38" i="14"/>
  <c r="F38" i="14"/>
  <c r="C39" i="14"/>
  <c r="D39" i="14"/>
  <c r="E39" i="14"/>
  <c r="F39" i="14"/>
  <c r="C9" i="14"/>
  <c r="D9" i="14"/>
  <c r="E9" i="14"/>
  <c r="F9" i="14"/>
  <c r="G9" i="14"/>
  <c r="C40" i="14"/>
  <c r="D40" i="14"/>
  <c r="E40" i="14"/>
  <c r="F40" i="14"/>
  <c r="C41" i="14"/>
  <c r="D41" i="14"/>
  <c r="E41" i="14"/>
  <c r="F41" i="14"/>
  <c r="C42" i="14"/>
  <c r="D42" i="14"/>
  <c r="E42" i="14"/>
  <c r="F42" i="14"/>
  <c r="C10" i="14"/>
  <c r="D10" i="14"/>
  <c r="E10" i="14"/>
  <c r="F10" i="14"/>
  <c r="G10" i="14"/>
  <c r="C43" i="14"/>
  <c r="D43" i="14"/>
  <c r="E43" i="14"/>
  <c r="F43" i="14"/>
  <c r="C44" i="14"/>
  <c r="D44" i="14"/>
  <c r="E44" i="14"/>
  <c r="F44" i="14"/>
  <c r="C45" i="14"/>
  <c r="D45" i="14"/>
  <c r="E45" i="14"/>
  <c r="F45" i="14"/>
  <c r="C47" i="14"/>
  <c r="D47" i="14"/>
  <c r="E47" i="14"/>
  <c r="F47" i="14"/>
  <c r="C48" i="14"/>
  <c r="D48" i="14"/>
  <c r="E48" i="14"/>
  <c r="F48" i="14"/>
  <c r="C49" i="14"/>
  <c r="D49" i="14"/>
  <c r="E49" i="14"/>
  <c r="F49" i="14"/>
  <c r="C50" i="14"/>
  <c r="D50" i="14"/>
  <c r="E50" i="14"/>
  <c r="F50" i="14"/>
  <c r="C51" i="14"/>
  <c r="D51" i="14"/>
  <c r="E51" i="14"/>
  <c r="F51" i="14"/>
  <c r="C52" i="14"/>
  <c r="D52" i="14"/>
  <c r="E52" i="14"/>
  <c r="F52" i="14"/>
  <c r="C53" i="14"/>
  <c r="D53" i="14"/>
  <c r="E53" i="14"/>
  <c r="F53" i="14"/>
  <c r="C11" i="14"/>
  <c r="D11" i="14"/>
  <c r="E11" i="14"/>
  <c r="F11" i="14"/>
  <c r="G11" i="14"/>
  <c r="C54" i="14"/>
  <c r="D54" i="14"/>
  <c r="E54" i="14"/>
  <c r="F54" i="14"/>
  <c r="C55" i="14"/>
  <c r="D55" i="14"/>
  <c r="E55" i="14"/>
  <c r="F55" i="14"/>
  <c r="C56" i="14"/>
  <c r="D56" i="14"/>
  <c r="E56" i="14"/>
  <c r="F56" i="14"/>
  <c r="C12" i="14"/>
  <c r="D12" i="14"/>
  <c r="E12" i="14"/>
  <c r="F12" i="14"/>
  <c r="G12" i="14"/>
  <c r="C13" i="14"/>
  <c r="D13" i="14"/>
  <c r="E13" i="14"/>
  <c r="F13" i="14"/>
  <c r="G13" i="14"/>
  <c r="C57" i="14"/>
  <c r="D57" i="14"/>
  <c r="E57" i="14"/>
  <c r="F57" i="14"/>
  <c r="C58" i="14"/>
  <c r="D58" i="14"/>
  <c r="E58" i="14"/>
  <c r="F58" i="14"/>
  <c r="C14" i="14"/>
  <c r="D14" i="14"/>
  <c r="E14" i="14"/>
  <c r="F14" i="14"/>
  <c r="G14" i="14"/>
  <c r="C59" i="14"/>
  <c r="D59" i="14"/>
  <c r="E59" i="14"/>
  <c r="F59" i="14"/>
  <c r="G59" i="14"/>
  <c r="C60" i="14"/>
  <c r="D60" i="14"/>
  <c r="E60" i="14"/>
  <c r="F60" i="14"/>
  <c r="G60" i="14"/>
  <c r="C61" i="14"/>
  <c r="D61" i="14"/>
  <c r="E61" i="14"/>
  <c r="F61" i="14"/>
  <c r="C62" i="14"/>
  <c r="D62" i="14"/>
  <c r="E62" i="14"/>
  <c r="F62" i="14"/>
  <c r="C15" i="14"/>
  <c r="D15" i="14"/>
  <c r="E15" i="14"/>
  <c r="F15" i="14"/>
  <c r="G15" i="14"/>
  <c r="C63" i="14"/>
  <c r="D63" i="14"/>
  <c r="E63" i="14"/>
  <c r="F63" i="14"/>
  <c r="C64" i="14"/>
  <c r="D64" i="14"/>
  <c r="E64" i="14"/>
  <c r="F64" i="14"/>
  <c r="C16" i="14"/>
  <c r="D16" i="14"/>
  <c r="E16" i="14"/>
  <c r="F16" i="14"/>
  <c r="G16" i="14"/>
  <c r="C65" i="14"/>
  <c r="D65" i="14"/>
  <c r="E65" i="14"/>
  <c r="F65" i="14"/>
  <c r="C66" i="14"/>
  <c r="D66" i="14"/>
  <c r="E66" i="14"/>
  <c r="F66" i="14"/>
  <c r="C67" i="14"/>
  <c r="D67" i="14"/>
  <c r="E67" i="14"/>
  <c r="F67" i="14"/>
  <c r="C68" i="14"/>
  <c r="D68" i="14"/>
  <c r="E68" i="14"/>
  <c r="F68" i="14"/>
  <c r="C69" i="14"/>
  <c r="D69" i="14"/>
  <c r="E69" i="14"/>
  <c r="F69" i="14"/>
  <c r="C70" i="14"/>
  <c r="D70" i="14"/>
  <c r="E70" i="14"/>
  <c r="F70" i="14"/>
  <c r="C124" i="14"/>
  <c r="D124" i="14"/>
  <c r="E124" i="14"/>
  <c r="F124" i="14"/>
  <c r="G124" i="14"/>
  <c r="C125" i="14"/>
  <c r="D125" i="14"/>
  <c r="E125" i="14"/>
  <c r="F125" i="14"/>
  <c r="G125" i="14"/>
  <c r="C71" i="14"/>
  <c r="D71" i="14"/>
  <c r="E71" i="14"/>
  <c r="F71" i="14"/>
  <c r="C17" i="14"/>
  <c r="D17" i="14"/>
  <c r="E17" i="14"/>
  <c r="F17" i="14"/>
  <c r="G17" i="14"/>
  <c r="C72" i="14"/>
  <c r="D72" i="14"/>
  <c r="E72" i="14"/>
  <c r="F72" i="14"/>
  <c r="C73" i="14"/>
  <c r="D73" i="14"/>
  <c r="E73" i="14"/>
  <c r="F73" i="14"/>
  <c r="C18" i="14"/>
  <c r="D18" i="14"/>
  <c r="E18" i="14"/>
  <c r="F18" i="14"/>
  <c r="G18" i="14"/>
  <c r="C75" i="14"/>
  <c r="D75" i="14"/>
  <c r="E75" i="14"/>
  <c r="F75" i="14"/>
  <c r="C76" i="14"/>
  <c r="D76" i="14"/>
  <c r="E76" i="14"/>
  <c r="F76" i="14"/>
  <c r="C77" i="14"/>
  <c r="D77" i="14"/>
  <c r="E77" i="14"/>
  <c r="F77" i="14"/>
  <c r="C78" i="14"/>
  <c r="D78" i="14"/>
  <c r="E78" i="14"/>
  <c r="F78" i="14"/>
  <c r="C79" i="14"/>
  <c r="D79" i="14"/>
  <c r="E79" i="14"/>
  <c r="F79" i="14"/>
  <c r="C80" i="14"/>
  <c r="D80" i="14"/>
  <c r="E80" i="14"/>
  <c r="F80" i="14"/>
  <c r="C81" i="14"/>
  <c r="D81" i="14"/>
  <c r="E81" i="14"/>
  <c r="F81" i="14"/>
  <c r="C83" i="14"/>
  <c r="D83" i="14"/>
  <c r="E83" i="14"/>
  <c r="F83" i="14"/>
  <c r="C84" i="14"/>
  <c r="D84" i="14"/>
  <c r="E84" i="14"/>
  <c r="F84" i="14"/>
  <c r="C85" i="14"/>
  <c r="D85" i="14"/>
  <c r="E85" i="14"/>
  <c r="F85" i="14"/>
  <c r="C86" i="14"/>
  <c r="D86" i="14"/>
  <c r="E86" i="14"/>
  <c r="F86" i="14"/>
  <c r="C87" i="14"/>
  <c r="D87" i="14"/>
  <c r="E87" i="14"/>
  <c r="F87" i="14"/>
  <c r="C88" i="14"/>
  <c r="D88" i="14"/>
  <c r="E88" i="14"/>
  <c r="F88" i="14"/>
  <c r="C89" i="14"/>
  <c r="D89" i="14"/>
  <c r="E89" i="14"/>
  <c r="F89" i="14"/>
  <c r="C90" i="14"/>
  <c r="D90" i="14"/>
  <c r="E90" i="14"/>
  <c r="F90" i="14"/>
  <c r="C19" i="14"/>
  <c r="D19" i="14"/>
  <c r="E19" i="14"/>
  <c r="F19" i="14"/>
  <c r="G19" i="14"/>
  <c r="C91" i="14"/>
  <c r="D91" i="14"/>
  <c r="E91" i="14"/>
  <c r="F91" i="14"/>
  <c r="C92" i="14"/>
  <c r="D92" i="14"/>
  <c r="E92" i="14"/>
  <c r="F92" i="14"/>
  <c r="C93" i="14"/>
  <c r="D93" i="14"/>
  <c r="E93" i="14"/>
  <c r="F93" i="14"/>
  <c r="C94" i="14"/>
  <c r="D94" i="14"/>
  <c r="E94" i="14"/>
  <c r="F94" i="14"/>
  <c r="C95" i="14"/>
  <c r="D95" i="14"/>
  <c r="E95" i="14"/>
  <c r="F95" i="14"/>
  <c r="C20" i="14"/>
  <c r="D20" i="14"/>
  <c r="E20" i="14"/>
  <c r="F20" i="14"/>
  <c r="G20" i="14"/>
  <c r="C96" i="14"/>
  <c r="D96" i="14"/>
  <c r="E96" i="14"/>
  <c r="F96" i="14"/>
  <c r="C97" i="14"/>
  <c r="D97" i="14"/>
  <c r="E97" i="14"/>
  <c r="F97" i="14"/>
  <c r="C98" i="14"/>
  <c r="D98" i="14"/>
  <c r="E98" i="14"/>
  <c r="F98" i="14"/>
  <c r="C21" i="14"/>
  <c r="D21" i="14"/>
  <c r="E21" i="14"/>
  <c r="F21" i="14"/>
  <c r="G21" i="14"/>
  <c r="C99" i="14"/>
  <c r="D99" i="14"/>
  <c r="E99" i="14"/>
  <c r="F99" i="14"/>
  <c r="C22" i="14"/>
  <c r="D22" i="14"/>
  <c r="E22" i="14"/>
  <c r="F22" i="14"/>
  <c r="G22" i="14"/>
  <c r="C100" i="14"/>
  <c r="D100" i="14"/>
  <c r="E100" i="14"/>
  <c r="F100" i="14"/>
  <c r="C101" i="14"/>
  <c r="D101" i="14"/>
  <c r="E101" i="14"/>
  <c r="F101" i="14"/>
  <c r="C102" i="14"/>
  <c r="D102" i="14"/>
  <c r="E102" i="14"/>
  <c r="F102" i="14"/>
  <c r="C103" i="14"/>
  <c r="D103" i="14"/>
  <c r="E103" i="14"/>
  <c r="F103" i="14"/>
  <c r="C104" i="14"/>
  <c r="D104" i="14"/>
  <c r="E104" i="14"/>
  <c r="F104" i="14"/>
  <c r="C105" i="14"/>
  <c r="D105" i="14"/>
  <c r="E105" i="14"/>
  <c r="F105" i="14"/>
  <c r="C23" i="14"/>
  <c r="D23" i="14"/>
  <c r="E23" i="14"/>
  <c r="F23" i="14"/>
  <c r="G23" i="14"/>
  <c r="C106" i="14"/>
  <c r="D106" i="14"/>
  <c r="E106" i="14"/>
  <c r="F106" i="14"/>
  <c r="C107" i="14"/>
  <c r="D107" i="14"/>
  <c r="E107" i="14"/>
  <c r="F107" i="14"/>
  <c r="G107" i="14"/>
  <c r="C24" i="14"/>
  <c r="D24" i="14"/>
  <c r="E24" i="14"/>
  <c r="F24" i="14"/>
  <c r="G24" i="14"/>
  <c r="C108" i="14"/>
  <c r="D108" i="14"/>
  <c r="E108" i="14"/>
  <c r="F108" i="14"/>
  <c r="C109" i="14"/>
  <c r="D109" i="14"/>
  <c r="E109" i="14"/>
  <c r="F109" i="14"/>
  <c r="C110" i="14"/>
  <c r="D110" i="14"/>
  <c r="E110" i="14"/>
  <c r="F110" i="14"/>
  <c r="C111" i="14"/>
  <c r="D111" i="14"/>
  <c r="E111" i="14"/>
  <c r="F111" i="14"/>
  <c r="C112" i="14"/>
  <c r="D112" i="14"/>
  <c r="E112" i="14"/>
  <c r="F112" i="14"/>
  <c r="C113" i="14"/>
  <c r="D113" i="14"/>
  <c r="E113" i="14"/>
  <c r="F113" i="14"/>
  <c r="C114" i="14"/>
  <c r="D114" i="14"/>
  <c r="E114" i="14"/>
  <c r="F114" i="14"/>
  <c r="C115" i="14"/>
  <c r="D115" i="14"/>
  <c r="E115" i="14"/>
  <c r="F115" i="14"/>
  <c r="C25" i="14"/>
  <c r="D25" i="14"/>
  <c r="E25" i="14"/>
  <c r="F25" i="14"/>
  <c r="G25" i="14"/>
  <c r="C116" i="14"/>
  <c r="D116" i="14"/>
  <c r="E116" i="14"/>
  <c r="F116" i="14"/>
  <c r="C117" i="14"/>
  <c r="D117" i="14"/>
  <c r="E117" i="14"/>
  <c r="F117" i="14"/>
  <c r="C118" i="14"/>
  <c r="D118" i="14"/>
  <c r="E118" i="14"/>
  <c r="F118" i="14"/>
  <c r="C26" i="14"/>
  <c r="D26" i="14"/>
  <c r="E26" i="14"/>
  <c r="F26" i="14"/>
  <c r="G26" i="14"/>
  <c r="C119" i="14"/>
  <c r="D119" i="14"/>
  <c r="E119" i="14"/>
  <c r="F119" i="14"/>
  <c r="C27" i="14"/>
  <c r="D27" i="14"/>
  <c r="E27" i="14"/>
  <c r="F27" i="14"/>
  <c r="G27" i="14"/>
  <c r="C120" i="14"/>
  <c r="D120" i="14"/>
  <c r="E120" i="14"/>
  <c r="F120" i="14"/>
  <c r="C28" i="14"/>
  <c r="D28" i="14"/>
  <c r="E28" i="14"/>
  <c r="F28" i="14"/>
  <c r="G28" i="14"/>
  <c r="C122" i="14"/>
  <c r="D122" i="14"/>
  <c r="E122" i="14"/>
  <c r="F122" i="14"/>
  <c r="C123" i="14"/>
  <c r="D123" i="14"/>
  <c r="E123" i="14"/>
  <c r="F123" i="14"/>
  <c r="C29" i="14"/>
  <c r="D29" i="14"/>
  <c r="E29" i="14"/>
  <c r="F29" i="14"/>
  <c r="G29" i="14"/>
  <c r="C30" i="14"/>
  <c r="D30" i="14"/>
  <c r="E30" i="14"/>
  <c r="F30" i="14"/>
  <c r="C126" i="14"/>
  <c r="D126" i="14"/>
  <c r="E126" i="14"/>
  <c r="F126" i="14"/>
  <c r="G126" i="14"/>
  <c r="C65" i="13"/>
  <c r="D65" i="13"/>
  <c r="E65" i="13"/>
  <c r="F65" i="13"/>
  <c r="G65" i="13"/>
  <c r="C17" i="13"/>
  <c r="D17" i="13"/>
  <c r="E17" i="13"/>
  <c r="F17" i="13"/>
  <c r="G17" i="13"/>
  <c r="C66" i="13"/>
  <c r="D66" i="13"/>
  <c r="E66" i="13"/>
  <c r="F66" i="13"/>
  <c r="C18" i="13"/>
  <c r="D18" i="13"/>
  <c r="E18" i="13"/>
  <c r="F18" i="13"/>
  <c r="G18" i="13"/>
  <c r="C67" i="13"/>
  <c r="D67" i="13"/>
  <c r="E67" i="13"/>
  <c r="F67" i="13"/>
  <c r="C68" i="13"/>
  <c r="D68" i="13"/>
  <c r="E68" i="13"/>
  <c r="F68" i="13"/>
  <c r="C69" i="13"/>
  <c r="D69" i="13"/>
  <c r="E69" i="13"/>
  <c r="F69" i="13"/>
  <c r="C70" i="13"/>
  <c r="D70" i="13"/>
  <c r="E70" i="13"/>
  <c r="F70" i="13"/>
  <c r="C71" i="13"/>
  <c r="D71" i="13"/>
  <c r="E71" i="13"/>
  <c r="F71" i="13"/>
  <c r="C72" i="13"/>
  <c r="D72" i="13"/>
  <c r="E72" i="13"/>
  <c r="F72" i="13"/>
  <c r="C73" i="13"/>
  <c r="D73" i="13"/>
  <c r="E73" i="13"/>
  <c r="F73" i="13"/>
  <c r="C19" i="13"/>
  <c r="D19" i="13"/>
  <c r="E19" i="13"/>
  <c r="F19" i="13"/>
  <c r="G19" i="13"/>
  <c r="C20" i="13"/>
  <c r="D20" i="13"/>
  <c r="E20" i="13"/>
  <c r="F20" i="13"/>
  <c r="G20" i="13"/>
  <c r="C75" i="13"/>
  <c r="D75" i="13"/>
  <c r="E75" i="13"/>
  <c r="F75" i="13"/>
  <c r="C76" i="13"/>
  <c r="D76" i="13"/>
  <c r="E76" i="13"/>
  <c r="F76" i="13"/>
  <c r="C77" i="13"/>
  <c r="D77" i="13"/>
  <c r="E77" i="13"/>
  <c r="F77" i="13"/>
  <c r="C78" i="13"/>
  <c r="D78" i="13"/>
  <c r="E78" i="13"/>
  <c r="F78" i="13"/>
  <c r="C10" i="13"/>
  <c r="D10" i="13"/>
  <c r="E10" i="13"/>
  <c r="F10" i="13"/>
  <c r="C80" i="13"/>
  <c r="D80" i="13"/>
  <c r="E80" i="13"/>
  <c r="F80" i="13"/>
  <c r="C81" i="13"/>
  <c r="D81" i="13"/>
  <c r="E81" i="13"/>
  <c r="F81" i="13"/>
  <c r="C82" i="13"/>
  <c r="D82" i="13"/>
  <c r="E82" i="13"/>
  <c r="F82" i="13"/>
  <c r="C83" i="13"/>
  <c r="D83" i="13"/>
  <c r="E83" i="13"/>
  <c r="F83" i="13"/>
  <c r="C84" i="13"/>
  <c r="D84" i="13"/>
  <c r="E84" i="13"/>
  <c r="F84" i="13"/>
  <c r="C85" i="13"/>
  <c r="D85" i="13"/>
  <c r="E85" i="13"/>
  <c r="F85" i="13"/>
  <c r="C86" i="13"/>
  <c r="D86" i="13"/>
  <c r="E86" i="13"/>
  <c r="F86" i="13"/>
  <c r="C87" i="13"/>
  <c r="D87" i="13"/>
  <c r="E87" i="13"/>
  <c r="F87" i="13"/>
  <c r="C21" i="13"/>
  <c r="D21" i="13"/>
  <c r="E21" i="13"/>
  <c r="F21" i="13"/>
  <c r="G21" i="13"/>
  <c r="C88" i="13"/>
  <c r="D88" i="13"/>
  <c r="E88" i="13"/>
  <c r="F88" i="13"/>
  <c r="C89" i="13"/>
  <c r="D89" i="13"/>
  <c r="E89" i="13"/>
  <c r="F89" i="13"/>
  <c r="C90" i="13"/>
  <c r="D90" i="13"/>
  <c r="E90" i="13"/>
  <c r="F90" i="13"/>
  <c r="C91" i="13"/>
  <c r="D91" i="13"/>
  <c r="E91" i="13"/>
  <c r="F91" i="13"/>
  <c r="C92" i="13"/>
  <c r="D92" i="13"/>
  <c r="E92" i="13"/>
  <c r="F92" i="13"/>
  <c r="C22" i="13"/>
  <c r="D22" i="13"/>
  <c r="E22" i="13"/>
  <c r="F22" i="13"/>
  <c r="G22" i="13"/>
  <c r="C93" i="13"/>
  <c r="D93" i="13"/>
  <c r="E93" i="13"/>
  <c r="F93" i="13"/>
  <c r="C94" i="13"/>
  <c r="D94" i="13"/>
  <c r="E94" i="13"/>
  <c r="F94" i="13"/>
  <c r="C23" i="13"/>
  <c r="D23" i="13"/>
  <c r="E23" i="13"/>
  <c r="F23" i="13"/>
  <c r="G23" i="13"/>
  <c r="C95" i="13"/>
  <c r="D95" i="13"/>
  <c r="E95" i="13"/>
  <c r="F95" i="13"/>
  <c r="C24" i="13"/>
  <c r="D24" i="13"/>
  <c r="E24" i="13"/>
  <c r="F24" i="13"/>
  <c r="G24" i="13"/>
  <c r="C96" i="13"/>
  <c r="D96" i="13"/>
  <c r="E96" i="13"/>
  <c r="F96" i="13"/>
  <c r="C97" i="13"/>
  <c r="D97" i="13"/>
  <c r="E97" i="13"/>
  <c r="F97" i="13"/>
  <c r="C98" i="13"/>
  <c r="D98" i="13"/>
  <c r="E98" i="13"/>
  <c r="F98" i="13"/>
  <c r="C99" i="13"/>
  <c r="D99" i="13"/>
  <c r="E99" i="13"/>
  <c r="F99" i="13"/>
  <c r="C100" i="13"/>
  <c r="D100" i="13"/>
  <c r="E100" i="13"/>
  <c r="F100" i="13"/>
  <c r="C101" i="13"/>
  <c r="D101" i="13"/>
  <c r="E101" i="13"/>
  <c r="F101" i="13"/>
  <c r="C25" i="13"/>
  <c r="D25" i="13"/>
  <c r="E25" i="13"/>
  <c r="F25" i="13"/>
  <c r="G25" i="13"/>
  <c r="C102" i="13"/>
  <c r="D102" i="13"/>
  <c r="E102" i="13"/>
  <c r="F102" i="13"/>
  <c r="C103" i="13"/>
  <c r="D103" i="13"/>
  <c r="E103" i="13"/>
  <c r="F103" i="13"/>
  <c r="G103" i="13"/>
  <c r="C26" i="13"/>
  <c r="D26" i="13"/>
  <c r="E26" i="13"/>
  <c r="F26" i="13"/>
  <c r="G26" i="13"/>
  <c r="C104" i="13"/>
  <c r="D104" i="13"/>
  <c r="E104" i="13"/>
  <c r="F104" i="13"/>
  <c r="C105" i="13"/>
  <c r="D105" i="13"/>
  <c r="E105" i="13"/>
  <c r="F105" i="13"/>
  <c r="C106" i="13"/>
  <c r="D106" i="13"/>
  <c r="E106" i="13"/>
  <c r="F106" i="13"/>
  <c r="C107" i="13"/>
  <c r="D107" i="13"/>
  <c r="E107" i="13"/>
  <c r="F107" i="13"/>
  <c r="C108" i="13"/>
  <c r="D108" i="13"/>
  <c r="E108" i="13"/>
  <c r="F108" i="13"/>
  <c r="C109" i="13"/>
  <c r="D109" i="13"/>
  <c r="E109" i="13"/>
  <c r="F109" i="13"/>
  <c r="C110" i="13"/>
  <c r="D110" i="13"/>
  <c r="E110" i="13"/>
  <c r="F110" i="13"/>
  <c r="C111" i="13"/>
  <c r="D111" i="13"/>
  <c r="E111" i="13"/>
  <c r="F111" i="13"/>
  <c r="C112" i="13"/>
  <c r="D112" i="13"/>
  <c r="E112" i="13"/>
  <c r="F112" i="13"/>
  <c r="C27" i="13"/>
  <c r="D27" i="13"/>
  <c r="E27" i="13"/>
  <c r="F27" i="13"/>
  <c r="G27" i="13"/>
  <c r="C113" i="13"/>
  <c r="D113" i="13"/>
  <c r="E113" i="13"/>
  <c r="F113" i="13"/>
  <c r="C28" i="13"/>
  <c r="D28" i="13"/>
  <c r="E28" i="13"/>
  <c r="F28" i="13"/>
  <c r="G28" i="13"/>
  <c r="C114" i="13"/>
  <c r="D114" i="13"/>
  <c r="E114" i="13"/>
  <c r="F114" i="13"/>
  <c r="C115" i="13"/>
  <c r="D115" i="13"/>
  <c r="E115" i="13"/>
  <c r="F115" i="13"/>
  <c r="C29" i="13"/>
  <c r="D29" i="13"/>
  <c r="E29" i="13"/>
  <c r="F29" i="13"/>
  <c r="G29" i="13"/>
  <c r="C116" i="13"/>
  <c r="D116" i="13"/>
  <c r="E116" i="13"/>
  <c r="F116" i="13"/>
  <c r="C117" i="13"/>
  <c r="D117" i="13"/>
  <c r="E117" i="13"/>
  <c r="F117" i="13"/>
  <c r="C30" i="13"/>
  <c r="D30" i="13"/>
  <c r="E30" i="13"/>
  <c r="F30" i="13"/>
  <c r="G30" i="13"/>
  <c r="C119" i="13"/>
  <c r="D119" i="13"/>
  <c r="E119" i="13"/>
  <c r="F119" i="13"/>
  <c r="C120" i="13"/>
  <c r="D120" i="13"/>
  <c r="E120" i="13"/>
  <c r="F120" i="13"/>
  <c r="C121" i="13"/>
  <c r="D121" i="13"/>
  <c r="E121" i="13"/>
  <c r="F121" i="13"/>
  <c r="G121" i="13"/>
  <c r="C67" i="12"/>
  <c r="D67" i="12"/>
  <c r="E67" i="12"/>
  <c r="F67" i="12"/>
  <c r="C121" i="12"/>
  <c r="D121" i="12"/>
  <c r="E121" i="12"/>
  <c r="F121" i="12"/>
  <c r="G121" i="12"/>
  <c r="C122" i="12"/>
  <c r="D122" i="12"/>
  <c r="E122" i="12"/>
  <c r="F122" i="12"/>
  <c r="G122" i="12"/>
  <c r="C68" i="12"/>
  <c r="D68" i="12"/>
  <c r="E68" i="12"/>
  <c r="F68" i="12"/>
  <c r="C18" i="12"/>
  <c r="D18" i="12"/>
  <c r="E18" i="12"/>
  <c r="F18" i="12"/>
  <c r="G18" i="12"/>
  <c r="C69" i="12"/>
  <c r="D69" i="12"/>
  <c r="E69" i="12"/>
  <c r="F69" i="12"/>
  <c r="C70" i="12"/>
  <c r="D70" i="12"/>
  <c r="E70" i="12"/>
  <c r="F70" i="12"/>
  <c r="C19" i="12"/>
  <c r="D19" i="12"/>
  <c r="E19" i="12"/>
  <c r="F19" i="12"/>
  <c r="G19" i="12"/>
  <c r="C71" i="12"/>
  <c r="D71" i="12"/>
  <c r="E71" i="12"/>
  <c r="F71" i="12"/>
  <c r="C73" i="12"/>
  <c r="D73" i="12"/>
  <c r="E73" i="12"/>
  <c r="F73" i="12"/>
  <c r="C74" i="12"/>
  <c r="D74" i="12"/>
  <c r="E74" i="12"/>
  <c r="F74" i="12"/>
  <c r="C75" i="12"/>
  <c r="D75" i="12"/>
  <c r="E75" i="12"/>
  <c r="F75" i="12"/>
  <c r="C76" i="12"/>
  <c r="D76" i="12"/>
  <c r="E76" i="12"/>
  <c r="F76" i="12"/>
  <c r="C77" i="12"/>
  <c r="D77" i="12"/>
  <c r="E77" i="12"/>
  <c r="F77" i="12"/>
  <c r="C79" i="12"/>
  <c r="D79" i="12"/>
  <c r="E79" i="12"/>
  <c r="F79" i="12"/>
  <c r="C80" i="12"/>
  <c r="D80" i="12"/>
  <c r="E80" i="12"/>
  <c r="F80" i="12"/>
  <c r="C81" i="12"/>
  <c r="D81" i="12"/>
  <c r="E81" i="12"/>
  <c r="F81" i="12"/>
  <c r="C82" i="12"/>
  <c r="D82" i="12"/>
  <c r="E82" i="12"/>
  <c r="F82" i="12"/>
  <c r="C83" i="12"/>
  <c r="D83" i="12"/>
  <c r="E83" i="12"/>
  <c r="F83" i="12"/>
  <c r="C84" i="12"/>
  <c r="D84" i="12"/>
  <c r="E84" i="12"/>
  <c r="F84" i="12"/>
  <c r="C85" i="12"/>
  <c r="D85" i="12"/>
  <c r="E85" i="12"/>
  <c r="F85" i="12"/>
  <c r="C86" i="12"/>
  <c r="D86" i="12"/>
  <c r="E86" i="12"/>
  <c r="F86" i="12"/>
  <c r="C20" i="12"/>
  <c r="D20" i="12"/>
  <c r="E20" i="12"/>
  <c r="F20" i="12"/>
  <c r="G20" i="12"/>
  <c r="C87" i="12"/>
  <c r="D87" i="12"/>
  <c r="E87" i="12"/>
  <c r="F87" i="12"/>
  <c r="C88" i="12"/>
  <c r="D88" i="12"/>
  <c r="E88" i="12"/>
  <c r="F88" i="12"/>
  <c r="C89" i="12"/>
  <c r="D89" i="12"/>
  <c r="E89" i="12"/>
  <c r="F89" i="12"/>
  <c r="C90" i="12"/>
  <c r="D90" i="12"/>
  <c r="E90" i="12"/>
  <c r="F90" i="12"/>
  <c r="C91" i="12"/>
  <c r="D91" i="12"/>
  <c r="E91" i="12"/>
  <c r="F91" i="12"/>
  <c r="C21" i="12"/>
  <c r="D21" i="12"/>
  <c r="E21" i="12"/>
  <c r="F21" i="12"/>
  <c r="G21" i="12"/>
  <c r="C92" i="12"/>
  <c r="D92" i="12"/>
  <c r="E92" i="12"/>
  <c r="F92" i="12"/>
  <c r="C93" i="12"/>
  <c r="D93" i="12"/>
  <c r="E93" i="12"/>
  <c r="F93" i="12"/>
  <c r="C94" i="12"/>
  <c r="D94" i="12"/>
  <c r="E94" i="12"/>
  <c r="F94" i="12"/>
  <c r="C22" i="12"/>
  <c r="D22" i="12"/>
  <c r="E22" i="12"/>
  <c r="F22" i="12"/>
  <c r="G22" i="12"/>
  <c r="C95" i="12"/>
  <c r="D95" i="12"/>
  <c r="E95" i="12"/>
  <c r="F95" i="12"/>
  <c r="C23" i="12"/>
  <c r="D23" i="12"/>
  <c r="E23" i="12"/>
  <c r="F23" i="12"/>
  <c r="G23" i="12"/>
  <c r="C96" i="12"/>
  <c r="D96" i="12"/>
  <c r="E96" i="12"/>
  <c r="F96" i="12"/>
  <c r="C97" i="12"/>
  <c r="D97" i="12"/>
  <c r="E97" i="12"/>
  <c r="F97" i="12"/>
  <c r="C98" i="12"/>
  <c r="D98" i="12"/>
  <c r="E98" i="12"/>
  <c r="F98" i="12"/>
  <c r="C99" i="12"/>
  <c r="D99" i="12"/>
  <c r="E99" i="12"/>
  <c r="F99" i="12"/>
  <c r="C100" i="12"/>
  <c r="D100" i="12"/>
  <c r="E100" i="12"/>
  <c r="F100" i="12"/>
  <c r="C101" i="12"/>
  <c r="D101" i="12"/>
  <c r="E101" i="12"/>
  <c r="F101" i="12"/>
  <c r="C24" i="12"/>
  <c r="D24" i="12"/>
  <c r="E24" i="12"/>
  <c r="F24" i="12"/>
  <c r="G24" i="12"/>
  <c r="C102" i="12"/>
  <c r="D102" i="12"/>
  <c r="E102" i="12"/>
  <c r="F102" i="12"/>
  <c r="C103" i="12"/>
  <c r="D103" i="12"/>
  <c r="E103" i="12"/>
  <c r="F103" i="12"/>
  <c r="G103" i="12"/>
  <c r="C25" i="12"/>
  <c r="D25" i="12"/>
  <c r="E25" i="12"/>
  <c r="F25" i="12"/>
  <c r="G25" i="12"/>
  <c r="C104" i="12"/>
  <c r="D104" i="12"/>
  <c r="E104" i="12"/>
  <c r="F104" i="12"/>
  <c r="C105" i="12"/>
  <c r="D105" i="12"/>
  <c r="E105" i="12"/>
  <c r="F105" i="12"/>
  <c r="C106" i="12"/>
  <c r="D106" i="12"/>
  <c r="E106" i="12"/>
  <c r="F106" i="12"/>
  <c r="C107" i="12"/>
  <c r="D107" i="12"/>
  <c r="E107" i="12"/>
  <c r="F107" i="12"/>
  <c r="C108" i="12"/>
  <c r="D108" i="12"/>
  <c r="E108" i="12"/>
  <c r="F108" i="12"/>
  <c r="C109" i="12"/>
  <c r="D109" i="12"/>
  <c r="E109" i="12"/>
  <c r="F109" i="12"/>
  <c r="C110" i="12"/>
  <c r="D110" i="12"/>
  <c r="E110" i="12"/>
  <c r="F110" i="12"/>
  <c r="C111" i="12"/>
  <c r="D111" i="12"/>
  <c r="E111" i="12"/>
  <c r="F111" i="12"/>
  <c r="C112" i="12"/>
  <c r="D112" i="12"/>
  <c r="E112" i="12"/>
  <c r="F112" i="12"/>
  <c r="C26" i="12"/>
  <c r="D26" i="12"/>
  <c r="E26" i="12"/>
  <c r="F26" i="12"/>
  <c r="G26" i="12"/>
  <c r="C113" i="12"/>
  <c r="D113" i="12"/>
  <c r="E113" i="12"/>
  <c r="F113" i="12"/>
  <c r="C114" i="12"/>
  <c r="D114" i="12"/>
  <c r="E114" i="12"/>
  <c r="F114" i="12"/>
  <c r="C115" i="12"/>
  <c r="D115" i="12"/>
  <c r="E115" i="12"/>
  <c r="F115" i="12"/>
  <c r="C27" i="12"/>
  <c r="D27" i="12"/>
  <c r="E27" i="12"/>
  <c r="F27" i="12"/>
  <c r="G27" i="12"/>
  <c r="C28" i="12"/>
  <c r="D28" i="12"/>
  <c r="E28" i="12"/>
  <c r="F28" i="12"/>
  <c r="G28" i="12"/>
  <c r="C116" i="12"/>
  <c r="D116" i="12"/>
  <c r="E116" i="12"/>
  <c r="F116" i="12"/>
  <c r="C117" i="12"/>
  <c r="D117" i="12"/>
  <c r="E117" i="12"/>
  <c r="F117" i="12"/>
  <c r="C29" i="12"/>
  <c r="D29" i="12"/>
  <c r="E29" i="12"/>
  <c r="F29" i="12"/>
  <c r="C119" i="12"/>
  <c r="D119" i="12"/>
  <c r="E119" i="12"/>
  <c r="F119" i="12"/>
  <c r="C120" i="12"/>
  <c r="D120" i="12"/>
  <c r="E120" i="12"/>
  <c r="F120" i="12"/>
  <c r="C123" i="12"/>
  <c r="D123" i="12"/>
  <c r="E123" i="12"/>
  <c r="F123" i="12"/>
  <c r="G123" i="12"/>
  <c r="F66" i="12"/>
  <c r="E66" i="12"/>
  <c r="D66" i="12"/>
  <c r="C66" i="12"/>
  <c r="F65" i="12"/>
  <c r="E65" i="12"/>
  <c r="D65" i="12"/>
  <c r="C65" i="12"/>
  <c r="F64" i="12"/>
  <c r="E64" i="12"/>
  <c r="D64" i="12"/>
  <c r="C64" i="12"/>
  <c r="F63" i="12"/>
  <c r="E63" i="12"/>
  <c r="D63" i="12"/>
  <c r="C63" i="12"/>
  <c r="F61" i="12"/>
  <c r="E61" i="12"/>
  <c r="D61" i="12"/>
  <c r="C61" i="12"/>
  <c r="G17" i="12"/>
  <c r="F17" i="12"/>
  <c r="E17" i="12"/>
  <c r="D17" i="12"/>
  <c r="C17" i="12"/>
  <c r="F60" i="12"/>
  <c r="E60" i="12"/>
  <c r="D60" i="12"/>
  <c r="C60" i="12"/>
  <c r="G16" i="12"/>
  <c r="F16" i="12"/>
  <c r="E16" i="12"/>
  <c r="D16" i="12"/>
  <c r="C16" i="12"/>
  <c r="F59" i="12"/>
  <c r="E59" i="12"/>
  <c r="D59" i="12"/>
  <c r="C59" i="12"/>
  <c r="G15" i="12"/>
  <c r="F15" i="12"/>
  <c r="E15" i="12"/>
  <c r="D15" i="12"/>
  <c r="C15" i="12"/>
  <c r="F58" i="12"/>
  <c r="E58" i="12"/>
  <c r="D58" i="12"/>
  <c r="C58" i="12"/>
  <c r="G57" i="12"/>
  <c r="F57" i="12"/>
  <c r="E57" i="12"/>
  <c r="D57" i="12"/>
  <c r="C57" i="12"/>
  <c r="G56" i="12"/>
  <c r="F56" i="12"/>
  <c r="E56" i="12"/>
  <c r="D56" i="12"/>
  <c r="C56" i="12"/>
  <c r="F55" i="12"/>
  <c r="E55" i="12"/>
  <c r="D55" i="12"/>
  <c r="C55" i="12"/>
  <c r="F54" i="12"/>
  <c r="E54" i="12"/>
  <c r="D54" i="12"/>
  <c r="C54" i="12"/>
  <c r="G14" i="12"/>
  <c r="F14" i="12"/>
  <c r="E14" i="12"/>
  <c r="D14" i="12"/>
  <c r="C14" i="12"/>
  <c r="F53" i="12"/>
  <c r="E53" i="12"/>
  <c r="D53" i="12"/>
  <c r="C53" i="12"/>
  <c r="F52" i="12"/>
  <c r="E52" i="12"/>
  <c r="D52" i="12"/>
  <c r="C52" i="12"/>
  <c r="G13" i="12"/>
  <c r="F13" i="12"/>
  <c r="E13" i="12"/>
  <c r="D13" i="12"/>
  <c r="C13" i="12"/>
  <c r="F51" i="12"/>
  <c r="E51" i="12"/>
  <c r="D51" i="12"/>
  <c r="C51" i="12"/>
  <c r="F50" i="12"/>
  <c r="E50" i="12"/>
  <c r="D50" i="12"/>
  <c r="C50" i="12"/>
  <c r="F49" i="12"/>
  <c r="E49" i="12"/>
  <c r="D49" i="12"/>
  <c r="C49" i="12"/>
  <c r="G12" i="12"/>
  <c r="F12" i="12"/>
  <c r="E12" i="12"/>
  <c r="D12" i="12"/>
  <c r="C12" i="12"/>
  <c r="F48" i="12"/>
  <c r="E48" i="12"/>
  <c r="D48" i="12"/>
  <c r="C48" i="12"/>
  <c r="F47" i="12"/>
  <c r="E47" i="12"/>
  <c r="D47" i="12"/>
  <c r="C47" i="12"/>
  <c r="F46" i="12"/>
  <c r="E46" i="12"/>
  <c r="D46" i="12"/>
  <c r="C46" i="12"/>
  <c r="F44" i="12"/>
  <c r="E44" i="12"/>
  <c r="D44" i="12"/>
  <c r="C44" i="12"/>
  <c r="F43" i="12"/>
  <c r="E43" i="12"/>
  <c r="D43" i="12"/>
  <c r="C43" i="12"/>
  <c r="F45" i="12"/>
  <c r="E45" i="12"/>
  <c r="D45" i="12"/>
  <c r="C45" i="12"/>
  <c r="F42" i="12"/>
  <c r="E42" i="12"/>
  <c r="D42" i="12"/>
  <c r="C42" i="12"/>
  <c r="F40" i="12"/>
  <c r="E40" i="12"/>
  <c r="D40" i="12"/>
  <c r="C40" i="12"/>
  <c r="F39" i="12"/>
  <c r="E39" i="12"/>
  <c r="D39" i="12"/>
  <c r="C39" i="12"/>
  <c r="F38" i="12"/>
  <c r="E38" i="12"/>
  <c r="D38" i="12"/>
  <c r="C38" i="12"/>
  <c r="F37" i="12"/>
  <c r="E37" i="12"/>
  <c r="D37" i="12"/>
  <c r="C37" i="12"/>
  <c r="G11" i="12"/>
  <c r="F11" i="12"/>
  <c r="E11" i="12"/>
  <c r="D11" i="12"/>
  <c r="C11" i="12"/>
  <c r="F36" i="12"/>
  <c r="E36" i="12"/>
  <c r="D36" i="12"/>
  <c r="C36" i="12"/>
  <c r="F35" i="12"/>
  <c r="E35" i="12"/>
  <c r="D35" i="12"/>
  <c r="C35" i="12"/>
  <c r="F34" i="12"/>
  <c r="E34" i="12"/>
  <c r="D34" i="12"/>
  <c r="C34" i="12"/>
  <c r="F33" i="12"/>
  <c r="E33" i="12"/>
  <c r="D33" i="12"/>
  <c r="C33" i="12"/>
  <c r="F32" i="12"/>
  <c r="E32" i="12"/>
  <c r="D32" i="12"/>
  <c r="C32" i="12"/>
  <c r="G10" i="12"/>
  <c r="F10" i="12"/>
  <c r="E10" i="12"/>
  <c r="D10" i="12"/>
  <c r="C10" i="12"/>
  <c r="F31" i="12"/>
  <c r="E31" i="12"/>
  <c r="D31" i="12"/>
  <c r="C31" i="12"/>
  <c r="F9" i="12"/>
  <c r="E9" i="12"/>
  <c r="D9" i="12"/>
  <c r="C9" i="12"/>
  <c r="F30" i="12"/>
  <c r="E30" i="12"/>
  <c r="D30" i="12"/>
  <c r="C30" i="12"/>
  <c r="F8" i="12"/>
  <c r="E8" i="12"/>
  <c r="D8" i="12"/>
  <c r="C8" i="12"/>
  <c r="F62" i="12"/>
  <c r="E62" i="12"/>
  <c r="D62" i="12"/>
  <c r="C62" i="12"/>
  <c r="F118" i="12"/>
  <c r="E118" i="12"/>
  <c r="D118" i="12"/>
  <c r="C118" i="12"/>
  <c r="G72" i="12"/>
  <c r="F72" i="12"/>
  <c r="E72" i="12"/>
  <c r="D72" i="12"/>
  <c r="C72" i="12"/>
  <c r="G78" i="12"/>
  <c r="F78" i="12"/>
  <c r="E78" i="12"/>
  <c r="D78" i="12"/>
  <c r="C78" i="12"/>
  <c r="F41" i="12"/>
  <c r="E41" i="12"/>
  <c r="D41" i="12"/>
  <c r="C41" i="12"/>
  <c r="F4" i="12"/>
  <c r="E4" i="12"/>
  <c r="D4" i="12"/>
  <c r="C4" i="12"/>
  <c r="F7" i="12"/>
  <c r="E7" i="12"/>
  <c r="D7" i="12"/>
  <c r="C7" i="12"/>
  <c r="F5" i="12"/>
  <c r="E5" i="12"/>
  <c r="D5" i="12"/>
  <c r="C5" i="12"/>
  <c r="F3" i="12"/>
  <c r="E3" i="12"/>
  <c r="D3" i="12"/>
  <c r="C3" i="12"/>
  <c r="F2" i="12"/>
  <c r="E2" i="12"/>
  <c r="D2" i="12"/>
  <c r="C2" i="12"/>
  <c r="C3" i="11"/>
  <c r="D3" i="11"/>
  <c r="F3" i="11" s="1"/>
  <c r="C4" i="11"/>
  <c r="D4" i="11"/>
  <c r="F4" i="11" s="1"/>
  <c r="C96" i="11"/>
  <c r="D96" i="11"/>
  <c r="C5" i="11"/>
  <c r="D5" i="11"/>
  <c r="F5" i="11" s="1"/>
  <c r="C99" i="11"/>
  <c r="D99" i="11"/>
  <c r="F99" i="11" s="1"/>
  <c r="C6" i="11"/>
  <c r="D6" i="11"/>
  <c r="F6" i="11" s="1"/>
  <c r="C7" i="11"/>
  <c r="D7" i="11"/>
  <c r="F7" i="11" s="1"/>
  <c r="C8" i="11"/>
  <c r="D8" i="11"/>
  <c r="F8" i="11" s="1"/>
  <c r="C9" i="11"/>
  <c r="D9" i="11"/>
  <c r="C10" i="11"/>
  <c r="D10" i="11"/>
  <c r="C100" i="11"/>
  <c r="D100" i="11"/>
  <c r="C11" i="11"/>
  <c r="D11" i="11"/>
  <c r="F11" i="11" s="1"/>
  <c r="C12" i="11"/>
  <c r="D12" i="11"/>
  <c r="F12" i="11" s="1"/>
  <c r="C13" i="11"/>
  <c r="D13" i="11"/>
  <c r="F13" i="11" s="1"/>
  <c r="C101" i="11"/>
  <c r="D101" i="11"/>
  <c r="F101" i="11" s="1"/>
  <c r="C14" i="11"/>
  <c r="D14" i="11"/>
  <c r="F14" i="11" s="1"/>
  <c r="C15" i="11"/>
  <c r="D15" i="11"/>
  <c r="F15" i="11" s="1"/>
  <c r="C102" i="11"/>
  <c r="D102" i="11"/>
  <c r="F102" i="11" s="1"/>
  <c r="C51" i="11"/>
  <c r="D51" i="11"/>
  <c r="F51" i="11" s="1"/>
  <c r="C16" i="11"/>
  <c r="D16" i="11"/>
  <c r="F16" i="11" s="1"/>
  <c r="C19" i="11"/>
  <c r="D19" i="11"/>
  <c r="F19" i="11" s="1"/>
  <c r="C20" i="11"/>
  <c r="D20" i="11"/>
  <c r="F20" i="11" s="1"/>
  <c r="C21" i="11"/>
  <c r="D21" i="11"/>
  <c r="F21" i="11" s="1"/>
  <c r="C22" i="11"/>
  <c r="D22" i="11"/>
  <c r="F22" i="11" s="1"/>
  <c r="C23" i="11"/>
  <c r="D23" i="11"/>
  <c r="F23" i="11" s="1"/>
  <c r="C24" i="11"/>
  <c r="D24" i="11"/>
  <c r="F24" i="11" s="1"/>
  <c r="C103" i="11"/>
  <c r="D103" i="11"/>
  <c r="F103" i="11" s="1"/>
  <c r="C25" i="11"/>
  <c r="D25" i="11"/>
  <c r="F25" i="11" s="1"/>
  <c r="C26" i="11"/>
  <c r="D26" i="11"/>
  <c r="F26" i="11" s="1"/>
  <c r="C27" i="11"/>
  <c r="D27" i="11"/>
  <c r="F27" i="11" s="1"/>
  <c r="C104" i="11"/>
  <c r="D104" i="11"/>
  <c r="C105" i="11"/>
  <c r="D105" i="11"/>
  <c r="F105" i="11" s="1"/>
  <c r="C106" i="11"/>
  <c r="D106" i="11"/>
  <c r="F106" i="11" s="1"/>
  <c r="C107" i="11"/>
  <c r="D107" i="11"/>
  <c r="F107" i="11" s="1"/>
  <c r="C31" i="11"/>
  <c r="D31" i="11"/>
  <c r="F31" i="11" s="1"/>
  <c r="C32" i="11"/>
  <c r="D32" i="11"/>
  <c r="F32" i="11" s="1"/>
  <c r="C28" i="11"/>
  <c r="D28" i="11"/>
  <c r="F28" i="11" s="1"/>
  <c r="C29" i="11"/>
  <c r="D29" i="11"/>
  <c r="F29" i="11" s="1"/>
  <c r="C108" i="11"/>
  <c r="D108" i="11"/>
  <c r="F108" i="11" s="1"/>
  <c r="C109" i="11"/>
  <c r="D109" i="11"/>
  <c r="F109" i="11" s="1"/>
  <c r="C30" i="11"/>
  <c r="D30" i="11"/>
  <c r="F30" i="11" s="1"/>
  <c r="C33" i="11"/>
  <c r="D33" i="11"/>
  <c r="F33" i="11" s="1"/>
  <c r="C34" i="11"/>
  <c r="D34" i="11"/>
  <c r="C110" i="11"/>
  <c r="D110" i="11"/>
  <c r="F110" i="11" s="1"/>
  <c r="C111" i="11"/>
  <c r="D111" i="11"/>
  <c r="F111" i="11" s="1"/>
  <c r="C35" i="11"/>
  <c r="D35" i="11"/>
  <c r="F35" i="11" s="1"/>
  <c r="C36" i="11"/>
  <c r="D36" i="11"/>
  <c r="F36" i="11" s="1"/>
  <c r="C112" i="11"/>
  <c r="D112" i="11"/>
  <c r="F112" i="11" s="1"/>
  <c r="C37" i="11"/>
  <c r="D37" i="11"/>
  <c r="F37" i="11" s="1"/>
  <c r="C38" i="11"/>
  <c r="D38" i="11"/>
  <c r="F38" i="11" s="1"/>
  <c r="C39" i="11"/>
  <c r="D39" i="11"/>
  <c r="F39" i="11" s="1"/>
  <c r="C40" i="11"/>
  <c r="D40" i="11"/>
  <c r="F40" i="11" s="1"/>
  <c r="C41" i="11"/>
  <c r="D41" i="11"/>
  <c r="F41" i="11" s="1"/>
  <c r="C42" i="11"/>
  <c r="D42" i="11"/>
  <c r="F42" i="11" s="1"/>
  <c r="C113" i="11"/>
  <c r="D113" i="11"/>
  <c r="C114" i="11"/>
  <c r="D114" i="11"/>
  <c r="F114" i="11" s="1"/>
  <c r="C115" i="11"/>
  <c r="D115" i="11"/>
  <c r="F115" i="11" s="1"/>
  <c r="C43" i="11"/>
  <c r="D43" i="11"/>
  <c r="F43" i="11" s="1"/>
  <c r="C116" i="11"/>
  <c r="D116" i="11"/>
  <c r="F116" i="11" s="1"/>
  <c r="C117" i="11"/>
  <c r="D117" i="11"/>
  <c r="F117" i="11" s="1"/>
  <c r="C45" i="11"/>
  <c r="D45" i="11"/>
  <c r="F45" i="11" s="1"/>
  <c r="C46" i="11"/>
  <c r="D46" i="11"/>
  <c r="F46" i="11" s="1"/>
  <c r="C118" i="11"/>
  <c r="D118" i="11"/>
  <c r="F118" i="11" s="1"/>
  <c r="C48" i="11"/>
  <c r="D48" i="11"/>
  <c r="F48" i="11" s="1"/>
  <c r="C49" i="11"/>
  <c r="D49" i="11"/>
  <c r="F49" i="11" s="1"/>
  <c r="C50" i="11"/>
  <c r="D50" i="11"/>
  <c r="F50" i="11" s="1"/>
  <c r="C52" i="11"/>
  <c r="D52" i="11"/>
  <c r="F52" i="11" s="1"/>
  <c r="C53" i="11"/>
  <c r="D53" i="11"/>
  <c r="F53" i="11" s="1"/>
  <c r="C54" i="11"/>
  <c r="D54" i="11"/>
  <c r="F54" i="11" s="1"/>
  <c r="C56" i="11"/>
  <c r="D56" i="11"/>
  <c r="F56" i="11" s="1"/>
  <c r="C57" i="11"/>
  <c r="D57" i="11"/>
  <c r="F57" i="11" s="1"/>
  <c r="C58" i="11"/>
  <c r="D58" i="11"/>
  <c r="F58" i="11" s="1"/>
  <c r="C59" i="11"/>
  <c r="D59" i="11"/>
  <c r="F59" i="11" s="1"/>
  <c r="C60" i="11"/>
  <c r="D60" i="11"/>
  <c r="F60" i="11" s="1"/>
  <c r="C119" i="11"/>
  <c r="D119" i="11"/>
  <c r="F119" i="11" s="1"/>
  <c r="C61" i="11"/>
  <c r="D61" i="11"/>
  <c r="F61" i="11" s="1"/>
  <c r="C62" i="11"/>
  <c r="D62" i="11"/>
  <c r="F62" i="11" s="1"/>
  <c r="C63" i="11"/>
  <c r="D63" i="11"/>
  <c r="F63" i="11" s="1"/>
  <c r="C120" i="11"/>
  <c r="D120" i="11"/>
  <c r="F120" i="11" s="1"/>
  <c r="C64" i="11"/>
  <c r="D64" i="11"/>
  <c r="F64" i="11" s="1"/>
  <c r="C65" i="11"/>
  <c r="D65" i="11"/>
  <c r="F65" i="11" s="1"/>
  <c r="C66" i="11"/>
  <c r="D66" i="11"/>
  <c r="F66" i="11" s="1"/>
  <c r="C121" i="11"/>
  <c r="D121" i="11"/>
  <c r="F121" i="11" s="1"/>
  <c r="C67" i="11"/>
  <c r="D67" i="11"/>
  <c r="F67" i="11" s="1"/>
  <c r="C68" i="11"/>
  <c r="D68" i="11"/>
  <c r="F68" i="11" s="1"/>
  <c r="C122" i="11"/>
  <c r="D122" i="11"/>
  <c r="F122" i="11" s="1"/>
  <c r="C69" i="11"/>
  <c r="D69" i="11"/>
  <c r="F69" i="11" s="1"/>
  <c r="C70" i="11"/>
  <c r="D70" i="11"/>
  <c r="F70" i="11" s="1"/>
  <c r="C71" i="11"/>
  <c r="D71" i="11"/>
  <c r="F71" i="11" s="1"/>
  <c r="C123" i="11"/>
  <c r="D123" i="11"/>
  <c r="F123" i="11" s="1"/>
  <c r="C72" i="11"/>
  <c r="D72" i="11"/>
  <c r="F72" i="11" s="1"/>
  <c r="C124" i="11"/>
  <c r="D124" i="11"/>
  <c r="F124" i="11" s="1"/>
  <c r="C125" i="11"/>
  <c r="D125" i="11"/>
  <c r="F125" i="11" s="1"/>
  <c r="C73" i="11"/>
  <c r="D73" i="11"/>
  <c r="F73" i="11" s="1"/>
  <c r="C74" i="11"/>
  <c r="D74" i="11"/>
  <c r="F74" i="11" s="1"/>
  <c r="C75" i="11"/>
  <c r="D75" i="11"/>
  <c r="F75" i="11" s="1"/>
  <c r="C76" i="11"/>
  <c r="D76" i="11"/>
  <c r="F76" i="11" s="1"/>
  <c r="C77" i="11"/>
  <c r="D77" i="11"/>
  <c r="F77" i="11" s="1"/>
  <c r="C78" i="11"/>
  <c r="D78" i="11"/>
  <c r="F78" i="11" s="1"/>
  <c r="C44" i="11"/>
  <c r="D44" i="11"/>
  <c r="F44" i="11" s="1"/>
  <c r="C126" i="11"/>
  <c r="D126" i="11"/>
  <c r="F126" i="11" s="1"/>
  <c r="C79" i="11"/>
  <c r="D79" i="11"/>
  <c r="F79" i="11" s="1"/>
  <c r="C80" i="11"/>
  <c r="D80" i="11"/>
  <c r="F80" i="11" s="1"/>
  <c r="C127" i="11"/>
  <c r="D127" i="11"/>
  <c r="F127" i="11" s="1"/>
  <c r="C81" i="11"/>
  <c r="D81" i="11"/>
  <c r="F81" i="11" s="1"/>
  <c r="C82" i="11"/>
  <c r="D82" i="11"/>
  <c r="F82" i="11" s="1"/>
  <c r="C83" i="11"/>
  <c r="D83" i="11"/>
  <c r="F83" i="11" s="1"/>
  <c r="C84" i="11"/>
  <c r="D84" i="11"/>
  <c r="F84" i="11" s="1"/>
  <c r="C85" i="11"/>
  <c r="D85" i="11"/>
  <c r="F85" i="11" s="1"/>
  <c r="C86" i="11"/>
  <c r="D86" i="11"/>
  <c r="F86" i="11" s="1"/>
  <c r="C87" i="11"/>
  <c r="D87" i="11"/>
  <c r="F87" i="11" s="1"/>
  <c r="C88" i="11"/>
  <c r="D88" i="11"/>
  <c r="F88" i="11" s="1"/>
  <c r="C89" i="11"/>
  <c r="D89" i="11"/>
  <c r="F89" i="11" s="1"/>
  <c r="C128" i="11"/>
  <c r="D128" i="11"/>
  <c r="F128" i="11" s="1"/>
  <c r="C90" i="11"/>
  <c r="D90" i="11"/>
  <c r="F90" i="11" s="1"/>
  <c r="C91" i="11"/>
  <c r="D91" i="11"/>
  <c r="F91" i="11" s="1"/>
  <c r="C92" i="11"/>
  <c r="D92" i="11"/>
  <c r="F92" i="11" s="1"/>
  <c r="C129" i="11"/>
  <c r="D129" i="11"/>
  <c r="F129" i="11" s="1"/>
  <c r="C93" i="11"/>
  <c r="D93" i="11"/>
  <c r="F93" i="11" s="1"/>
  <c r="C130" i="11"/>
  <c r="D130" i="11"/>
  <c r="F130" i="11" s="1"/>
  <c r="C94" i="11"/>
  <c r="D94" i="11"/>
  <c r="F94" i="11" s="1"/>
  <c r="C95" i="11"/>
  <c r="D95" i="11"/>
  <c r="F95" i="11" s="1"/>
  <c r="C131" i="11"/>
  <c r="D131" i="11"/>
  <c r="F131" i="11" s="1"/>
  <c r="C97" i="11"/>
  <c r="D97" i="11"/>
  <c r="F97" i="11" s="1"/>
  <c r="C98" i="11"/>
  <c r="D98" i="11"/>
  <c r="F98" i="11" s="1"/>
  <c r="C17" i="11"/>
  <c r="D17" i="11"/>
  <c r="F17" i="11" s="1"/>
  <c r="C2" i="11"/>
  <c r="D2" i="11"/>
  <c r="F2" i="11" s="1"/>
  <c r="C18" i="11"/>
  <c r="D18" i="11"/>
  <c r="F18" i="11" s="1"/>
  <c r="C55" i="11"/>
  <c r="D55" i="11"/>
  <c r="F55" i="11" s="1"/>
  <c r="C132" i="11"/>
  <c r="D132" i="11"/>
  <c r="F132" i="11" s="1"/>
  <c r="C133" i="11"/>
  <c r="D133" i="11"/>
  <c r="F133" i="11" s="1"/>
  <c r="C134" i="11"/>
  <c r="D134" i="11"/>
  <c r="F134" i="11" s="1"/>
  <c r="G124" i="10"/>
  <c r="F124" i="10"/>
  <c r="E124" i="10"/>
  <c r="D124" i="10"/>
  <c r="C124" i="10"/>
  <c r="G123" i="10"/>
  <c r="F123" i="10"/>
  <c r="E123" i="10"/>
  <c r="D123" i="10"/>
  <c r="C123" i="10"/>
  <c r="F22" i="10"/>
  <c r="E22" i="10"/>
  <c r="D22" i="10"/>
  <c r="C22" i="10"/>
  <c r="G122" i="10"/>
  <c r="F122" i="10"/>
  <c r="E122" i="10"/>
  <c r="D122" i="10"/>
  <c r="C122" i="10"/>
  <c r="G21" i="10"/>
  <c r="F21" i="10"/>
  <c r="E21" i="10"/>
  <c r="D21" i="10"/>
  <c r="C21" i="10"/>
  <c r="C4" i="10"/>
  <c r="D4" i="10"/>
  <c r="E4" i="10"/>
  <c r="F4" i="10"/>
  <c r="C2" i="10"/>
  <c r="D2" i="10"/>
  <c r="E2" i="10"/>
  <c r="F2" i="10"/>
  <c r="C7" i="10"/>
  <c r="D7" i="10"/>
  <c r="E7" i="10"/>
  <c r="F7" i="10"/>
  <c r="C8" i="10"/>
  <c r="D8" i="10"/>
  <c r="E8" i="10"/>
  <c r="F8" i="10"/>
  <c r="C64" i="10"/>
  <c r="D64" i="10"/>
  <c r="E64" i="10"/>
  <c r="F64" i="10"/>
  <c r="G64" i="10"/>
  <c r="C9" i="10"/>
  <c r="D9" i="10"/>
  <c r="E9" i="10"/>
  <c r="F9" i="10"/>
  <c r="C11" i="10"/>
  <c r="D11" i="10"/>
  <c r="E11" i="10"/>
  <c r="F11" i="10"/>
  <c r="C23" i="10"/>
  <c r="D23" i="10"/>
  <c r="E23" i="10"/>
  <c r="F23" i="10"/>
  <c r="C108" i="10"/>
  <c r="D108" i="10"/>
  <c r="E108" i="10"/>
  <c r="F108" i="10"/>
  <c r="C24" i="10"/>
  <c r="D24" i="10"/>
  <c r="E24" i="10"/>
  <c r="F24" i="10"/>
  <c r="C110" i="10"/>
  <c r="D110" i="10"/>
  <c r="E110" i="10"/>
  <c r="F110" i="10"/>
  <c r="G110" i="10"/>
  <c r="C25" i="10"/>
  <c r="D25" i="10"/>
  <c r="E25" i="10"/>
  <c r="F25" i="10"/>
  <c r="C26" i="10"/>
  <c r="D26" i="10"/>
  <c r="E26" i="10"/>
  <c r="F26" i="10"/>
  <c r="C27" i="10"/>
  <c r="D27" i="10"/>
  <c r="E27" i="10"/>
  <c r="F27" i="10"/>
  <c r="C28" i="10"/>
  <c r="D28" i="10"/>
  <c r="E28" i="10"/>
  <c r="F28" i="10"/>
  <c r="C29" i="10"/>
  <c r="D29" i="10"/>
  <c r="E29" i="10"/>
  <c r="F29" i="10"/>
  <c r="C12" i="10"/>
  <c r="D12" i="10"/>
  <c r="E12" i="10"/>
  <c r="F12" i="10"/>
  <c r="C30" i="10"/>
  <c r="D30" i="10"/>
  <c r="E30" i="10"/>
  <c r="F30" i="10"/>
  <c r="C31" i="10"/>
  <c r="D31" i="10"/>
  <c r="E31" i="10"/>
  <c r="F31" i="10"/>
  <c r="C32" i="10"/>
  <c r="D32" i="10"/>
  <c r="E32" i="10"/>
  <c r="F32" i="10"/>
  <c r="C33" i="10"/>
  <c r="D33" i="10"/>
  <c r="E33" i="10"/>
  <c r="F33" i="10"/>
  <c r="C34" i="10"/>
  <c r="D34" i="10"/>
  <c r="E34" i="10"/>
  <c r="F34" i="10"/>
  <c r="C35" i="10"/>
  <c r="D35" i="10"/>
  <c r="E35" i="10"/>
  <c r="F35" i="10"/>
  <c r="C38" i="10"/>
  <c r="D38" i="10"/>
  <c r="E38" i="10"/>
  <c r="F38" i="10"/>
  <c r="C36" i="10"/>
  <c r="D36" i="10"/>
  <c r="E36" i="10"/>
  <c r="F36" i="10"/>
  <c r="C37" i="10"/>
  <c r="D37" i="10"/>
  <c r="E37" i="10"/>
  <c r="F37" i="10"/>
  <c r="C40" i="10"/>
  <c r="D40" i="10"/>
  <c r="E40" i="10"/>
  <c r="F40" i="10"/>
  <c r="C41" i="10"/>
  <c r="D41" i="10"/>
  <c r="E41" i="10"/>
  <c r="F41" i="10"/>
  <c r="C42" i="10"/>
  <c r="D42" i="10"/>
  <c r="E42" i="10"/>
  <c r="F42" i="10"/>
  <c r="C43" i="10"/>
  <c r="D43" i="10"/>
  <c r="E43" i="10"/>
  <c r="F43" i="10"/>
  <c r="C111" i="10"/>
  <c r="D111" i="10"/>
  <c r="E111" i="10"/>
  <c r="F111" i="10"/>
  <c r="G111" i="10"/>
  <c r="C44" i="10"/>
  <c r="D44" i="10"/>
  <c r="E44" i="10"/>
  <c r="F44" i="10"/>
  <c r="C45" i="10"/>
  <c r="D45" i="10"/>
  <c r="E45" i="10"/>
  <c r="F45" i="10"/>
  <c r="C46" i="10"/>
  <c r="D46" i="10"/>
  <c r="E46" i="10"/>
  <c r="F46" i="10"/>
  <c r="C13" i="10"/>
  <c r="D13" i="10"/>
  <c r="E13" i="10"/>
  <c r="F13" i="10"/>
  <c r="G13" i="10"/>
  <c r="C112" i="10"/>
  <c r="D112" i="10"/>
  <c r="E112" i="10"/>
  <c r="F112" i="10"/>
  <c r="G112" i="10"/>
  <c r="C14" i="10"/>
  <c r="D14" i="10"/>
  <c r="E14" i="10"/>
  <c r="F14" i="10"/>
  <c r="G14" i="10"/>
  <c r="C47" i="10"/>
  <c r="D47" i="10"/>
  <c r="E47" i="10"/>
  <c r="F47" i="10"/>
  <c r="C113" i="10"/>
  <c r="D113" i="10"/>
  <c r="E113" i="10"/>
  <c r="F113" i="10"/>
  <c r="G113" i="10"/>
  <c r="C48" i="10"/>
  <c r="D48" i="10"/>
  <c r="E48" i="10"/>
  <c r="F48" i="10"/>
  <c r="C5" i="10"/>
  <c r="D5" i="10"/>
  <c r="E5" i="10"/>
  <c r="F5" i="10"/>
  <c r="C49" i="10"/>
  <c r="D49" i="10"/>
  <c r="E49" i="10"/>
  <c r="F49" i="10"/>
  <c r="C50" i="10"/>
  <c r="D50" i="10"/>
  <c r="E50" i="10"/>
  <c r="F50" i="10"/>
  <c r="G50" i="10"/>
  <c r="C51" i="10"/>
  <c r="D51" i="10"/>
  <c r="E51" i="10"/>
  <c r="F51" i="10"/>
  <c r="G51" i="10"/>
  <c r="C15" i="10"/>
  <c r="D15" i="10"/>
  <c r="E15" i="10"/>
  <c r="F15" i="10"/>
  <c r="G15" i="10"/>
  <c r="C52" i="10"/>
  <c r="D52" i="10"/>
  <c r="E52" i="10"/>
  <c r="F52" i="10"/>
  <c r="C53" i="10"/>
  <c r="D53" i="10"/>
  <c r="E53" i="10"/>
  <c r="F53" i="10"/>
  <c r="C114" i="10"/>
  <c r="D114" i="10"/>
  <c r="E114" i="10"/>
  <c r="F114" i="10"/>
  <c r="G114" i="10"/>
  <c r="C54" i="10"/>
  <c r="D54" i="10"/>
  <c r="E54" i="10"/>
  <c r="F54" i="10"/>
  <c r="C55" i="10"/>
  <c r="D55" i="10"/>
  <c r="E55" i="10"/>
  <c r="F55" i="10"/>
  <c r="C56" i="10"/>
  <c r="D56" i="10"/>
  <c r="E56" i="10"/>
  <c r="F56" i="10"/>
  <c r="C57" i="10"/>
  <c r="D57" i="10"/>
  <c r="E57" i="10"/>
  <c r="F57" i="10"/>
  <c r="C58" i="10"/>
  <c r="D58" i="10"/>
  <c r="E58" i="10"/>
  <c r="F58" i="10"/>
  <c r="C59" i="10"/>
  <c r="D59" i="10"/>
  <c r="E59" i="10"/>
  <c r="F59" i="10"/>
  <c r="C39" i="10"/>
  <c r="D39" i="10"/>
  <c r="E39" i="10"/>
  <c r="F39" i="10"/>
  <c r="C71" i="10"/>
  <c r="D71" i="10"/>
  <c r="E71" i="10"/>
  <c r="F71" i="10"/>
  <c r="G71" i="10"/>
  <c r="C60" i="10"/>
  <c r="D60" i="10"/>
  <c r="E60" i="10"/>
  <c r="F60" i="10"/>
  <c r="C115" i="10"/>
  <c r="D115" i="10"/>
  <c r="E115" i="10"/>
  <c r="F115" i="10"/>
  <c r="G115" i="10"/>
  <c r="C61" i="10"/>
  <c r="D61" i="10"/>
  <c r="E61" i="10"/>
  <c r="F61" i="10"/>
  <c r="C62" i="10"/>
  <c r="D62" i="10"/>
  <c r="E62" i="10"/>
  <c r="F62" i="10"/>
  <c r="C16" i="10"/>
  <c r="D16" i="10"/>
  <c r="E16" i="10"/>
  <c r="F16" i="10"/>
  <c r="G16" i="10"/>
  <c r="C63" i="10"/>
  <c r="D63" i="10"/>
  <c r="E63" i="10"/>
  <c r="F63" i="10"/>
  <c r="C65" i="10"/>
  <c r="D65" i="10"/>
  <c r="E65" i="10"/>
  <c r="F65" i="10"/>
  <c r="C66" i="10"/>
  <c r="D66" i="10"/>
  <c r="E66" i="10"/>
  <c r="F66" i="10"/>
  <c r="C67" i="10"/>
  <c r="D67" i="10"/>
  <c r="E67" i="10"/>
  <c r="F67" i="10"/>
  <c r="C68" i="10"/>
  <c r="D68" i="10"/>
  <c r="E68" i="10"/>
  <c r="F68" i="10"/>
  <c r="C69" i="10"/>
  <c r="D69" i="10"/>
  <c r="E69" i="10"/>
  <c r="F69" i="10"/>
  <c r="C70" i="10"/>
  <c r="D70" i="10"/>
  <c r="E70" i="10"/>
  <c r="F70" i="10"/>
  <c r="C10" i="10"/>
  <c r="D10" i="10"/>
  <c r="E10" i="10"/>
  <c r="F10" i="10"/>
  <c r="C72" i="10"/>
  <c r="D72" i="10"/>
  <c r="E72" i="10"/>
  <c r="F72" i="10"/>
  <c r="C73" i="10"/>
  <c r="D73" i="10"/>
  <c r="E73" i="10"/>
  <c r="F73" i="10"/>
  <c r="C74" i="10"/>
  <c r="D74" i="10"/>
  <c r="E74" i="10"/>
  <c r="F74" i="10"/>
  <c r="C75" i="10"/>
  <c r="D75" i="10"/>
  <c r="E75" i="10"/>
  <c r="F75" i="10"/>
  <c r="C76" i="10"/>
  <c r="D76" i="10"/>
  <c r="E76" i="10"/>
  <c r="F76" i="10"/>
  <c r="C77" i="10"/>
  <c r="D77" i="10"/>
  <c r="E77" i="10"/>
  <c r="F77" i="10"/>
  <c r="C116" i="10"/>
  <c r="D116" i="10"/>
  <c r="E116" i="10"/>
  <c r="F116" i="10"/>
  <c r="G116" i="10"/>
  <c r="C78" i="10"/>
  <c r="D78" i="10"/>
  <c r="E78" i="10"/>
  <c r="F78" i="10"/>
  <c r="C79" i="10"/>
  <c r="D79" i="10"/>
  <c r="E79" i="10"/>
  <c r="F79" i="10"/>
  <c r="C80" i="10"/>
  <c r="D80" i="10"/>
  <c r="E80" i="10"/>
  <c r="F80" i="10"/>
  <c r="C81" i="10"/>
  <c r="D81" i="10"/>
  <c r="E81" i="10"/>
  <c r="F81" i="10"/>
  <c r="C82" i="10"/>
  <c r="D82" i="10"/>
  <c r="E82" i="10"/>
  <c r="F82" i="10"/>
  <c r="C17" i="10"/>
  <c r="D17" i="10"/>
  <c r="E17" i="10"/>
  <c r="F17" i="10"/>
  <c r="G17" i="10"/>
  <c r="C83" i="10"/>
  <c r="D83" i="10"/>
  <c r="E83" i="10"/>
  <c r="F83" i="10"/>
  <c r="C84" i="10"/>
  <c r="D84" i="10"/>
  <c r="E84" i="10"/>
  <c r="F84" i="10"/>
  <c r="C85" i="10"/>
  <c r="D85" i="10"/>
  <c r="E85" i="10"/>
  <c r="F85" i="10"/>
  <c r="C117" i="10"/>
  <c r="D117" i="10"/>
  <c r="E117" i="10"/>
  <c r="F117" i="10"/>
  <c r="G117" i="10"/>
  <c r="C86" i="10"/>
  <c r="D86" i="10"/>
  <c r="E86" i="10"/>
  <c r="F86" i="10"/>
  <c r="C18" i="10"/>
  <c r="D18" i="10"/>
  <c r="E18" i="10"/>
  <c r="F18" i="10"/>
  <c r="G18" i="10"/>
  <c r="C87" i="10"/>
  <c r="D87" i="10"/>
  <c r="E87" i="10"/>
  <c r="F87" i="10"/>
  <c r="C88" i="10"/>
  <c r="D88" i="10"/>
  <c r="E88" i="10"/>
  <c r="F88" i="10"/>
  <c r="C89" i="10"/>
  <c r="D89" i="10"/>
  <c r="E89" i="10"/>
  <c r="F89" i="10"/>
  <c r="C90" i="10"/>
  <c r="D90" i="10"/>
  <c r="E90" i="10"/>
  <c r="F90" i="10"/>
  <c r="C91" i="10"/>
  <c r="D91" i="10"/>
  <c r="E91" i="10"/>
  <c r="F91" i="10"/>
  <c r="C92" i="10"/>
  <c r="D92" i="10"/>
  <c r="E92" i="10"/>
  <c r="F92" i="10"/>
  <c r="C118" i="10"/>
  <c r="D118" i="10"/>
  <c r="E118" i="10"/>
  <c r="F118" i="10"/>
  <c r="G118" i="10"/>
  <c r="C93" i="10"/>
  <c r="D93" i="10"/>
  <c r="E93" i="10"/>
  <c r="F93" i="10"/>
  <c r="C94" i="10"/>
  <c r="D94" i="10"/>
  <c r="E94" i="10"/>
  <c r="F94" i="10"/>
  <c r="G94" i="10"/>
  <c r="C119" i="10"/>
  <c r="D119" i="10"/>
  <c r="E119" i="10"/>
  <c r="F119" i="10"/>
  <c r="G119" i="10"/>
  <c r="C95" i="10"/>
  <c r="D95" i="10"/>
  <c r="E95" i="10"/>
  <c r="F95" i="10"/>
  <c r="C96" i="10"/>
  <c r="D96" i="10"/>
  <c r="E96" i="10"/>
  <c r="F96" i="10"/>
  <c r="C97" i="10"/>
  <c r="D97" i="10"/>
  <c r="E97" i="10"/>
  <c r="F97" i="10"/>
  <c r="C98" i="10"/>
  <c r="D98" i="10"/>
  <c r="E98" i="10"/>
  <c r="F98" i="10"/>
  <c r="C99" i="10"/>
  <c r="D99" i="10"/>
  <c r="E99" i="10"/>
  <c r="F99" i="10"/>
  <c r="C100" i="10"/>
  <c r="D100" i="10"/>
  <c r="E100" i="10"/>
  <c r="F100" i="10"/>
  <c r="C101" i="10"/>
  <c r="D101" i="10"/>
  <c r="E101" i="10"/>
  <c r="F101" i="10"/>
  <c r="C6" i="10"/>
  <c r="D6" i="10"/>
  <c r="E6" i="10"/>
  <c r="F6" i="10"/>
  <c r="C19" i="10"/>
  <c r="D19" i="10"/>
  <c r="E19" i="10"/>
  <c r="F19" i="10"/>
  <c r="G19" i="10"/>
  <c r="C102" i="10"/>
  <c r="D102" i="10"/>
  <c r="E102" i="10"/>
  <c r="F102" i="10"/>
  <c r="C103" i="10"/>
  <c r="D103" i="10"/>
  <c r="E103" i="10"/>
  <c r="F103" i="10"/>
  <c r="C104" i="10"/>
  <c r="D104" i="10"/>
  <c r="E104" i="10"/>
  <c r="F104" i="10"/>
  <c r="C105" i="10"/>
  <c r="D105" i="10"/>
  <c r="E105" i="10"/>
  <c r="F105" i="10"/>
  <c r="C120" i="10"/>
  <c r="D120" i="10"/>
  <c r="E120" i="10"/>
  <c r="F120" i="10"/>
  <c r="G120" i="10"/>
  <c r="C20" i="10"/>
  <c r="D20" i="10"/>
  <c r="E20" i="10"/>
  <c r="F20" i="10"/>
  <c r="G20" i="10"/>
  <c r="C106" i="10"/>
  <c r="D106" i="10"/>
  <c r="E106" i="10"/>
  <c r="F106" i="10"/>
  <c r="C107" i="10"/>
  <c r="D107" i="10"/>
  <c r="E107" i="10"/>
  <c r="F107" i="10"/>
  <c r="C121" i="10"/>
  <c r="D121" i="10"/>
  <c r="E121" i="10"/>
  <c r="F121" i="10"/>
  <c r="G121" i="10"/>
  <c r="C109" i="10"/>
  <c r="D109" i="10"/>
  <c r="E109" i="10"/>
  <c r="F109" i="10"/>
  <c r="C18" i="9"/>
  <c r="D18" i="9"/>
  <c r="E18" i="9"/>
  <c r="F18" i="9"/>
  <c r="C131" i="9"/>
  <c r="D131" i="9"/>
  <c r="E131" i="9"/>
  <c r="F131" i="9"/>
  <c r="G131" i="9"/>
  <c r="C134" i="9"/>
  <c r="D134" i="9"/>
  <c r="E134" i="9"/>
  <c r="F134" i="9"/>
  <c r="G134" i="9"/>
  <c r="C47" i="9"/>
  <c r="D47" i="9"/>
  <c r="E47" i="9"/>
  <c r="F47" i="9"/>
  <c r="G47" i="9"/>
  <c r="C132" i="9"/>
  <c r="D132" i="9"/>
  <c r="E132" i="9"/>
  <c r="F132" i="9"/>
  <c r="G132" i="9"/>
  <c r="C135" i="9"/>
  <c r="D135" i="9"/>
  <c r="E135" i="9"/>
  <c r="F135" i="9"/>
  <c r="G135" i="9"/>
  <c r="C48" i="9"/>
  <c r="D48" i="9"/>
  <c r="E48" i="9"/>
  <c r="F48" i="9"/>
  <c r="C49" i="9"/>
  <c r="D49" i="9"/>
  <c r="E49" i="9"/>
  <c r="F49" i="9"/>
  <c r="C5" i="9"/>
  <c r="D5" i="9"/>
  <c r="E5" i="9"/>
  <c r="F5" i="9"/>
  <c r="C50" i="9"/>
  <c r="D50" i="9"/>
  <c r="E50" i="9"/>
  <c r="F50" i="9"/>
  <c r="C51" i="9"/>
  <c r="D51" i="9"/>
  <c r="E51" i="9"/>
  <c r="F51" i="9"/>
  <c r="C119" i="9"/>
  <c r="D119" i="9"/>
  <c r="E119" i="9"/>
  <c r="F119" i="9"/>
  <c r="G119" i="9"/>
  <c r="C52" i="9"/>
  <c r="D52" i="9"/>
  <c r="E52" i="9"/>
  <c r="F52" i="9"/>
  <c r="C53" i="9"/>
  <c r="D53" i="9"/>
  <c r="E53" i="9"/>
  <c r="F53" i="9"/>
  <c r="C54" i="9"/>
  <c r="D54" i="9"/>
  <c r="E54" i="9"/>
  <c r="F54" i="9"/>
  <c r="C55" i="9"/>
  <c r="D55" i="9"/>
  <c r="E55" i="9"/>
  <c r="F55" i="9"/>
  <c r="C56" i="9"/>
  <c r="D56" i="9"/>
  <c r="E56" i="9"/>
  <c r="F56" i="9"/>
  <c r="C57" i="9"/>
  <c r="D57" i="9"/>
  <c r="E57" i="9"/>
  <c r="F57" i="9"/>
  <c r="C133" i="9"/>
  <c r="D133" i="9"/>
  <c r="E133" i="9"/>
  <c r="F133" i="9"/>
  <c r="G133" i="9"/>
  <c r="C136" i="9"/>
  <c r="D136" i="9"/>
  <c r="E136" i="9"/>
  <c r="F136" i="9"/>
  <c r="G136" i="9"/>
  <c r="C58" i="9"/>
  <c r="D58" i="9"/>
  <c r="E58" i="9"/>
  <c r="F58" i="9"/>
  <c r="C6" i="9"/>
  <c r="D6" i="9"/>
  <c r="E6" i="9"/>
  <c r="F6" i="9"/>
  <c r="G6" i="9"/>
  <c r="C59" i="9"/>
  <c r="D59" i="9"/>
  <c r="E59" i="9"/>
  <c r="F59" i="9"/>
  <c r="C60" i="9"/>
  <c r="D60" i="9"/>
  <c r="E60" i="9"/>
  <c r="F60" i="9"/>
  <c r="C120" i="9"/>
  <c r="D120" i="9"/>
  <c r="E120" i="9"/>
  <c r="F120" i="9"/>
  <c r="G120" i="9"/>
  <c r="C62" i="9"/>
  <c r="D62" i="9"/>
  <c r="E62" i="9"/>
  <c r="F62" i="9"/>
  <c r="C63" i="9"/>
  <c r="D63" i="9"/>
  <c r="E63" i="9"/>
  <c r="F63" i="9"/>
  <c r="C64" i="9"/>
  <c r="D64" i="9"/>
  <c r="E64" i="9"/>
  <c r="F64" i="9"/>
  <c r="C65" i="9"/>
  <c r="D65" i="9"/>
  <c r="E65" i="9"/>
  <c r="F65" i="9"/>
  <c r="C66" i="9"/>
  <c r="D66" i="9"/>
  <c r="E66" i="9"/>
  <c r="F66" i="9"/>
  <c r="C67" i="9"/>
  <c r="D67" i="9"/>
  <c r="E67" i="9"/>
  <c r="F67" i="9"/>
  <c r="C68" i="9"/>
  <c r="D68" i="9"/>
  <c r="E68" i="9"/>
  <c r="F68" i="9"/>
  <c r="C70" i="9"/>
  <c r="D70" i="9"/>
  <c r="E70" i="9"/>
  <c r="F70" i="9"/>
  <c r="C71" i="9"/>
  <c r="D71" i="9"/>
  <c r="E71" i="9"/>
  <c r="F71" i="9"/>
  <c r="C72" i="9"/>
  <c r="D72" i="9"/>
  <c r="E72" i="9"/>
  <c r="F72" i="9"/>
  <c r="C73" i="9"/>
  <c r="D73" i="9"/>
  <c r="E73" i="9"/>
  <c r="F73" i="9"/>
  <c r="C74" i="9"/>
  <c r="D74" i="9"/>
  <c r="E74" i="9"/>
  <c r="F74" i="9"/>
  <c r="C75" i="9"/>
  <c r="D75" i="9"/>
  <c r="E75" i="9"/>
  <c r="F75" i="9"/>
  <c r="C76" i="9"/>
  <c r="D76" i="9"/>
  <c r="E76" i="9"/>
  <c r="F76" i="9"/>
  <c r="C77" i="9"/>
  <c r="D77" i="9"/>
  <c r="E77" i="9"/>
  <c r="F77" i="9"/>
  <c r="C7" i="9"/>
  <c r="D7" i="9"/>
  <c r="E7" i="9"/>
  <c r="F7" i="9"/>
  <c r="G7" i="9"/>
  <c r="C78" i="9"/>
  <c r="D78" i="9"/>
  <c r="E78" i="9"/>
  <c r="F78" i="9"/>
  <c r="C4" i="9"/>
  <c r="D4" i="9"/>
  <c r="E4" i="9"/>
  <c r="F4" i="9"/>
  <c r="C79" i="9"/>
  <c r="D79" i="9"/>
  <c r="E79" i="9"/>
  <c r="F79" i="9"/>
  <c r="C80" i="9"/>
  <c r="D80" i="9"/>
  <c r="E80" i="9"/>
  <c r="F80" i="9"/>
  <c r="C81" i="9"/>
  <c r="D81" i="9"/>
  <c r="E81" i="9"/>
  <c r="F81" i="9"/>
  <c r="C121" i="9"/>
  <c r="D121" i="9"/>
  <c r="E121" i="9"/>
  <c r="F121" i="9"/>
  <c r="G121" i="9"/>
  <c r="C82" i="9"/>
  <c r="D82" i="9"/>
  <c r="E82" i="9"/>
  <c r="F82" i="9"/>
  <c r="C83" i="9"/>
  <c r="D83" i="9"/>
  <c r="E83" i="9"/>
  <c r="F83" i="9"/>
  <c r="C84" i="9"/>
  <c r="D84" i="9"/>
  <c r="E84" i="9"/>
  <c r="F84" i="9"/>
  <c r="C8" i="9"/>
  <c r="D8" i="9"/>
  <c r="E8" i="9"/>
  <c r="F8" i="9"/>
  <c r="G8" i="9"/>
  <c r="C85" i="9"/>
  <c r="D85" i="9"/>
  <c r="E85" i="9"/>
  <c r="F85" i="9"/>
  <c r="C122" i="9"/>
  <c r="D122" i="9"/>
  <c r="E122" i="9"/>
  <c r="F122" i="9"/>
  <c r="G122" i="9"/>
  <c r="C86" i="9"/>
  <c r="D86" i="9"/>
  <c r="E86" i="9"/>
  <c r="F86" i="9"/>
  <c r="C87" i="9"/>
  <c r="D87" i="9"/>
  <c r="E87" i="9"/>
  <c r="F87" i="9"/>
  <c r="C88" i="9"/>
  <c r="D88" i="9"/>
  <c r="E88" i="9"/>
  <c r="F88" i="9"/>
  <c r="C89" i="9"/>
  <c r="D89" i="9"/>
  <c r="E89" i="9"/>
  <c r="F89" i="9"/>
  <c r="C90" i="9"/>
  <c r="D90" i="9"/>
  <c r="E90" i="9"/>
  <c r="F90" i="9"/>
  <c r="C91" i="9"/>
  <c r="D91" i="9"/>
  <c r="E91" i="9"/>
  <c r="F91" i="9"/>
  <c r="C92" i="9"/>
  <c r="D92" i="9"/>
  <c r="E92" i="9"/>
  <c r="F92" i="9"/>
  <c r="C9" i="9"/>
  <c r="D9" i="9"/>
  <c r="E9" i="9"/>
  <c r="F9" i="9"/>
  <c r="G9" i="9"/>
  <c r="C93" i="9"/>
  <c r="D93" i="9"/>
  <c r="E93" i="9"/>
  <c r="F93" i="9"/>
  <c r="C94" i="9"/>
  <c r="D94" i="9"/>
  <c r="E94" i="9"/>
  <c r="F94" i="9"/>
  <c r="G94" i="9"/>
  <c r="C10" i="9"/>
  <c r="D10" i="9"/>
  <c r="E10" i="9"/>
  <c r="F10" i="9"/>
  <c r="G10" i="9"/>
  <c r="C95" i="9"/>
  <c r="D95" i="9"/>
  <c r="E95" i="9"/>
  <c r="F95" i="9"/>
  <c r="C96" i="9"/>
  <c r="D96" i="9"/>
  <c r="E96" i="9"/>
  <c r="F96" i="9"/>
  <c r="C97" i="9"/>
  <c r="D97" i="9"/>
  <c r="E97" i="9"/>
  <c r="F97" i="9"/>
  <c r="C98" i="9"/>
  <c r="D98" i="9"/>
  <c r="E98" i="9"/>
  <c r="F98" i="9"/>
  <c r="C99" i="9"/>
  <c r="D99" i="9"/>
  <c r="E99" i="9"/>
  <c r="F99" i="9"/>
  <c r="C100" i="9"/>
  <c r="D100" i="9"/>
  <c r="E100" i="9"/>
  <c r="F100" i="9"/>
  <c r="C101" i="9"/>
  <c r="D101" i="9"/>
  <c r="E101" i="9"/>
  <c r="F101" i="9"/>
  <c r="C102" i="9"/>
  <c r="D102" i="9"/>
  <c r="E102" i="9"/>
  <c r="F102" i="9"/>
  <c r="C103" i="9"/>
  <c r="D103" i="9"/>
  <c r="E103" i="9"/>
  <c r="F103" i="9"/>
  <c r="C123" i="9"/>
  <c r="D123" i="9"/>
  <c r="E123" i="9"/>
  <c r="F123" i="9"/>
  <c r="G123" i="9"/>
  <c r="C104" i="9"/>
  <c r="D104" i="9"/>
  <c r="E104" i="9"/>
  <c r="F104" i="9"/>
  <c r="C105" i="9"/>
  <c r="D105" i="9"/>
  <c r="E105" i="9"/>
  <c r="F105" i="9"/>
  <c r="C106" i="9"/>
  <c r="D106" i="9"/>
  <c r="E106" i="9"/>
  <c r="F106" i="9"/>
  <c r="C11" i="9"/>
  <c r="D11" i="9"/>
  <c r="E11" i="9"/>
  <c r="F11" i="9"/>
  <c r="G11" i="9"/>
  <c r="C107" i="9"/>
  <c r="D107" i="9"/>
  <c r="E107" i="9"/>
  <c r="F107" i="9"/>
  <c r="C124" i="9"/>
  <c r="D124" i="9"/>
  <c r="E124" i="9"/>
  <c r="F124" i="9"/>
  <c r="G124" i="9"/>
  <c r="C108" i="9"/>
  <c r="D108" i="9"/>
  <c r="E108" i="9"/>
  <c r="F108" i="9"/>
  <c r="C109" i="9"/>
  <c r="D109" i="9"/>
  <c r="E109" i="9"/>
  <c r="F109" i="9"/>
  <c r="C12" i="9"/>
  <c r="D12" i="9"/>
  <c r="E12" i="9"/>
  <c r="F12" i="9"/>
  <c r="G12" i="9"/>
  <c r="C111" i="9"/>
  <c r="D111" i="9"/>
  <c r="E111" i="9"/>
  <c r="F111" i="9"/>
  <c r="C112" i="9"/>
  <c r="D112" i="9"/>
  <c r="E112" i="9"/>
  <c r="F112" i="9"/>
  <c r="C125" i="9"/>
  <c r="D125" i="9"/>
  <c r="E125" i="9"/>
  <c r="F125" i="9"/>
  <c r="G125" i="9"/>
  <c r="C13" i="9"/>
  <c r="D13" i="9"/>
  <c r="E13" i="9"/>
  <c r="F13" i="9"/>
  <c r="G13" i="9"/>
  <c r="C126" i="9"/>
  <c r="D126" i="9"/>
  <c r="E126" i="9"/>
  <c r="F126" i="9"/>
  <c r="G126" i="9"/>
  <c r="C14" i="9"/>
  <c r="D14" i="9"/>
  <c r="E14" i="9"/>
  <c r="F14" i="9"/>
  <c r="G14" i="9"/>
  <c r="C127" i="9"/>
  <c r="D127" i="9"/>
  <c r="E127" i="9"/>
  <c r="F127" i="9"/>
  <c r="G127" i="9"/>
  <c r="C15" i="9"/>
  <c r="D15" i="9"/>
  <c r="E15" i="9"/>
  <c r="F15" i="9"/>
  <c r="G15" i="9"/>
  <c r="C128" i="9"/>
  <c r="D128" i="9"/>
  <c r="E128" i="9"/>
  <c r="F128" i="9"/>
  <c r="G128" i="9"/>
  <c r="C16" i="9"/>
  <c r="D16" i="9"/>
  <c r="E16" i="9"/>
  <c r="F16" i="9"/>
  <c r="G16" i="9"/>
  <c r="C129" i="9"/>
  <c r="D129" i="9"/>
  <c r="E129" i="9"/>
  <c r="F129" i="9"/>
  <c r="G129" i="9"/>
  <c r="C17" i="9"/>
  <c r="D17" i="9"/>
  <c r="E17" i="9"/>
  <c r="F17" i="9"/>
  <c r="C130" i="9"/>
  <c r="D130" i="9"/>
  <c r="E130" i="9"/>
  <c r="F130" i="9"/>
  <c r="G130" i="9"/>
  <c r="F39" i="8"/>
  <c r="E39" i="8"/>
  <c r="D39" i="8"/>
  <c r="F38" i="8"/>
  <c r="E38" i="8"/>
  <c r="D38" i="8"/>
  <c r="F116" i="8"/>
  <c r="E116" i="8"/>
  <c r="D116" i="8"/>
  <c r="F115" i="8"/>
  <c r="E115" i="8"/>
  <c r="D115" i="8"/>
  <c r="G37" i="8"/>
  <c r="F37" i="8"/>
  <c r="E37" i="8"/>
  <c r="D37" i="8"/>
  <c r="F113" i="8"/>
  <c r="E113" i="8"/>
  <c r="D113" i="8"/>
  <c r="F112" i="8"/>
  <c r="E112" i="8"/>
  <c r="D112" i="8"/>
  <c r="G36" i="8"/>
  <c r="F36" i="8"/>
  <c r="E36" i="8"/>
  <c r="D36" i="8"/>
  <c r="F111" i="8"/>
  <c r="E111" i="8"/>
  <c r="D111" i="8"/>
  <c r="G124" i="8"/>
  <c r="F124" i="8"/>
  <c r="E124" i="8"/>
  <c r="D124" i="8"/>
  <c r="F110" i="8"/>
  <c r="E110" i="8"/>
  <c r="D110" i="8"/>
  <c r="F109" i="8"/>
  <c r="E109" i="8"/>
  <c r="D109" i="8"/>
  <c r="F108" i="8"/>
  <c r="E108" i="8"/>
  <c r="D108" i="8"/>
  <c r="G35" i="8"/>
  <c r="F35" i="8"/>
  <c r="E35" i="8"/>
  <c r="D35" i="8"/>
  <c r="F107" i="8"/>
  <c r="E107" i="8"/>
  <c r="D107" i="8"/>
  <c r="F17" i="8"/>
  <c r="E17" i="8"/>
  <c r="D17" i="8"/>
  <c r="F106" i="8"/>
  <c r="E106" i="8"/>
  <c r="D106" i="8"/>
  <c r="F105" i="8"/>
  <c r="E105" i="8"/>
  <c r="D105" i="8"/>
  <c r="F104" i="8"/>
  <c r="E104" i="8"/>
  <c r="D104" i="8"/>
  <c r="F103" i="8"/>
  <c r="E103" i="8"/>
  <c r="D103" i="8"/>
  <c r="F19" i="8"/>
  <c r="E19" i="8"/>
  <c r="D19" i="8"/>
  <c r="F102" i="8"/>
  <c r="E102" i="8"/>
  <c r="D102" i="8"/>
  <c r="F101" i="8"/>
  <c r="E101" i="8"/>
  <c r="D101" i="8"/>
  <c r="G123" i="8"/>
  <c r="F123" i="8"/>
  <c r="E123" i="8"/>
  <c r="D123" i="8"/>
  <c r="G100" i="8"/>
  <c r="F100" i="8"/>
  <c r="E100" i="8"/>
  <c r="D100" i="8"/>
  <c r="F99" i="8"/>
  <c r="E99" i="8"/>
  <c r="D99" i="8"/>
  <c r="G34" i="8"/>
  <c r="F34" i="8"/>
  <c r="E34" i="8"/>
  <c r="D34" i="8"/>
  <c r="F98" i="8"/>
  <c r="E98" i="8"/>
  <c r="D98" i="8"/>
  <c r="F97" i="8"/>
  <c r="E97" i="8"/>
  <c r="D97" i="8"/>
  <c r="F96" i="8"/>
  <c r="E96" i="8"/>
  <c r="D96" i="8"/>
  <c r="F95" i="8"/>
  <c r="E95" i="8"/>
  <c r="D95" i="8"/>
  <c r="F94" i="8"/>
  <c r="E94" i="8"/>
  <c r="D94" i="8"/>
  <c r="F21" i="8"/>
  <c r="E21" i="8"/>
  <c r="D21" i="8"/>
  <c r="G33" i="8"/>
  <c r="F33" i="8"/>
  <c r="E33" i="8"/>
  <c r="D33" i="8"/>
  <c r="G32" i="8"/>
  <c r="F32" i="8"/>
  <c r="E32" i="8"/>
  <c r="D32" i="8"/>
  <c r="F93" i="8"/>
  <c r="E93" i="8"/>
  <c r="D93" i="8"/>
  <c r="G122" i="8"/>
  <c r="F122" i="8"/>
  <c r="E122" i="8"/>
  <c r="D122" i="8"/>
  <c r="F92" i="8"/>
  <c r="E92" i="8"/>
  <c r="D92" i="8"/>
  <c r="F91" i="8"/>
  <c r="E91" i="8"/>
  <c r="D91" i="8"/>
  <c r="G121" i="8"/>
  <c r="F121" i="8"/>
  <c r="E121" i="8"/>
  <c r="D121" i="8"/>
  <c r="F90" i="8"/>
  <c r="E90" i="8"/>
  <c r="D90" i="8"/>
  <c r="F89" i="8"/>
  <c r="E89" i="8"/>
  <c r="D89" i="8"/>
  <c r="F88" i="8"/>
  <c r="E88" i="8"/>
  <c r="D88" i="8"/>
  <c r="G31" i="8"/>
  <c r="F31" i="8"/>
  <c r="E31" i="8"/>
  <c r="D31" i="8"/>
  <c r="F87" i="8"/>
  <c r="E87" i="8"/>
  <c r="D87" i="8"/>
  <c r="F86" i="8"/>
  <c r="E86" i="8"/>
  <c r="D86" i="8"/>
  <c r="F85" i="8"/>
  <c r="E85" i="8"/>
  <c r="D85" i="8"/>
  <c r="F84" i="8"/>
  <c r="E84" i="8"/>
  <c r="D84" i="8"/>
  <c r="F83" i="8"/>
  <c r="E83" i="8"/>
  <c r="D83" i="8"/>
  <c r="F82" i="8"/>
  <c r="E82" i="8"/>
  <c r="D82" i="8"/>
  <c r="F80" i="8"/>
  <c r="E80" i="8"/>
  <c r="D80" i="8"/>
  <c r="F72" i="8"/>
  <c r="E72" i="8"/>
  <c r="D72" i="8"/>
  <c r="F71" i="8"/>
  <c r="E71" i="8"/>
  <c r="D71" i="8"/>
  <c r="F79" i="8"/>
  <c r="E79" i="8"/>
  <c r="D79" i="8"/>
  <c r="F78" i="8"/>
  <c r="E78" i="8"/>
  <c r="D78" i="8"/>
  <c r="G120" i="8"/>
  <c r="F120" i="8"/>
  <c r="E120" i="8"/>
  <c r="D120" i="8"/>
  <c r="F77" i="8"/>
  <c r="E77" i="8"/>
  <c r="D77" i="8"/>
  <c r="F75" i="8"/>
  <c r="E75" i="8"/>
  <c r="D75" i="8"/>
  <c r="G119" i="8"/>
  <c r="F119" i="8"/>
  <c r="E119" i="8"/>
  <c r="D119" i="8"/>
  <c r="F74" i="8"/>
  <c r="E74" i="8"/>
  <c r="D74" i="8"/>
  <c r="G30" i="8"/>
  <c r="F30" i="8"/>
  <c r="E30" i="8"/>
  <c r="D30" i="8"/>
  <c r="G81" i="8"/>
  <c r="F81" i="8"/>
  <c r="E81" i="8"/>
  <c r="D81" i="8"/>
  <c r="F73" i="8"/>
  <c r="E73" i="8"/>
  <c r="D73" i="8"/>
  <c r="F70" i="8"/>
  <c r="E70" i="8"/>
  <c r="D70" i="8"/>
  <c r="F69" i="8"/>
  <c r="E69" i="8"/>
  <c r="D69" i="8"/>
  <c r="F68" i="8"/>
  <c r="E68" i="8"/>
  <c r="D68" i="8"/>
  <c r="F67" i="8"/>
  <c r="E67" i="8"/>
  <c r="D67" i="8"/>
  <c r="F20" i="8"/>
  <c r="E20" i="8"/>
  <c r="D20" i="8"/>
  <c r="G29" i="8"/>
  <c r="F29" i="8"/>
  <c r="E29" i="8"/>
  <c r="D29" i="8"/>
  <c r="F66" i="8"/>
  <c r="E66" i="8"/>
  <c r="D66" i="8"/>
  <c r="F65" i="8"/>
  <c r="E65" i="8"/>
  <c r="D65" i="8"/>
  <c r="G28" i="8"/>
  <c r="F28" i="8"/>
  <c r="E28" i="8"/>
  <c r="D28" i="8"/>
  <c r="G27" i="8"/>
  <c r="F27" i="8"/>
  <c r="E27" i="8"/>
  <c r="D27" i="8"/>
  <c r="F62" i="8"/>
  <c r="E62" i="8"/>
  <c r="D62" i="8"/>
  <c r="F61" i="8"/>
  <c r="E61" i="8"/>
  <c r="D61" i="8"/>
  <c r="G64" i="8"/>
  <c r="F64" i="8"/>
  <c r="E64" i="8"/>
  <c r="D64" i="8"/>
  <c r="G26" i="8"/>
  <c r="F26" i="8"/>
  <c r="E26" i="8"/>
  <c r="D26" i="8"/>
  <c r="G63" i="8"/>
  <c r="F63" i="8"/>
  <c r="E63" i="8"/>
  <c r="D63" i="8"/>
  <c r="F60" i="8"/>
  <c r="E60" i="8"/>
  <c r="D60" i="8"/>
  <c r="F18" i="8"/>
  <c r="E18" i="8"/>
  <c r="D18" i="8"/>
  <c r="G25" i="8"/>
  <c r="F25" i="8"/>
  <c r="E25" i="8"/>
  <c r="D25" i="8"/>
  <c r="G24" i="8"/>
  <c r="F24" i="8"/>
  <c r="E24" i="8"/>
  <c r="D24" i="8"/>
  <c r="G23" i="8"/>
  <c r="F23" i="8"/>
  <c r="E23" i="8"/>
  <c r="D23" i="8"/>
  <c r="F59" i="8"/>
  <c r="E59" i="8"/>
  <c r="D59" i="8"/>
  <c r="F58" i="8"/>
  <c r="E58" i="8"/>
  <c r="D58" i="8"/>
  <c r="F57" i="8"/>
  <c r="E57" i="8"/>
  <c r="D57" i="8"/>
  <c r="G118" i="8"/>
  <c r="F118" i="8"/>
  <c r="E118" i="8"/>
  <c r="D118" i="8"/>
  <c r="F56" i="8"/>
  <c r="E56" i="8"/>
  <c r="D56" i="8"/>
  <c r="F55" i="8"/>
  <c r="E55" i="8"/>
  <c r="D55" i="8"/>
  <c r="F54" i="8"/>
  <c r="E54" i="8"/>
  <c r="D54" i="8"/>
  <c r="F53" i="8"/>
  <c r="E53" i="8"/>
  <c r="D53" i="8"/>
  <c r="F50" i="8"/>
  <c r="E50" i="8"/>
  <c r="D50" i="8"/>
  <c r="F49" i="8"/>
  <c r="E49" i="8"/>
  <c r="D49" i="8"/>
  <c r="F52" i="8"/>
  <c r="E52" i="8"/>
  <c r="D52" i="8"/>
  <c r="F48" i="8"/>
  <c r="E48" i="8"/>
  <c r="D48" i="8"/>
  <c r="F47" i="8"/>
  <c r="E47" i="8"/>
  <c r="D47" i="8"/>
  <c r="F46" i="8"/>
  <c r="E46" i="8"/>
  <c r="D46" i="8"/>
  <c r="F7" i="8"/>
  <c r="E7" i="8"/>
  <c r="D7" i="8"/>
  <c r="F45" i="8"/>
  <c r="E45" i="8"/>
  <c r="D45" i="8"/>
  <c r="F44" i="8"/>
  <c r="E44" i="8"/>
  <c r="D44" i="8"/>
  <c r="F22" i="8"/>
  <c r="E22" i="8"/>
  <c r="D22" i="8"/>
  <c r="F43" i="8"/>
  <c r="E43" i="8"/>
  <c r="D43" i="8"/>
  <c r="F42" i="8"/>
  <c r="E42" i="8"/>
  <c r="D42" i="8"/>
  <c r="F41" i="8"/>
  <c r="E41" i="8"/>
  <c r="D41" i="8"/>
  <c r="G117" i="8"/>
  <c r="F117" i="8"/>
  <c r="E117" i="8"/>
  <c r="D117" i="8"/>
  <c r="G76" i="8"/>
  <c r="F76" i="8"/>
  <c r="E76" i="8"/>
  <c r="D76" i="8"/>
  <c r="F40" i="8"/>
  <c r="E40" i="8"/>
  <c r="D40" i="8"/>
  <c r="F15" i="8"/>
  <c r="E15" i="8"/>
  <c r="D15" i="8"/>
  <c r="F11" i="8"/>
  <c r="E11" i="8"/>
  <c r="D11" i="8"/>
  <c r="F114" i="8"/>
  <c r="E114" i="8"/>
  <c r="D114" i="8"/>
  <c r="F51" i="8"/>
  <c r="E51" i="8"/>
  <c r="D51" i="8"/>
  <c r="F12" i="8"/>
  <c r="E12" i="8"/>
  <c r="D12" i="8"/>
  <c r="F16" i="8"/>
  <c r="E16" i="8"/>
  <c r="D16" i="8"/>
  <c r="F14" i="8"/>
  <c r="E14" i="8"/>
  <c r="D14" i="8"/>
  <c r="F8" i="8"/>
  <c r="E8" i="8"/>
  <c r="D8" i="8"/>
  <c r="F9" i="8"/>
  <c r="E9" i="8"/>
  <c r="D9" i="8"/>
  <c r="F5" i="8"/>
  <c r="E5" i="8"/>
  <c r="D5" i="8"/>
  <c r="F10" i="8"/>
  <c r="E10" i="8"/>
  <c r="D10" i="8"/>
  <c r="F13" i="8"/>
  <c r="E13" i="8"/>
  <c r="D13" i="8"/>
  <c r="F6" i="8"/>
  <c r="E6" i="8"/>
  <c r="D6" i="8"/>
  <c r="F3" i="8"/>
  <c r="E3" i="8"/>
  <c r="D3" i="8"/>
  <c r="F2" i="8"/>
  <c r="E2" i="8"/>
  <c r="D2" i="8"/>
  <c r="C3" i="7"/>
  <c r="D3" i="7"/>
  <c r="E3" i="7"/>
  <c r="F3" i="7"/>
  <c r="C4" i="7"/>
  <c r="D4" i="7"/>
  <c r="E4" i="7"/>
  <c r="F4" i="7"/>
  <c r="C5" i="7"/>
  <c r="D5" i="7"/>
  <c r="E5" i="7"/>
  <c r="F5" i="7"/>
  <c r="C6" i="7"/>
  <c r="D6" i="7"/>
  <c r="E6" i="7"/>
  <c r="F6" i="7"/>
  <c r="C12" i="7"/>
  <c r="D12" i="7"/>
  <c r="E12" i="7"/>
  <c r="F12" i="7"/>
  <c r="C7" i="7"/>
  <c r="D7" i="7"/>
  <c r="E7" i="7"/>
  <c r="F7" i="7"/>
  <c r="C11" i="7"/>
  <c r="D11" i="7"/>
  <c r="E11" i="7"/>
  <c r="F11" i="7"/>
  <c r="C8" i="7"/>
  <c r="D8" i="7"/>
  <c r="E8" i="7"/>
  <c r="F8" i="7"/>
  <c r="C13" i="7"/>
  <c r="D13" i="7"/>
  <c r="E13" i="7"/>
  <c r="F13" i="7"/>
  <c r="C9" i="7"/>
  <c r="D9" i="7"/>
  <c r="E9" i="7"/>
  <c r="F9" i="7"/>
  <c r="C63" i="7"/>
  <c r="D63" i="7"/>
  <c r="E63" i="7"/>
  <c r="F63" i="7"/>
  <c r="C96" i="7"/>
  <c r="D96" i="7"/>
  <c r="E96" i="7"/>
  <c r="F96" i="7"/>
  <c r="C89" i="7"/>
  <c r="D89" i="7"/>
  <c r="E89" i="7"/>
  <c r="F89" i="7"/>
  <c r="C129" i="7"/>
  <c r="D129" i="7"/>
  <c r="E129" i="7"/>
  <c r="F129" i="7"/>
  <c r="C19" i="7"/>
  <c r="D19" i="7"/>
  <c r="E19" i="7"/>
  <c r="F19" i="7"/>
  <c r="C20" i="7"/>
  <c r="D20" i="7"/>
  <c r="E20" i="7"/>
  <c r="F20" i="7"/>
  <c r="C21" i="7"/>
  <c r="D21" i="7"/>
  <c r="E21" i="7"/>
  <c r="F21" i="7"/>
  <c r="C22" i="7"/>
  <c r="D22" i="7"/>
  <c r="E22" i="7"/>
  <c r="F22" i="7"/>
  <c r="C23" i="7"/>
  <c r="D23" i="7"/>
  <c r="E23" i="7"/>
  <c r="F23" i="7"/>
  <c r="C24" i="7"/>
  <c r="D24" i="7"/>
  <c r="E24" i="7"/>
  <c r="F24" i="7"/>
  <c r="C25" i="7"/>
  <c r="D25" i="7"/>
  <c r="E25" i="7"/>
  <c r="F25" i="7"/>
  <c r="C16" i="7"/>
  <c r="D16" i="7"/>
  <c r="E16" i="7"/>
  <c r="F16" i="7"/>
  <c r="C15" i="7"/>
  <c r="D15" i="7"/>
  <c r="E15" i="7"/>
  <c r="F15" i="7"/>
  <c r="C10" i="7"/>
  <c r="D10" i="7"/>
  <c r="E10" i="7"/>
  <c r="F10" i="7"/>
  <c r="C26" i="7"/>
  <c r="D26" i="7"/>
  <c r="E26" i="7"/>
  <c r="F26" i="7"/>
  <c r="C106" i="7"/>
  <c r="D106" i="7"/>
  <c r="E106" i="7"/>
  <c r="F106" i="7"/>
  <c r="C27" i="7"/>
  <c r="D27" i="7"/>
  <c r="E27" i="7"/>
  <c r="F27" i="7"/>
  <c r="C51" i="7"/>
  <c r="D51" i="7"/>
  <c r="E51" i="7"/>
  <c r="F51" i="7"/>
  <c r="C52" i="7"/>
  <c r="D52" i="7"/>
  <c r="E52" i="7"/>
  <c r="F52" i="7"/>
  <c r="C53" i="7"/>
  <c r="D53" i="7"/>
  <c r="E53" i="7"/>
  <c r="F53" i="7"/>
  <c r="C54" i="7"/>
  <c r="D54" i="7"/>
  <c r="E54" i="7"/>
  <c r="F54" i="7"/>
  <c r="C28" i="7"/>
  <c r="D28" i="7"/>
  <c r="E28" i="7"/>
  <c r="F28" i="7"/>
  <c r="C55" i="7"/>
  <c r="D55" i="7"/>
  <c r="E55" i="7"/>
  <c r="F55" i="7"/>
  <c r="C56" i="7"/>
  <c r="D56" i="7"/>
  <c r="E56" i="7"/>
  <c r="F56" i="7"/>
  <c r="C57" i="7"/>
  <c r="D57" i="7"/>
  <c r="E57" i="7"/>
  <c r="F57" i="7"/>
  <c r="C29" i="7"/>
  <c r="D29" i="7"/>
  <c r="E29" i="7"/>
  <c r="F29" i="7"/>
  <c r="C62" i="7"/>
  <c r="D62" i="7"/>
  <c r="E62" i="7"/>
  <c r="F62" i="7"/>
  <c r="C58" i="7"/>
  <c r="D58" i="7"/>
  <c r="E58" i="7"/>
  <c r="F58" i="7"/>
  <c r="C59" i="7"/>
  <c r="D59" i="7"/>
  <c r="E59" i="7"/>
  <c r="F59" i="7"/>
  <c r="C60" i="7"/>
  <c r="D60" i="7"/>
  <c r="E60" i="7"/>
  <c r="F60" i="7"/>
  <c r="C61" i="7"/>
  <c r="D61" i="7"/>
  <c r="E61" i="7"/>
  <c r="F61" i="7"/>
  <c r="C64" i="7"/>
  <c r="D64" i="7"/>
  <c r="E64" i="7"/>
  <c r="F64" i="7"/>
  <c r="C65" i="7"/>
  <c r="D65" i="7"/>
  <c r="E65" i="7"/>
  <c r="F65" i="7"/>
  <c r="C66" i="7"/>
  <c r="D66" i="7"/>
  <c r="E66" i="7"/>
  <c r="F66" i="7"/>
  <c r="C30" i="7"/>
  <c r="D30" i="7"/>
  <c r="E30" i="7"/>
  <c r="F30" i="7"/>
  <c r="C67" i="7"/>
  <c r="D67" i="7"/>
  <c r="E67" i="7"/>
  <c r="F67" i="7"/>
  <c r="C68" i="7"/>
  <c r="D68" i="7"/>
  <c r="E68" i="7"/>
  <c r="F68" i="7"/>
  <c r="C71" i="7"/>
  <c r="D71" i="7"/>
  <c r="E71" i="7"/>
  <c r="F71" i="7"/>
  <c r="C31" i="7"/>
  <c r="D31" i="7"/>
  <c r="E31" i="7"/>
  <c r="F31" i="7"/>
  <c r="C69" i="7"/>
  <c r="D69" i="7"/>
  <c r="E69" i="7"/>
  <c r="F69" i="7"/>
  <c r="C70" i="7"/>
  <c r="D70" i="7"/>
  <c r="E70" i="7"/>
  <c r="F70" i="7"/>
  <c r="C32" i="7"/>
  <c r="D32" i="7"/>
  <c r="E32" i="7"/>
  <c r="F32" i="7"/>
  <c r="C14" i="7"/>
  <c r="D14" i="7"/>
  <c r="E14" i="7"/>
  <c r="F14" i="7"/>
  <c r="C72" i="7"/>
  <c r="D72" i="7"/>
  <c r="E72" i="7"/>
  <c r="F72" i="7"/>
  <c r="C73" i="7"/>
  <c r="D73" i="7"/>
  <c r="E73" i="7"/>
  <c r="F73" i="7"/>
  <c r="C74" i="7"/>
  <c r="D74" i="7"/>
  <c r="E74" i="7"/>
  <c r="F74" i="7"/>
  <c r="C75" i="7"/>
  <c r="D75" i="7"/>
  <c r="E75" i="7"/>
  <c r="F75" i="7"/>
  <c r="C33" i="7"/>
  <c r="D33" i="7"/>
  <c r="E33" i="7"/>
  <c r="F33" i="7"/>
  <c r="C76" i="7"/>
  <c r="D76" i="7"/>
  <c r="E76" i="7"/>
  <c r="F76" i="7"/>
  <c r="C77" i="7"/>
  <c r="D77" i="7"/>
  <c r="E77" i="7"/>
  <c r="F77" i="7"/>
  <c r="C34" i="7"/>
  <c r="D34" i="7"/>
  <c r="E34" i="7"/>
  <c r="F34" i="7"/>
  <c r="C78" i="7"/>
  <c r="D78" i="7"/>
  <c r="E78" i="7"/>
  <c r="F78" i="7"/>
  <c r="C79" i="7"/>
  <c r="D79" i="7"/>
  <c r="E79" i="7"/>
  <c r="F79" i="7"/>
  <c r="C80" i="7"/>
  <c r="D80" i="7"/>
  <c r="E80" i="7"/>
  <c r="F80" i="7"/>
  <c r="C81" i="7"/>
  <c r="D81" i="7"/>
  <c r="E81" i="7"/>
  <c r="F81" i="7"/>
  <c r="C82" i="7"/>
  <c r="D82" i="7"/>
  <c r="E82" i="7"/>
  <c r="F82" i="7"/>
  <c r="C84" i="7"/>
  <c r="D84" i="7"/>
  <c r="E84" i="7"/>
  <c r="F84" i="7"/>
  <c r="C131" i="7"/>
  <c r="D131" i="7"/>
  <c r="E131" i="7"/>
  <c r="F131" i="7"/>
  <c r="C132" i="7"/>
  <c r="D132" i="7"/>
  <c r="E132" i="7"/>
  <c r="F132" i="7"/>
  <c r="C85" i="7"/>
  <c r="D85" i="7"/>
  <c r="E85" i="7"/>
  <c r="F85" i="7"/>
  <c r="C35" i="7"/>
  <c r="D35" i="7"/>
  <c r="E35" i="7"/>
  <c r="F35" i="7"/>
  <c r="C83" i="7"/>
  <c r="D83" i="7"/>
  <c r="E83" i="7"/>
  <c r="F83" i="7"/>
  <c r="C86" i="7"/>
  <c r="D86" i="7"/>
  <c r="E86" i="7"/>
  <c r="F86" i="7"/>
  <c r="C36" i="7"/>
  <c r="D36" i="7"/>
  <c r="E36" i="7"/>
  <c r="F36" i="7"/>
  <c r="C87" i="7"/>
  <c r="D87" i="7"/>
  <c r="E87" i="7"/>
  <c r="F87" i="7"/>
  <c r="C88" i="7"/>
  <c r="D88" i="7"/>
  <c r="E88" i="7"/>
  <c r="F88" i="7"/>
  <c r="C91" i="7"/>
  <c r="D91" i="7"/>
  <c r="E91" i="7"/>
  <c r="F91" i="7"/>
  <c r="C90" i="7"/>
  <c r="D90" i="7"/>
  <c r="E90" i="7"/>
  <c r="F90" i="7"/>
  <c r="C92" i="7"/>
  <c r="D92" i="7"/>
  <c r="E92" i="7"/>
  <c r="F92" i="7"/>
  <c r="C93" i="7"/>
  <c r="D93" i="7"/>
  <c r="E93" i="7"/>
  <c r="F93" i="7"/>
  <c r="C17" i="7"/>
  <c r="D17" i="7"/>
  <c r="E17" i="7"/>
  <c r="F17" i="7"/>
  <c r="C94" i="7"/>
  <c r="D94" i="7"/>
  <c r="E94" i="7"/>
  <c r="F94" i="7"/>
  <c r="C95" i="7"/>
  <c r="D95" i="7"/>
  <c r="E95" i="7"/>
  <c r="F95" i="7"/>
  <c r="C97" i="7"/>
  <c r="D97" i="7"/>
  <c r="E97" i="7"/>
  <c r="F97" i="7"/>
  <c r="C98" i="7"/>
  <c r="D98" i="7"/>
  <c r="E98" i="7"/>
  <c r="F98" i="7"/>
  <c r="C100" i="7"/>
  <c r="D100" i="7"/>
  <c r="E100" i="7"/>
  <c r="F100" i="7"/>
  <c r="C99" i="7"/>
  <c r="D99" i="7"/>
  <c r="E99" i="7"/>
  <c r="F99" i="7"/>
  <c r="C101" i="7"/>
  <c r="D101" i="7"/>
  <c r="E101" i="7"/>
  <c r="F101" i="7"/>
  <c r="C102" i="7"/>
  <c r="D102" i="7"/>
  <c r="E102" i="7"/>
  <c r="F102" i="7"/>
  <c r="C37" i="7"/>
  <c r="D37" i="7"/>
  <c r="E37" i="7"/>
  <c r="F37" i="7"/>
  <c r="C103" i="7"/>
  <c r="D103" i="7"/>
  <c r="E103" i="7"/>
  <c r="F103" i="7"/>
  <c r="C104" i="7"/>
  <c r="D104" i="7"/>
  <c r="E104" i="7"/>
  <c r="F104" i="7"/>
  <c r="C105" i="7"/>
  <c r="D105" i="7"/>
  <c r="E105" i="7"/>
  <c r="F105" i="7"/>
  <c r="C107" i="7"/>
  <c r="D107" i="7"/>
  <c r="E107" i="7"/>
  <c r="F107" i="7"/>
  <c r="C38" i="7"/>
  <c r="D38" i="7"/>
  <c r="E38" i="7"/>
  <c r="F38" i="7"/>
  <c r="C108" i="7"/>
  <c r="D108" i="7"/>
  <c r="E108" i="7"/>
  <c r="F108" i="7"/>
  <c r="C109" i="7"/>
  <c r="D109" i="7"/>
  <c r="E109" i="7"/>
  <c r="F109" i="7"/>
  <c r="C39" i="7"/>
  <c r="D39" i="7"/>
  <c r="E39" i="7"/>
  <c r="F39" i="7"/>
  <c r="C110" i="7"/>
  <c r="D110" i="7"/>
  <c r="E110" i="7"/>
  <c r="F110" i="7"/>
  <c r="C40" i="7"/>
  <c r="D40" i="7"/>
  <c r="E40" i="7"/>
  <c r="F40" i="7"/>
  <c r="C41" i="7"/>
  <c r="D41" i="7"/>
  <c r="E41" i="7"/>
  <c r="F41" i="7"/>
  <c r="C111" i="7"/>
  <c r="D111" i="7"/>
  <c r="E111" i="7"/>
  <c r="F111" i="7"/>
  <c r="C112" i="7"/>
  <c r="D112" i="7"/>
  <c r="E112" i="7"/>
  <c r="F112" i="7"/>
  <c r="C113" i="7"/>
  <c r="D113" i="7"/>
  <c r="E113" i="7"/>
  <c r="F113" i="7"/>
  <c r="C114" i="7"/>
  <c r="D114" i="7"/>
  <c r="E114" i="7"/>
  <c r="F114" i="7"/>
  <c r="C42" i="7"/>
  <c r="D42" i="7"/>
  <c r="E42" i="7"/>
  <c r="F42" i="7"/>
  <c r="C115" i="7"/>
  <c r="D115" i="7"/>
  <c r="E115" i="7"/>
  <c r="F115" i="7"/>
  <c r="C116" i="7"/>
  <c r="D116" i="7"/>
  <c r="E116" i="7"/>
  <c r="F116" i="7"/>
  <c r="C43" i="7"/>
  <c r="D43" i="7"/>
  <c r="E43" i="7"/>
  <c r="F43" i="7"/>
  <c r="C117" i="7"/>
  <c r="D117" i="7"/>
  <c r="E117" i="7"/>
  <c r="F117" i="7"/>
  <c r="C118" i="7"/>
  <c r="D118" i="7"/>
  <c r="E118" i="7"/>
  <c r="F118" i="7"/>
  <c r="C119" i="7"/>
  <c r="D119" i="7"/>
  <c r="E119" i="7"/>
  <c r="F119" i="7"/>
  <c r="C120" i="7"/>
  <c r="D120" i="7"/>
  <c r="E120" i="7"/>
  <c r="F120" i="7"/>
  <c r="C121" i="7"/>
  <c r="D121" i="7"/>
  <c r="E121" i="7"/>
  <c r="F121" i="7"/>
  <c r="C122" i="7"/>
  <c r="D122" i="7"/>
  <c r="E122" i="7"/>
  <c r="F122" i="7"/>
  <c r="C123" i="7"/>
  <c r="D123" i="7"/>
  <c r="E123" i="7"/>
  <c r="F123" i="7"/>
  <c r="C124" i="7"/>
  <c r="D124" i="7"/>
  <c r="E124" i="7"/>
  <c r="F124" i="7"/>
  <c r="C18" i="7"/>
  <c r="D18" i="7"/>
  <c r="E18" i="7"/>
  <c r="F18" i="7"/>
  <c r="C44" i="7"/>
  <c r="D44" i="7"/>
  <c r="E44" i="7"/>
  <c r="F44" i="7"/>
  <c r="C125" i="7"/>
  <c r="D125" i="7"/>
  <c r="E125" i="7"/>
  <c r="F125" i="7"/>
  <c r="C45" i="7"/>
  <c r="D45" i="7"/>
  <c r="E45" i="7"/>
  <c r="F45" i="7"/>
  <c r="C126" i="7"/>
  <c r="D126" i="7"/>
  <c r="E126" i="7"/>
  <c r="F126" i="7"/>
  <c r="C46" i="7"/>
  <c r="D46" i="7"/>
  <c r="E46" i="7"/>
  <c r="F46" i="7"/>
  <c r="C127" i="7"/>
  <c r="D127" i="7"/>
  <c r="E127" i="7"/>
  <c r="F127" i="7"/>
  <c r="C128" i="7"/>
  <c r="D128" i="7"/>
  <c r="E128" i="7"/>
  <c r="F128" i="7"/>
  <c r="C47" i="7"/>
  <c r="D47" i="7"/>
  <c r="E47" i="7"/>
  <c r="F47" i="7"/>
  <c r="C130" i="7"/>
  <c r="D130" i="7"/>
  <c r="E130" i="7"/>
  <c r="F130" i="7"/>
  <c r="C48" i="7"/>
  <c r="D48" i="7"/>
  <c r="E48" i="7"/>
  <c r="F48" i="7"/>
  <c r="C49" i="7"/>
  <c r="D49" i="7"/>
  <c r="E49" i="7"/>
  <c r="F49" i="7"/>
  <c r="C50" i="7"/>
  <c r="D50" i="7"/>
  <c r="E50" i="7"/>
  <c r="F50" i="7"/>
  <c r="G8" i="17"/>
  <c r="F8" i="17"/>
  <c r="E8" i="17"/>
  <c r="D8" i="17"/>
  <c r="C8" i="17"/>
  <c r="G116" i="17"/>
  <c r="F116" i="17"/>
  <c r="E116" i="17"/>
  <c r="D116" i="17"/>
  <c r="C116" i="17"/>
  <c r="G7" i="17"/>
  <c r="F7" i="17"/>
  <c r="E7" i="17"/>
  <c r="D7" i="17"/>
  <c r="C7" i="17"/>
  <c r="G124" i="17"/>
  <c r="F124" i="17"/>
  <c r="E124" i="17"/>
  <c r="D124" i="17"/>
  <c r="C124" i="17"/>
  <c r="G122" i="17"/>
  <c r="F122" i="17"/>
  <c r="E122" i="17"/>
  <c r="D122" i="17"/>
  <c r="C122" i="17"/>
  <c r="G115" i="17"/>
  <c r="F115" i="17"/>
  <c r="E115" i="17"/>
  <c r="D115" i="17"/>
  <c r="C115" i="17"/>
  <c r="C67" i="17"/>
  <c r="D67" i="17"/>
  <c r="E67" i="17"/>
  <c r="F67" i="17"/>
  <c r="G67" i="17"/>
  <c r="C59" i="17"/>
  <c r="D59" i="17"/>
  <c r="E59" i="17"/>
  <c r="F59" i="17"/>
  <c r="G59" i="17"/>
  <c r="C108" i="17"/>
  <c r="D108" i="17"/>
  <c r="E108" i="17"/>
  <c r="F108" i="17"/>
  <c r="C111" i="17"/>
  <c r="D111" i="17"/>
  <c r="E111" i="17"/>
  <c r="F111" i="17"/>
  <c r="G111" i="17"/>
  <c r="C15" i="17"/>
  <c r="D15" i="17"/>
  <c r="E15" i="17"/>
  <c r="F15" i="17"/>
  <c r="C16" i="17"/>
  <c r="D16" i="17"/>
  <c r="E16" i="17"/>
  <c r="F16" i="17"/>
  <c r="C17" i="17"/>
  <c r="D17" i="17"/>
  <c r="E17" i="17"/>
  <c r="F17" i="17"/>
  <c r="C3" i="17"/>
  <c r="C18" i="17"/>
  <c r="D18" i="17"/>
  <c r="E18" i="17"/>
  <c r="F18" i="17"/>
  <c r="C112" i="17"/>
  <c r="D112" i="17"/>
  <c r="E112" i="17"/>
  <c r="F112" i="17"/>
  <c r="G112" i="17"/>
  <c r="C19" i="17"/>
  <c r="D19" i="17"/>
  <c r="E19" i="17"/>
  <c r="F19" i="17"/>
  <c r="C20" i="17"/>
  <c r="D20" i="17"/>
  <c r="E20" i="17"/>
  <c r="F20" i="17"/>
  <c r="C21" i="17"/>
  <c r="D21" i="17"/>
  <c r="E21" i="17"/>
  <c r="F21" i="17"/>
  <c r="C22" i="17"/>
  <c r="D22" i="17"/>
  <c r="E22" i="17"/>
  <c r="F22" i="17"/>
  <c r="C23" i="17"/>
  <c r="D23" i="17"/>
  <c r="E23" i="17"/>
  <c r="F23" i="17"/>
  <c r="C4" i="17"/>
  <c r="D4" i="17"/>
  <c r="E4" i="17"/>
  <c r="F4" i="17"/>
  <c r="G4" i="17"/>
  <c r="C24" i="17"/>
  <c r="D24" i="17"/>
  <c r="E24" i="17"/>
  <c r="F24" i="17"/>
  <c r="C25" i="17"/>
  <c r="D25" i="17"/>
  <c r="E25" i="17"/>
  <c r="F25" i="17"/>
  <c r="C26" i="17"/>
  <c r="D26" i="17"/>
  <c r="E26" i="17"/>
  <c r="F26" i="17"/>
  <c r="C27" i="17"/>
  <c r="D27" i="17"/>
  <c r="E27" i="17"/>
  <c r="F27" i="17"/>
  <c r="C28" i="17"/>
  <c r="D28" i="17"/>
  <c r="E28" i="17"/>
  <c r="F28" i="17"/>
  <c r="C29" i="17"/>
  <c r="D29" i="17"/>
  <c r="E29" i="17"/>
  <c r="F29" i="17"/>
  <c r="C31" i="17"/>
  <c r="D31" i="17"/>
  <c r="E31" i="17"/>
  <c r="F31" i="17"/>
  <c r="C32" i="17"/>
  <c r="D32" i="17"/>
  <c r="E32" i="17"/>
  <c r="F32" i="17"/>
  <c r="C33" i="17"/>
  <c r="D33" i="17"/>
  <c r="E33" i="17"/>
  <c r="F33" i="17"/>
  <c r="C34" i="17"/>
  <c r="D34" i="17"/>
  <c r="E34" i="17"/>
  <c r="F34" i="17"/>
  <c r="C35" i="17"/>
  <c r="D35" i="17"/>
  <c r="E35" i="17"/>
  <c r="F35" i="17"/>
  <c r="C36" i="17"/>
  <c r="D36" i="17"/>
  <c r="E36" i="17"/>
  <c r="F36" i="17"/>
  <c r="C37" i="17"/>
  <c r="D37" i="17"/>
  <c r="E37" i="17"/>
  <c r="F37" i="17"/>
  <c r="C113" i="17"/>
  <c r="D113" i="17"/>
  <c r="E113" i="17"/>
  <c r="F113" i="17"/>
  <c r="G113" i="17"/>
  <c r="C38" i="17"/>
  <c r="D38" i="17"/>
  <c r="E38" i="17"/>
  <c r="F38" i="17"/>
  <c r="C39" i="17"/>
  <c r="D39" i="17"/>
  <c r="E39" i="17"/>
  <c r="F39" i="17"/>
  <c r="C40" i="17"/>
  <c r="D40" i="17"/>
  <c r="E40" i="17"/>
  <c r="F40" i="17"/>
  <c r="C5" i="17"/>
  <c r="D5" i="17"/>
  <c r="E5" i="17"/>
  <c r="F5" i="17"/>
  <c r="G5" i="17"/>
  <c r="C41" i="17"/>
  <c r="D41" i="17"/>
  <c r="E41" i="17"/>
  <c r="F41" i="17"/>
  <c r="C42" i="17"/>
  <c r="D42" i="17"/>
  <c r="E42" i="17"/>
  <c r="F42" i="17"/>
  <c r="C114" i="17"/>
  <c r="D114" i="17"/>
  <c r="E114" i="17"/>
  <c r="F114" i="17"/>
  <c r="G114" i="17"/>
  <c r="C43" i="17"/>
  <c r="D43" i="17"/>
  <c r="E43" i="17"/>
  <c r="F43" i="17"/>
  <c r="C44" i="17"/>
  <c r="D44" i="17"/>
  <c r="E44" i="17"/>
  <c r="F44" i="17"/>
  <c r="G44" i="17"/>
  <c r="C45" i="17"/>
  <c r="D45" i="17"/>
  <c r="E45" i="17"/>
  <c r="F45" i="17"/>
  <c r="G45" i="17"/>
  <c r="C46" i="17"/>
  <c r="D46" i="17"/>
  <c r="E46" i="17"/>
  <c r="F46" i="17"/>
  <c r="C47" i="17"/>
  <c r="D47" i="17"/>
  <c r="E47" i="17"/>
  <c r="F47" i="17"/>
  <c r="C6" i="17"/>
  <c r="D6" i="17"/>
  <c r="E6" i="17"/>
  <c r="F6" i="17"/>
  <c r="G6" i="17"/>
  <c r="C48" i="17"/>
  <c r="D48" i="17"/>
  <c r="E48" i="17"/>
  <c r="F48" i="17"/>
  <c r="C49" i="17"/>
  <c r="D49" i="17"/>
  <c r="E49" i="17"/>
  <c r="F49" i="17"/>
  <c r="C50" i="17"/>
  <c r="D50" i="17"/>
  <c r="E50" i="17"/>
  <c r="F50" i="17"/>
  <c r="C51" i="17"/>
  <c r="D51" i="17"/>
  <c r="E51" i="17"/>
  <c r="F51" i="17"/>
  <c r="C52" i="17"/>
  <c r="D52" i="17"/>
  <c r="E52" i="17"/>
  <c r="F52" i="17"/>
  <c r="C53" i="17"/>
  <c r="D53" i="17"/>
  <c r="E53" i="17"/>
  <c r="F53" i="17"/>
  <c r="C54" i="17"/>
  <c r="D54" i="17"/>
  <c r="E54" i="17"/>
  <c r="F54" i="17"/>
  <c r="C55" i="17"/>
  <c r="D55" i="17"/>
  <c r="E55" i="17"/>
  <c r="F55" i="17"/>
  <c r="C56" i="17"/>
  <c r="D56" i="17"/>
  <c r="E56" i="17"/>
  <c r="F56" i="17"/>
  <c r="C57" i="17"/>
  <c r="D57" i="17"/>
  <c r="E57" i="17"/>
  <c r="F57" i="17"/>
  <c r="C58" i="17"/>
  <c r="D58" i="17"/>
  <c r="E58" i="17"/>
  <c r="F58" i="17"/>
  <c r="C60" i="17"/>
  <c r="D60" i="17"/>
  <c r="E60" i="17"/>
  <c r="F60" i="17"/>
  <c r="C61" i="17"/>
  <c r="D61" i="17"/>
  <c r="E61" i="17"/>
  <c r="F61" i="17"/>
  <c r="C62" i="17"/>
  <c r="D62" i="17"/>
  <c r="E62" i="17"/>
  <c r="F62" i="17"/>
  <c r="C63" i="17"/>
  <c r="D63" i="17"/>
  <c r="E63" i="17"/>
  <c r="F63" i="17"/>
  <c r="C64" i="17"/>
  <c r="D64" i="17"/>
  <c r="E64" i="17"/>
  <c r="F64" i="17"/>
  <c r="C65" i="17"/>
  <c r="D65" i="17"/>
  <c r="E65" i="17"/>
  <c r="F65" i="17"/>
  <c r="C66" i="17"/>
  <c r="D66" i="17"/>
  <c r="E66" i="17"/>
  <c r="F66" i="17"/>
  <c r="C68" i="17"/>
  <c r="D68" i="17"/>
  <c r="E68" i="17"/>
  <c r="F68" i="17"/>
  <c r="C69" i="17"/>
  <c r="D69" i="17"/>
  <c r="E69" i="17"/>
  <c r="F69" i="17"/>
  <c r="C70" i="17"/>
  <c r="D70" i="17"/>
  <c r="E70" i="17"/>
  <c r="F70" i="17"/>
  <c r="C2" i="17"/>
  <c r="D2" i="17"/>
  <c r="E2" i="17"/>
  <c r="F2" i="17"/>
  <c r="C71" i="17"/>
  <c r="D71" i="17"/>
  <c r="E71" i="17"/>
  <c r="F71" i="17"/>
  <c r="C72" i="17"/>
  <c r="D72" i="17"/>
  <c r="E72" i="17"/>
  <c r="F72" i="17"/>
  <c r="C73" i="17"/>
  <c r="D73" i="17"/>
  <c r="E73" i="17"/>
  <c r="F73" i="17"/>
  <c r="C74" i="17"/>
  <c r="D74" i="17"/>
  <c r="E74" i="17"/>
  <c r="F74" i="17"/>
  <c r="C75" i="17"/>
  <c r="D75" i="17"/>
  <c r="E75" i="17"/>
  <c r="F75" i="17"/>
  <c r="C76" i="17"/>
  <c r="D76" i="17"/>
  <c r="E76" i="17"/>
  <c r="F76" i="17"/>
  <c r="C77" i="17"/>
  <c r="D77" i="17"/>
  <c r="E77" i="17"/>
  <c r="F77" i="17"/>
  <c r="C78" i="17"/>
  <c r="D78" i="17"/>
  <c r="E78" i="17"/>
  <c r="F78" i="17"/>
  <c r="C79" i="17"/>
  <c r="D79" i="17"/>
  <c r="E79" i="17"/>
  <c r="F79" i="17"/>
  <c r="C117" i="17"/>
  <c r="D117" i="17"/>
  <c r="E117" i="17"/>
  <c r="F117" i="17"/>
  <c r="G117" i="17"/>
  <c r="C80" i="17"/>
  <c r="D80" i="17"/>
  <c r="E80" i="17"/>
  <c r="F80" i="17"/>
  <c r="C81" i="17"/>
  <c r="D81" i="17"/>
  <c r="E81" i="17"/>
  <c r="F81" i="17"/>
  <c r="C82" i="17"/>
  <c r="D82" i="17"/>
  <c r="E82" i="17"/>
  <c r="F82" i="17"/>
  <c r="C9" i="17"/>
  <c r="D9" i="17"/>
  <c r="E9" i="17"/>
  <c r="F9" i="17"/>
  <c r="G9" i="17"/>
  <c r="C83" i="17"/>
  <c r="D83" i="17"/>
  <c r="E83" i="17"/>
  <c r="F83" i="17"/>
  <c r="C118" i="17"/>
  <c r="D118" i="17"/>
  <c r="E118" i="17"/>
  <c r="F118" i="17"/>
  <c r="G118" i="17"/>
  <c r="C84" i="17"/>
  <c r="D84" i="17"/>
  <c r="E84" i="17"/>
  <c r="F84" i="17"/>
  <c r="C85" i="17"/>
  <c r="D85" i="17"/>
  <c r="E85" i="17"/>
  <c r="F85" i="17"/>
  <c r="C86" i="17"/>
  <c r="D86" i="17"/>
  <c r="E86" i="17"/>
  <c r="F86" i="17"/>
  <c r="C87" i="17"/>
  <c r="D87" i="17"/>
  <c r="E87" i="17"/>
  <c r="F87" i="17"/>
  <c r="C88" i="17"/>
  <c r="D88" i="17"/>
  <c r="E88" i="17"/>
  <c r="F88" i="17"/>
  <c r="C89" i="17"/>
  <c r="D89" i="17"/>
  <c r="E89" i="17"/>
  <c r="F89" i="17"/>
  <c r="C90" i="17"/>
  <c r="D90" i="17"/>
  <c r="E90" i="17"/>
  <c r="F90" i="17"/>
  <c r="C10" i="17"/>
  <c r="D10" i="17"/>
  <c r="E10" i="17"/>
  <c r="F10" i="17"/>
  <c r="G10" i="17"/>
  <c r="C91" i="17"/>
  <c r="D91" i="17"/>
  <c r="E91" i="17"/>
  <c r="F91" i="17"/>
  <c r="C92" i="17"/>
  <c r="D92" i="17"/>
  <c r="E92" i="17"/>
  <c r="F92" i="17"/>
  <c r="G92" i="17"/>
  <c r="C11" i="17"/>
  <c r="D11" i="17"/>
  <c r="E11" i="17"/>
  <c r="F11" i="17"/>
  <c r="G11" i="17"/>
  <c r="C93" i="17"/>
  <c r="D93" i="17"/>
  <c r="E93" i="17"/>
  <c r="F93" i="17"/>
  <c r="C94" i="17"/>
  <c r="D94" i="17"/>
  <c r="E94" i="17"/>
  <c r="F94" i="17"/>
  <c r="C95" i="17"/>
  <c r="D95" i="17"/>
  <c r="E95" i="17"/>
  <c r="F95" i="17"/>
  <c r="C96" i="17"/>
  <c r="D96" i="17"/>
  <c r="E96" i="17"/>
  <c r="F96" i="17"/>
  <c r="C97" i="17"/>
  <c r="D97" i="17"/>
  <c r="E97" i="17"/>
  <c r="F97" i="17"/>
  <c r="C98" i="17"/>
  <c r="D98" i="17"/>
  <c r="E98" i="17"/>
  <c r="F98" i="17"/>
  <c r="C99" i="17"/>
  <c r="D99" i="17"/>
  <c r="E99" i="17"/>
  <c r="F99" i="17"/>
  <c r="C100" i="17"/>
  <c r="D100" i="17"/>
  <c r="E100" i="17"/>
  <c r="F100" i="17"/>
  <c r="C101" i="17"/>
  <c r="D101" i="17"/>
  <c r="E101" i="17"/>
  <c r="F101" i="17"/>
  <c r="C119" i="17"/>
  <c r="D119" i="17"/>
  <c r="E119" i="17"/>
  <c r="F119" i="17"/>
  <c r="G119" i="17"/>
  <c r="C102" i="17"/>
  <c r="D102" i="17"/>
  <c r="E102" i="17"/>
  <c r="F102" i="17"/>
  <c r="C103" i="17"/>
  <c r="D103" i="17"/>
  <c r="E103" i="17"/>
  <c r="F103" i="17"/>
  <c r="C12" i="17"/>
  <c r="D12" i="17"/>
  <c r="E12" i="17"/>
  <c r="F12" i="17"/>
  <c r="G12" i="17"/>
  <c r="C104" i="17"/>
  <c r="D104" i="17"/>
  <c r="E104" i="17"/>
  <c r="F104" i="17"/>
  <c r="C105" i="17"/>
  <c r="D105" i="17"/>
  <c r="E105" i="17"/>
  <c r="F105" i="17"/>
  <c r="C120" i="17"/>
  <c r="D120" i="17"/>
  <c r="E120" i="17"/>
  <c r="F120" i="17"/>
  <c r="G120" i="17"/>
  <c r="C106" i="17"/>
  <c r="D106" i="17"/>
  <c r="E106" i="17"/>
  <c r="F106" i="17"/>
  <c r="C107" i="17"/>
  <c r="D107" i="17"/>
  <c r="E107" i="17"/>
  <c r="F107" i="17"/>
  <c r="C13" i="17"/>
  <c r="D13" i="17"/>
  <c r="E13" i="17"/>
  <c r="F13" i="17"/>
  <c r="C109" i="17"/>
  <c r="D109" i="17"/>
  <c r="E109" i="17"/>
  <c r="F109" i="17"/>
  <c r="C110" i="17"/>
  <c r="D110" i="17"/>
  <c r="E110" i="17"/>
  <c r="F110" i="17"/>
  <c r="C121" i="17"/>
  <c r="D121" i="17"/>
  <c r="E121" i="17"/>
  <c r="F121" i="17"/>
  <c r="G121" i="17"/>
  <c r="C14" i="17"/>
  <c r="D14" i="17"/>
  <c r="E14" i="17"/>
  <c r="F14" i="17"/>
  <c r="C125" i="17"/>
  <c r="D125" i="17"/>
  <c r="E125" i="17"/>
  <c r="F125" i="17"/>
  <c r="G125" i="17"/>
  <c r="C123" i="17"/>
  <c r="D123" i="17"/>
  <c r="E123" i="17"/>
  <c r="F123" i="17"/>
  <c r="G123" i="17"/>
  <c r="C126" i="17"/>
  <c r="D126" i="17"/>
  <c r="E126" i="17"/>
  <c r="F126" i="17"/>
  <c r="G126" i="17"/>
  <c r="F17" i="16"/>
  <c r="E17" i="16"/>
  <c r="D17" i="16"/>
  <c r="C17" i="16"/>
  <c r="G126" i="16"/>
  <c r="F126" i="16"/>
  <c r="E126" i="16"/>
  <c r="D126" i="16"/>
  <c r="C126" i="16"/>
  <c r="F16" i="16"/>
  <c r="E16" i="16"/>
  <c r="D16" i="16"/>
  <c r="C16" i="16"/>
  <c r="G125" i="16"/>
  <c r="F125" i="16"/>
  <c r="E125" i="16"/>
  <c r="D125" i="16"/>
  <c r="C125" i="16"/>
  <c r="G15" i="16"/>
  <c r="F15" i="16"/>
  <c r="E15" i="16"/>
  <c r="D15" i="16"/>
  <c r="C15" i="16"/>
  <c r="G124" i="16"/>
  <c r="F124" i="16"/>
  <c r="E124" i="16"/>
  <c r="D124" i="16"/>
  <c r="C124" i="16"/>
  <c r="G14" i="16"/>
  <c r="F14" i="16"/>
  <c r="E14" i="16"/>
  <c r="D14" i="16"/>
  <c r="C14" i="16"/>
  <c r="G123" i="16"/>
  <c r="F123" i="16"/>
  <c r="E123" i="16"/>
  <c r="D123" i="16"/>
  <c r="C123" i="16"/>
  <c r="G13" i="16"/>
  <c r="F13" i="16"/>
  <c r="E13" i="16"/>
  <c r="D13" i="16"/>
  <c r="C13" i="16"/>
  <c r="G122" i="16"/>
  <c r="F122" i="16"/>
  <c r="E122" i="16"/>
  <c r="D122" i="16"/>
  <c r="C122" i="16"/>
  <c r="C2" i="16"/>
  <c r="D2" i="16"/>
  <c r="E2" i="16"/>
  <c r="F2" i="16"/>
  <c r="C62" i="16"/>
  <c r="D62" i="16"/>
  <c r="E62" i="16"/>
  <c r="F62" i="16"/>
  <c r="G62" i="16"/>
  <c r="C110" i="16"/>
  <c r="D110" i="16"/>
  <c r="E110" i="16"/>
  <c r="F110" i="16"/>
  <c r="C18" i="16"/>
  <c r="D18" i="16"/>
  <c r="E18" i="16"/>
  <c r="F18" i="16"/>
  <c r="C19" i="16"/>
  <c r="D19" i="16"/>
  <c r="E19" i="16"/>
  <c r="F19" i="16"/>
  <c r="C20" i="16"/>
  <c r="D20" i="16"/>
  <c r="E20" i="16"/>
  <c r="F20" i="16"/>
  <c r="C4" i="16"/>
  <c r="C21" i="16"/>
  <c r="D21" i="16"/>
  <c r="E21" i="16"/>
  <c r="F21" i="16"/>
  <c r="C113" i="16"/>
  <c r="D113" i="16"/>
  <c r="E113" i="16"/>
  <c r="F113" i="16"/>
  <c r="G113" i="16"/>
  <c r="C22" i="16"/>
  <c r="D22" i="16"/>
  <c r="E22" i="16"/>
  <c r="F22" i="16"/>
  <c r="C23" i="16"/>
  <c r="D23" i="16"/>
  <c r="E23" i="16"/>
  <c r="F23" i="16"/>
  <c r="C24" i="16"/>
  <c r="D24" i="16"/>
  <c r="E24" i="16"/>
  <c r="F24" i="16"/>
  <c r="C25" i="16"/>
  <c r="D25" i="16"/>
  <c r="E25" i="16"/>
  <c r="F25" i="16"/>
  <c r="C26" i="16"/>
  <c r="D26" i="16"/>
  <c r="E26" i="16"/>
  <c r="F26" i="16"/>
  <c r="C5" i="16"/>
  <c r="D5" i="16"/>
  <c r="E5" i="16"/>
  <c r="F5" i="16"/>
  <c r="G5" i="16"/>
  <c r="C27" i="16"/>
  <c r="D27" i="16"/>
  <c r="E27" i="16"/>
  <c r="F27" i="16"/>
  <c r="C28" i="16"/>
  <c r="D28" i="16"/>
  <c r="E28" i="16"/>
  <c r="F28" i="16"/>
  <c r="C29" i="16"/>
  <c r="D29" i="16"/>
  <c r="E29" i="16"/>
  <c r="F29" i="16"/>
  <c r="C30" i="16"/>
  <c r="D30" i="16"/>
  <c r="E30" i="16"/>
  <c r="F30" i="16"/>
  <c r="C31" i="16"/>
  <c r="D31" i="16"/>
  <c r="E31" i="16"/>
  <c r="F31" i="16"/>
  <c r="C32" i="16"/>
  <c r="D32" i="16"/>
  <c r="E32" i="16"/>
  <c r="F32" i="16"/>
  <c r="C33" i="16"/>
  <c r="D33" i="16"/>
  <c r="E33" i="16"/>
  <c r="F33" i="16"/>
  <c r="C35" i="16"/>
  <c r="D35" i="16"/>
  <c r="E35" i="16"/>
  <c r="F35" i="16"/>
  <c r="C36" i="16"/>
  <c r="D36" i="16"/>
  <c r="E36" i="16"/>
  <c r="F36" i="16"/>
  <c r="C37" i="16"/>
  <c r="D37" i="16"/>
  <c r="E37" i="16"/>
  <c r="F37" i="16"/>
  <c r="C38" i="16"/>
  <c r="D38" i="16"/>
  <c r="E38" i="16"/>
  <c r="F38" i="16"/>
  <c r="C39" i="16"/>
  <c r="D39" i="16"/>
  <c r="E39" i="16"/>
  <c r="F39" i="16"/>
  <c r="C40" i="16"/>
  <c r="D40" i="16"/>
  <c r="E40" i="16"/>
  <c r="F40" i="16"/>
  <c r="C114" i="16"/>
  <c r="D114" i="16"/>
  <c r="E114" i="16"/>
  <c r="F114" i="16"/>
  <c r="G114" i="16"/>
  <c r="C41" i="16"/>
  <c r="D41" i="16"/>
  <c r="E41" i="16"/>
  <c r="F41" i="16"/>
  <c r="C42" i="16"/>
  <c r="D42" i="16"/>
  <c r="E42" i="16"/>
  <c r="F42" i="16"/>
  <c r="C43" i="16"/>
  <c r="D43" i="16"/>
  <c r="E43" i="16"/>
  <c r="F43" i="16"/>
  <c r="C6" i="16"/>
  <c r="D6" i="16"/>
  <c r="E6" i="16"/>
  <c r="F6" i="16"/>
  <c r="G6" i="16"/>
  <c r="C44" i="16"/>
  <c r="D44" i="16"/>
  <c r="E44" i="16"/>
  <c r="F44" i="16"/>
  <c r="C45" i="16"/>
  <c r="D45" i="16"/>
  <c r="E45" i="16"/>
  <c r="F45" i="16"/>
  <c r="C115" i="16"/>
  <c r="D115" i="16"/>
  <c r="E115" i="16"/>
  <c r="F115" i="16"/>
  <c r="G115" i="16"/>
  <c r="C46" i="16"/>
  <c r="D46" i="16"/>
  <c r="E46" i="16"/>
  <c r="F46" i="16"/>
  <c r="C47" i="16"/>
  <c r="D47" i="16"/>
  <c r="E47" i="16"/>
  <c r="F47" i="16"/>
  <c r="G47" i="16"/>
  <c r="C48" i="16"/>
  <c r="D48" i="16"/>
  <c r="E48" i="16"/>
  <c r="F48" i="16"/>
  <c r="G48" i="16"/>
  <c r="C49" i="16"/>
  <c r="D49" i="16"/>
  <c r="E49" i="16"/>
  <c r="F49" i="16"/>
  <c r="C50" i="16"/>
  <c r="D50" i="16"/>
  <c r="E50" i="16"/>
  <c r="F50" i="16"/>
  <c r="C7" i="16"/>
  <c r="D7" i="16"/>
  <c r="E7" i="16"/>
  <c r="F7" i="16"/>
  <c r="G7" i="16"/>
  <c r="C51" i="16"/>
  <c r="D51" i="16"/>
  <c r="E51" i="16"/>
  <c r="F51" i="16"/>
  <c r="C52" i="16"/>
  <c r="D52" i="16"/>
  <c r="E52" i="16"/>
  <c r="F52" i="16"/>
  <c r="C116" i="16"/>
  <c r="D116" i="16"/>
  <c r="E116" i="16"/>
  <c r="F116" i="16"/>
  <c r="G116" i="16"/>
  <c r="C53" i="16"/>
  <c r="D53" i="16"/>
  <c r="E53" i="16"/>
  <c r="F53" i="16"/>
  <c r="C54" i="16"/>
  <c r="D54" i="16"/>
  <c r="E54" i="16"/>
  <c r="F54" i="16"/>
  <c r="C55" i="16"/>
  <c r="D55" i="16"/>
  <c r="E55" i="16"/>
  <c r="F55" i="16"/>
  <c r="C56" i="16"/>
  <c r="D56" i="16"/>
  <c r="E56" i="16"/>
  <c r="F56" i="16"/>
  <c r="C57" i="16"/>
  <c r="D57" i="16"/>
  <c r="E57" i="16"/>
  <c r="F57" i="16"/>
  <c r="C58" i="16"/>
  <c r="D58" i="16"/>
  <c r="E58" i="16"/>
  <c r="F58" i="16"/>
  <c r="C34" i="16"/>
  <c r="D34" i="16"/>
  <c r="E34" i="16"/>
  <c r="F34" i="16"/>
  <c r="C70" i="16"/>
  <c r="D70" i="16"/>
  <c r="E70" i="16"/>
  <c r="F70" i="16"/>
  <c r="G70" i="16"/>
  <c r="C59" i="16"/>
  <c r="D59" i="16"/>
  <c r="E59" i="16"/>
  <c r="F59" i="16"/>
  <c r="C60" i="16"/>
  <c r="D60" i="16"/>
  <c r="E60" i="16"/>
  <c r="F60" i="16"/>
  <c r="C61" i="16"/>
  <c r="D61" i="16"/>
  <c r="E61" i="16"/>
  <c r="F61" i="16"/>
  <c r="C117" i="16"/>
  <c r="D117" i="16"/>
  <c r="E117" i="16"/>
  <c r="F117" i="16"/>
  <c r="G117" i="16"/>
  <c r="C63" i="16"/>
  <c r="D63" i="16"/>
  <c r="E63" i="16"/>
  <c r="F63" i="16"/>
  <c r="C64" i="16"/>
  <c r="D64" i="16"/>
  <c r="E64" i="16"/>
  <c r="F64" i="16"/>
  <c r="C65" i="16"/>
  <c r="D65" i="16"/>
  <c r="E65" i="16"/>
  <c r="F65" i="16"/>
  <c r="C66" i="16"/>
  <c r="D66" i="16"/>
  <c r="E66" i="16"/>
  <c r="F66" i="16"/>
  <c r="C67" i="16"/>
  <c r="D67" i="16"/>
  <c r="E67" i="16"/>
  <c r="F67" i="16"/>
  <c r="C68" i="16"/>
  <c r="D68" i="16"/>
  <c r="E68" i="16"/>
  <c r="F68" i="16"/>
  <c r="C69" i="16"/>
  <c r="D69" i="16"/>
  <c r="E69" i="16"/>
  <c r="F69" i="16"/>
  <c r="C71" i="16"/>
  <c r="D71" i="16"/>
  <c r="E71" i="16"/>
  <c r="F71" i="16"/>
  <c r="C72" i="16"/>
  <c r="D72" i="16"/>
  <c r="E72" i="16"/>
  <c r="F72" i="16"/>
  <c r="C73" i="16"/>
  <c r="D73" i="16"/>
  <c r="E73" i="16"/>
  <c r="F73" i="16"/>
  <c r="C74" i="16"/>
  <c r="D74" i="16"/>
  <c r="E74" i="16"/>
  <c r="F74" i="16"/>
  <c r="C75" i="16"/>
  <c r="D75" i="16"/>
  <c r="E75" i="16"/>
  <c r="F75" i="16"/>
  <c r="C76" i="16"/>
  <c r="D76" i="16"/>
  <c r="E76" i="16"/>
  <c r="F76" i="16"/>
  <c r="C8" i="16"/>
  <c r="D8" i="16"/>
  <c r="E8" i="16"/>
  <c r="F8" i="16"/>
  <c r="G8" i="16"/>
  <c r="C77" i="16"/>
  <c r="D77" i="16"/>
  <c r="E77" i="16"/>
  <c r="F77" i="16"/>
  <c r="C78" i="16"/>
  <c r="D78" i="16"/>
  <c r="E78" i="16"/>
  <c r="F78" i="16"/>
  <c r="C79" i="16"/>
  <c r="D79" i="16"/>
  <c r="E79" i="16"/>
  <c r="F79" i="16"/>
  <c r="C80" i="16"/>
  <c r="D80" i="16"/>
  <c r="E80" i="16"/>
  <c r="F80" i="16"/>
  <c r="C81" i="16"/>
  <c r="D81" i="16"/>
  <c r="E81" i="16"/>
  <c r="F81" i="16"/>
  <c r="C118" i="16"/>
  <c r="D118" i="16"/>
  <c r="E118" i="16"/>
  <c r="F118" i="16"/>
  <c r="G118" i="16"/>
  <c r="C82" i="16"/>
  <c r="D82" i="16"/>
  <c r="E82" i="16"/>
  <c r="F82" i="16"/>
  <c r="C83" i="16"/>
  <c r="D83" i="16"/>
  <c r="E83" i="16"/>
  <c r="F83" i="16"/>
  <c r="C84" i="16"/>
  <c r="D84" i="16"/>
  <c r="E84" i="16"/>
  <c r="F84" i="16"/>
  <c r="C9" i="16"/>
  <c r="D9" i="16"/>
  <c r="E9" i="16"/>
  <c r="F9" i="16"/>
  <c r="G9" i="16"/>
  <c r="C85" i="16"/>
  <c r="D85" i="16"/>
  <c r="E85" i="16"/>
  <c r="F85" i="16"/>
  <c r="C119" i="16"/>
  <c r="D119" i="16"/>
  <c r="E119" i="16"/>
  <c r="F119" i="16"/>
  <c r="G119" i="16"/>
  <c r="C86" i="16"/>
  <c r="D86" i="16"/>
  <c r="E86" i="16"/>
  <c r="F86" i="16"/>
  <c r="C87" i="16"/>
  <c r="D87" i="16"/>
  <c r="E87" i="16"/>
  <c r="F87" i="16"/>
  <c r="C88" i="16"/>
  <c r="D88" i="16"/>
  <c r="E88" i="16"/>
  <c r="F88" i="16"/>
  <c r="C89" i="16"/>
  <c r="D89" i="16"/>
  <c r="E89" i="16"/>
  <c r="F89" i="16"/>
  <c r="C90" i="16"/>
  <c r="D90" i="16"/>
  <c r="E90" i="16"/>
  <c r="F90" i="16"/>
  <c r="C91" i="16"/>
  <c r="D91" i="16"/>
  <c r="E91" i="16"/>
  <c r="F91" i="16"/>
  <c r="C92" i="16"/>
  <c r="D92" i="16"/>
  <c r="E92" i="16"/>
  <c r="F92" i="16"/>
  <c r="C10" i="16"/>
  <c r="D10" i="16"/>
  <c r="E10" i="16"/>
  <c r="F10" i="16"/>
  <c r="G10" i="16"/>
  <c r="C93" i="16"/>
  <c r="D93" i="16"/>
  <c r="E93" i="16"/>
  <c r="F93" i="16"/>
  <c r="C94" i="16"/>
  <c r="D94" i="16"/>
  <c r="E94" i="16"/>
  <c r="F94" i="16"/>
  <c r="G94" i="16"/>
  <c r="C11" i="16"/>
  <c r="D11" i="16"/>
  <c r="E11" i="16"/>
  <c r="F11" i="16"/>
  <c r="G11" i="16"/>
  <c r="C95" i="16"/>
  <c r="D95" i="16"/>
  <c r="E95" i="16"/>
  <c r="F95" i="16"/>
  <c r="C96" i="16"/>
  <c r="D96" i="16"/>
  <c r="E96" i="16"/>
  <c r="F96" i="16"/>
  <c r="C97" i="16"/>
  <c r="D97" i="16"/>
  <c r="E97" i="16"/>
  <c r="F97" i="16"/>
  <c r="C98" i="16"/>
  <c r="D98" i="16"/>
  <c r="E98" i="16"/>
  <c r="F98" i="16"/>
  <c r="C99" i="16"/>
  <c r="D99" i="16"/>
  <c r="E99" i="16"/>
  <c r="F99" i="16"/>
  <c r="C100" i="16"/>
  <c r="D100" i="16"/>
  <c r="E100" i="16"/>
  <c r="F100" i="16"/>
  <c r="C101" i="16"/>
  <c r="D101" i="16"/>
  <c r="E101" i="16"/>
  <c r="F101" i="16"/>
  <c r="C102" i="16"/>
  <c r="D102" i="16"/>
  <c r="E102" i="16"/>
  <c r="F102" i="16"/>
  <c r="C103" i="16"/>
  <c r="D103" i="16"/>
  <c r="E103" i="16"/>
  <c r="F103" i="16"/>
  <c r="C120" i="16"/>
  <c r="D120" i="16"/>
  <c r="E120" i="16"/>
  <c r="F120" i="16"/>
  <c r="G120" i="16"/>
  <c r="C104" i="16"/>
  <c r="D104" i="16"/>
  <c r="E104" i="16"/>
  <c r="F104" i="16"/>
  <c r="C105" i="16"/>
  <c r="D105" i="16"/>
  <c r="E105" i="16"/>
  <c r="F105" i="16"/>
  <c r="C106" i="16"/>
  <c r="D106" i="16"/>
  <c r="E106" i="16"/>
  <c r="F106" i="16"/>
  <c r="C12" i="16"/>
  <c r="D12" i="16"/>
  <c r="E12" i="16"/>
  <c r="F12" i="16"/>
  <c r="G12" i="16"/>
  <c r="C107" i="16"/>
  <c r="D107" i="16"/>
  <c r="E107" i="16"/>
  <c r="F107" i="16"/>
  <c r="C121" i="16"/>
  <c r="D121" i="16"/>
  <c r="E121" i="16"/>
  <c r="F121" i="16"/>
  <c r="G121" i="16"/>
  <c r="C108" i="16"/>
  <c r="D108" i="16"/>
  <c r="E108" i="16"/>
  <c r="F108" i="16"/>
  <c r="C109" i="16"/>
  <c r="D109" i="16"/>
  <c r="E109" i="16"/>
  <c r="F109" i="16"/>
  <c r="C111" i="16"/>
  <c r="D111" i="16"/>
  <c r="E111" i="16"/>
  <c r="F111" i="16"/>
  <c r="C112" i="16"/>
  <c r="D112" i="16"/>
  <c r="E112" i="16"/>
  <c r="F112" i="16"/>
  <c r="G124" i="6"/>
  <c r="F124" i="6"/>
  <c r="E124" i="6"/>
  <c r="D124" i="6"/>
  <c r="C124" i="6"/>
  <c r="G123" i="6"/>
  <c r="F123" i="6"/>
  <c r="E123" i="6"/>
  <c r="D123" i="6"/>
  <c r="C123" i="6"/>
  <c r="F19" i="6"/>
  <c r="E19" i="6"/>
  <c r="D19" i="6"/>
  <c r="C19" i="6"/>
  <c r="G122" i="6"/>
  <c r="F122" i="6"/>
  <c r="E122" i="6"/>
  <c r="D122" i="6"/>
  <c r="C122" i="6"/>
  <c r="F18" i="6"/>
  <c r="E18" i="6"/>
  <c r="D18" i="6"/>
  <c r="C18" i="6"/>
  <c r="G121" i="6"/>
  <c r="F121" i="6"/>
  <c r="E121" i="6"/>
  <c r="D121" i="6"/>
  <c r="C121" i="6"/>
  <c r="G17" i="6"/>
  <c r="F17" i="6"/>
  <c r="E17" i="6"/>
  <c r="D17" i="6"/>
  <c r="C17" i="6"/>
  <c r="G120" i="6"/>
  <c r="F120" i="6"/>
  <c r="E120" i="6"/>
  <c r="D120" i="6"/>
  <c r="C120" i="6"/>
  <c r="G16" i="6"/>
  <c r="F16" i="6"/>
  <c r="E16" i="6"/>
  <c r="D16" i="6"/>
  <c r="C16" i="6"/>
  <c r="C62" i="6"/>
  <c r="D62" i="6"/>
  <c r="E62" i="6"/>
  <c r="F62" i="6"/>
  <c r="G62" i="6"/>
  <c r="C20" i="6"/>
  <c r="D20" i="6"/>
  <c r="E20" i="6"/>
  <c r="F20" i="6"/>
  <c r="C21" i="6"/>
  <c r="D21" i="6"/>
  <c r="E21" i="6"/>
  <c r="F21" i="6"/>
  <c r="C22" i="6"/>
  <c r="D22" i="6"/>
  <c r="E22" i="6"/>
  <c r="F22" i="6"/>
  <c r="C107" i="6"/>
  <c r="D107" i="6"/>
  <c r="E107" i="6"/>
  <c r="F107" i="6"/>
  <c r="C23" i="6"/>
  <c r="D23" i="6"/>
  <c r="E23" i="6"/>
  <c r="F23" i="6"/>
  <c r="C110" i="6"/>
  <c r="D110" i="6"/>
  <c r="E110" i="6"/>
  <c r="F110" i="6"/>
  <c r="G110" i="6"/>
  <c r="C24" i="6"/>
  <c r="D24" i="6"/>
  <c r="E24" i="6"/>
  <c r="F24" i="6"/>
  <c r="C25" i="6"/>
  <c r="D25" i="6"/>
  <c r="E25" i="6"/>
  <c r="F25" i="6"/>
  <c r="C26" i="6"/>
  <c r="D26" i="6"/>
  <c r="E26" i="6"/>
  <c r="F26" i="6"/>
  <c r="C27" i="6"/>
  <c r="D27" i="6"/>
  <c r="E27" i="6"/>
  <c r="F27" i="6"/>
  <c r="C28" i="6"/>
  <c r="D28" i="6"/>
  <c r="E28" i="6"/>
  <c r="F28" i="6"/>
  <c r="C9" i="6"/>
  <c r="C29" i="6"/>
  <c r="D29" i="6"/>
  <c r="E29" i="6"/>
  <c r="F29" i="6"/>
  <c r="C30" i="6"/>
  <c r="D30" i="6"/>
  <c r="E30" i="6"/>
  <c r="F30" i="6"/>
  <c r="C31" i="6"/>
  <c r="D31" i="6"/>
  <c r="E31" i="6"/>
  <c r="F31" i="6"/>
  <c r="C32" i="6"/>
  <c r="D32" i="6"/>
  <c r="E32" i="6"/>
  <c r="F32" i="6"/>
  <c r="C33" i="6"/>
  <c r="D33" i="6"/>
  <c r="E33" i="6"/>
  <c r="F33" i="6"/>
  <c r="C34" i="6"/>
  <c r="D34" i="6"/>
  <c r="E34" i="6"/>
  <c r="F34" i="6"/>
  <c r="C35" i="6"/>
  <c r="D35" i="6"/>
  <c r="E35" i="6"/>
  <c r="F35" i="6"/>
  <c r="C37" i="6"/>
  <c r="D37" i="6"/>
  <c r="E37" i="6"/>
  <c r="F37" i="6"/>
  <c r="C38" i="6"/>
  <c r="D38" i="6"/>
  <c r="E38" i="6"/>
  <c r="F38" i="6"/>
  <c r="C39" i="6"/>
  <c r="D39" i="6"/>
  <c r="E39" i="6"/>
  <c r="F39" i="6"/>
  <c r="C40" i="6"/>
  <c r="D40" i="6"/>
  <c r="E40" i="6"/>
  <c r="F40" i="6"/>
  <c r="C41" i="6"/>
  <c r="D41" i="6"/>
  <c r="E41" i="6"/>
  <c r="F41" i="6"/>
  <c r="C42" i="6"/>
  <c r="D42" i="6"/>
  <c r="E42" i="6"/>
  <c r="F42" i="6"/>
  <c r="C111" i="6"/>
  <c r="D111" i="6"/>
  <c r="E111" i="6"/>
  <c r="F111" i="6"/>
  <c r="G111" i="6"/>
  <c r="C43" i="6"/>
  <c r="D43" i="6"/>
  <c r="E43" i="6"/>
  <c r="F43" i="6"/>
  <c r="C44" i="6"/>
  <c r="D44" i="6"/>
  <c r="E44" i="6"/>
  <c r="F44" i="6"/>
  <c r="C5" i="6"/>
  <c r="D5" i="6"/>
  <c r="E5" i="6"/>
  <c r="F5" i="6"/>
  <c r="C10" i="6"/>
  <c r="D10" i="6"/>
  <c r="E10" i="6"/>
  <c r="F10" i="6"/>
  <c r="G10" i="6"/>
  <c r="C45" i="6"/>
  <c r="D45" i="6"/>
  <c r="E45" i="6"/>
  <c r="F45" i="6"/>
  <c r="C46" i="6"/>
  <c r="D46" i="6"/>
  <c r="E46" i="6"/>
  <c r="F46" i="6"/>
  <c r="C112" i="6"/>
  <c r="D112" i="6"/>
  <c r="E112" i="6"/>
  <c r="F112" i="6"/>
  <c r="G112" i="6"/>
  <c r="C47" i="6"/>
  <c r="D47" i="6"/>
  <c r="E47" i="6"/>
  <c r="F47" i="6"/>
  <c r="C48" i="6"/>
  <c r="D48" i="6"/>
  <c r="E48" i="6"/>
  <c r="F48" i="6"/>
  <c r="G48" i="6"/>
  <c r="C49" i="6"/>
  <c r="D49" i="6"/>
  <c r="E49" i="6"/>
  <c r="F49" i="6"/>
  <c r="G49" i="6"/>
  <c r="C50" i="6"/>
  <c r="D50" i="6"/>
  <c r="E50" i="6"/>
  <c r="F50" i="6"/>
  <c r="C51" i="6"/>
  <c r="D51" i="6"/>
  <c r="E51" i="6"/>
  <c r="F51" i="6"/>
  <c r="C11" i="6"/>
  <c r="D11" i="6"/>
  <c r="E11" i="6"/>
  <c r="F11" i="6"/>
  <c r="G11" i="6"/>
  <c r="C52" i="6"/>
  <c r="D52" i="6"/>
  <c r="E52" i="6"/>
  <c r="F52" i="6"/>
  <c r="C53" i="6"/>
  <c r="D53" i="6"/>
  <c r="E53" i="6"/>
  <c r="F53" i="6"/>
  <c r="C113" i="6"/>
  <c r="D113" i="6"/>
  <c r="E113" i="6"/>
  <c r="F113" i="6"/>
  <c r="G113" i="6"/>
  <c r="C54" i="6"/>
  <c r="D54" i="6"/>
  <c r="E54" i="6"/>
  <c r="F54" i="6"/>
  <c r="C55" i="6"/>
  <c r="D55" i="6"/>
  <c r="E55" i="6"/>
  <c r="F55" i="6"/>
  <c r="C56" i="6"/>
  <c r="D56" i="6"/>
  <c r="E56" i="6"/>
  <c r="F56" i="6"/>
  <c r="C57" i="6"/>
  <c r="D57" i="6"/>
  <c r="E57" i="6"/>
  <c r="F57" i="6"/>
  <c r="C58" i="6"/>
  <c r="D58" i="6"/>
  <c r="E58" i="6"/>
  <c r="F58" i="6"/>
  <c r="C59" i="6"/>
  <c r="D59" i="6"/>
  <c r="E59" i="6"/>
  <c r="F59" i="6"/>
  <c r="C36" i="6"/>
  <c r="D36" i="6"/>
  <c r="E36" i="6"/>
  <c r="F36" i="6"/>
  <c r="C70" i="6"/>
  <c r="D70" i="6"/>
  <c r="E70" i="6"/>
  <c r="F70" i="6"/>
  <c r="G70" i="6"/>
  <c r="C60" i="6"/>
  <c r="D60" i="6"/>
  <c r="E60" i="6"/>
  <c r="F60" i="6"/>
  <c r="C114" i="6"/>
  <c r="D114" i="6"/>
  <c r="E114" i="6"/>
  <c r="F114" i="6"/>
  <c r="G114" i="6"/>
  <c r="C61" i="6"/>
  <c r="D61" i="6"/>
  <c r="E61" i="6"/>
  <c r="F61" i="6"/>
  <c r="C12" i="6"/>
  <c r="D12" i="6"/>
  <c r="E12" i="6"/>
  <c r="F12" i="6"/>
  <c r="G12" i="6"/>
  <c r="C63" i="6"/>
  <c r="D63" i="6"/>
  <c r="E63" i="6"/>
  <c r="F63" i="6"/>
  <c r="C64" i="6"/>
  <c r="D64" i="6"/>
  <c r="E64" i="6"/>
  <c r="F64" i="6"/>
  <c r="C65" i="6"/>
  <c r="D65" i="6"/>
  <c r="E65" i="6"/>
  <c r="F65" i="6"/>
  <c r="C66" i="6"/>
  <c r="D66" i="6"/>
  <c r="E66" i="6"/>
  <c r="F66" i="6"/>
  <c r="C67" i="6"/>
  <c r="D67" i="6"/>
  <c r="E67" i="6"/>
  <c r="F67" i="6"/>
  <c r="C68" i="6"/>
  <c r="D68" i="6"/>
  <c r="E68" i="6"/>
  <c r="F68" i="6"/>
  <c r="C69" i="6"/>
  <c r="D69" i="6"/>
  <c r="E69" i="6"/>
  <c r="F69" i="6"/>
  <c r="C71" i="6"/>
  <c r="D71" i="6"/>
  <c r="E71" i="6"/>
  <c r="F71" i="6"/>
  <c r="C72" i="6"/>
  <c r="D72" i="6"/>
  <c r="E72" i="6"/>
  <c r="F72" i="6"/>
  <c r="C73" i="6"/>
  <c r="D73" i="6"/>
  <c r="E73" i="6"/>
  <c r="F73" i="6"/>
  <c r="C74" i="6"/>
  <c r="D74" i="6"/>
  <c r="E74" i="6"/>
  <c r="F74" i="6"/>
  <c r="C75" i="6"/>
  <c r="D75" i="6"/>
  <c r="E75" i="6"/>
  <c r="F75" i="6"/>
  <c r="C76" i="6"/>
  <c r="D76" i="6"/>
  <c r="E76" i="6"/>
  <c r="F76" i="6"/>
  <c r="C77" i="6"/>
  <c r="D77" i="6"/>
  <c r="E77" i="6"/>
  <c r="F77" i="6"/>
  <c r="C78" i="6"/>
  <c r="D78" i="6"/>
  <c r="E78" i="6"/>
  <c r="F78" i="6"/>
  <c r="C115" i="6"/>
  <c r="D115" i="6"/>
  <c r="E115" i="6"/>
  <c r="F115" i="6"/>
  <c r="G115" i="6"/>
  <c r="C79" i="6"/>
  <c r="D79" i="6"/>
  <c r="E79" i="6"/>
  <c r="F79" i="6"/>
  <c r="C80" i="6"/>
  <c r="D80" i="6"/>
  <c r="E80" i="6"/>
  <c r="F80" i="6"/>
  <c r="C81" i="6"/>
  <c r="D81" i="6"/>
  <c r="E81" i="6"/>
  <c r="F81" i="6"/>
  <c r="C82" i="6"/>
  <c r="D82" i="6"/>
  <c r="E82" i="6"/>
  <c r="F82" i="6"/>
  <c r="C83" i="6"/>
  <c r="D83" i="6"/>
  <c r="E83" i="6"/>
  <c r="F83" i="6"/>
  <c r="C13" i="6"/>
  <c r="D13" i="6"/>
  <c r="E13" i="6"/>
  <c r="F13" i="6"/>
  <c r="G13" i="6"/>
  <c r="C84" i="6"/>
  <c r="D84" i="6"/>
  <c r="E84" i="6"/>
  <c r="F84" i="6"/>
  <c r="C85" i="6"/>
  <c r="D85" i="6"/>
  <c r="E85" i="6"/>
  <c r="F85" i="6"/>
  <c r="C86" i="6"/>
  <c r="D86" i="6"/>
  <c r="E86" i="6"/>
  <c r="F86" i="6"/>
  <c r="C116" i="6"/>
  <c r="D116" i="6"/>
  <c r="E116" i="6"/>
  <c r="F116" i="6"/>
  <c r="G116" i="6"/>
  <c r="C87" i="6"/>
  <c r="D87" i="6"/>
  <c r="E87" i="6"/>
  <c r="F87" i="6"/>
  <c r="C14" i="6"/>
  <c r="D14" i="6"/>
  <c r="E14" i="6"/>
  <c r="F14" i="6"/>
  <c r="G14" i="6"/>
  <c r="C88" i="6"/>
  <c r="D88" i="6"/>
  <c r="E88" i="6"/>
  <c r="F88" i="6"/>
  <c r="C89" i="6"/>
  <c r="D89" i="6"/>
  <c r="E89" i="6"/>
  <c r="F89" i="6"/>
  <c r="C6" i="6"/>
  <c r="D6" i="6"/>
  <c r="E6" i="6"/>
  <c r="F6" i="6"/>
  <c r="C90" i="6"/>
  <c r="D90" i="6"/>
  <c r="E90" i="6"/>
  <c r="F90" i="6"/>
  <c r="C91" i="6"/>
  <c r="D91" i="6"/>
  <c r="E91" i="6"/>
  <c r="F91" i="6"/>
  <c r="C7" i="6"/>
  <c r="D7" i="6"/>
  <c r="E7" i="6"/>
  <c r="F7" i="6"/>
  <c r="C92" i="6"/>
  <c r="D92" i="6"/>
  <c r="E92" i="6"/>
  <c r="F92" i="6"/>
  <c r="C117" i="6"/>
  <c r="D117" i="6"/>
  <c r="E117" i="6"/>
  <c r="F117" i="6"/>
  <c r="G117" i="6"/>
  <c r="C93" i="6"/>
  <c r="D93" i="6"/>
  <c r="E93" i="6"/>
  <c r="F93" i="6"/>
  <c r="C94" i="6"/>
  <c r="D94" i="6"/>
  <c r="E94" i="6"/>
  <c r="F94" i="6"/>
  <c r="G94" i="6"/>
  <c r="C118" i="6"/>
  <c r="D118" i="6"/>
  <c r="E118" i="6"/>
  <c r="F118" i="6"/>
  <c r="G118" i="6"/>
  <c r="C3" i="6"/>
  <c r="D3" i="6"/>
  <c r="E3" i="6"/>
  <c r="F3" i="6"/>
  <c r="C8" i="6"/>
  <c r="D8" i="6"/>
  <c r="E8" i="6"/>
  <c r="F8" i="6"/>
  <c r="C95" i="6"/>
  <c r="D95" i="6"/>
  <c r="E95" i="6"/>
  <c r="F95" i="6"/>
  <c r="C96" i="6"/>
  <c r="D96" i="6"/>
  <c r="E96" i="6"/>
  <c r="F96" i="6"/>
  <c r="C97" i="6"/>
  <c r="D97" i="6"/>
  <c r="E97" i="6"/>
  <c r="F97" i="6"/>
  <c r="C98" i="6"/>
  <c r="D98" i="6"/>
  <c r="E98" i="6"/>
  <c r="F98" i="6"/>
  <c r="C99" i="6"/>
  <c r="D99" i="6"/>
  <c r="E99" i="6"/>
  <c r="F99" i="6"/>
  <c r="C100" i="6"/>
  <c r="D100" i="6"/>
  <c r="E100" i="6"/>
  <c r="F100" i="6"/>
  <c r="C15" i="6"/>
  <c r="D15" i="6"/>
  <c r="E15" i="6"/>
  <c r="F15" i="6"/>
  <c r="G15" i="6"/>
  <c r="C101" i="6"/>
  <c r="D101" i="6"/>
  <c r="E101" i="6"/>
  <c r="F101" i="6"/>
  <c r="C102" i="6"/>
  <c r="D102" i="6"/>
  <c r="E102" i="6"/>
  <c r="F102" i="6"/>
  <c r="C103" i="6"/>
  <c r="D103" i="6"/>
  <c r="E103" i="6"/>
  <c r="F103" i="6"/>
  <c r="C119" i="6"/>
  <c r="D119" i="6"/>
  <c r="E119" i="6"/>
  <c r="F119" i="6"/>
  <c r="G119" i="6"/>
  <c r="C104" i="6"/>
  <c r="D104" i="6"/>
  <c r="E104" i="6"/>
  <c r="F104" i="6"/>
  <c r="C105" i="6"/>
  <c r="D105" i="6"/>
  <c r="E105" i="6"/>
  <c r="F105" i="6"/>
  <c r="C106" i="6"/>
  <c r="D106" i="6"/>
  <c r="E106" i="6"/>
  <c r="F106" i="6"/>
  <c r="C108" i="6"/>
  <c r="D108" i="6"/>
  <c r="E108" i="6"/>
  <c r="F108" i="6"/>
  <c r="C109" i="6"/>
  <c r="D109" i="6"/>
  <c r="E109" i="6"/>
  <c r="F109" i="6"/>
  <c r="C2" i="4"/>
  <c r="D2" i="4"/>
  <c r="E2" i="4"/>
  <c r="F2" i="4"/>
  <c r="C3" i="4"/>
  <c r="D3" i="4"/>
  <c r="E3" i="4"/>
  <c r="F3" i="4"/>
  <c r="C5" i="4"/>
  <c r="D5" i="4"/>
  <c r="E5" i="4"/>
  <c r="F5" i="4"/>
  <c r="C7" i="4"/>
  <c r="D7" i="4"/>
  <c r="E7" i="4"/>
  <c r="F7" i="4"/>
  <c r="C9" i="4"/>
  <c r="D9" i="4"/>
  <c r="E9" i="4"/>
  <c r="F9" i="4"/>
  <c r="C10" i="4"/>
  <c r="D10" i="4"/>
  <c r="E10" i="4"/>
  <c r="F10" i="4"/>
  <c r="C18" i="4"/>
  <c r="D18" i="4"/>
  <c r="E18" i="4"/>
  <c r="F18" i="4"/>
  <c r="C12" i="4"/>
  <c r="D12" i="4"/>
  <c r="E12" i="4"/>
  <c r="F12" i="4"/>
  <c r="G12" i="4"/>
  <c r="C13" i="4"/>
  <c r="D13" i="4"/>
  <c r="E13" i="4"/>
  <c r="F13" i="4"/>
  <c r="C14" i="4"/>
  <c r="D14" i="4"/>
  <c r="E14" i="4"/>
  <c r="F14" i="4"/>
  <c r="G14" i="4"/>
  <c r="C16" i="4"/>
  <c r="D16" i="4"/>
  <c r="E16" i="4"/>
  <c r="F16" i="4"/>
  <c r="C17" i="4"/>
  <c r="D17" i="4"/>
  <c r="E17" i="4"/>
  <c r="F17" i="4"/>
  <c r="C116" i="4"/>
  <c r="D116" i="4"/>
  <c r="E116" i="4"/>
  <c r="F116" i="4"/>
  <c r="G116" i="4"/>
  <c r="C19" i="4"/>
  <c r="C117" i="4"/>
  <c r="D117" i="4"/>
  <c r="E117" i="4"/>
  <c r="F117" i="4"/>
  <c r="G117" i="4"/>
  <c r="C20" i="4"/>
  <c r="D20" i="4"/>
  <c r="E20" i="4"/>
  <c r="F20" i="4"/>
  <c r="G20" i="4"/>
  <c r="C118" i="4"/>
  <c r="D118" i="4"/>
  <c r="E118" i="4"/>
  <c r="F118" i="4"/>
  <c r="G118" i="4"/>
  <c r="C21" i="4"/>
  <c r="D21" i="4"/>
  <c r="E21" i="4"/>
  <c r="F21" i="4"/>
  <c r="G21" i="4"/>
  <c r="C119" i="4"/>
  <c r="D119" i="4"/>
  <c r="E119" i="4"/>
  <c r="F119" i="4"/>
  <c r="G119" i="4"/>
  <c r="C22" i="4"/>
  <c r="D22" i="4"/>
  <c r="E22" i="4"/>
  <c r="F22" i="4"/>
  <c r="G22" i="4"/>
  <c r="C120" i="4"/>
  <c r="D120" i="4"/>
  <c r="E120" i="4"/>
  <c r="F120" i="4"/>
  <c r="G120" i="4"/>
  <c r="C23" i="4"/>
  <c r="D23" i="4"/>
  <c r="E23" i="4"/>
  <c r="F23" i="4"/>
  <c r="G23" i="4"/>
  <c r="C121" i="4"/>
  <c r="D121" i="4"/>
  <c r="E121" i="4"/>
  <c r="F121" i="4"/>
  <c r="G121" i="4"/>
  <c r="C24" i="4"/>
  <c r="D24" i="4"/>
  <c r="E24" i="4"/>
  <c r="F24" i="4"/>
  <c r="G24" i="4"/>
  <c r="C122" i="4"/>
  <c r="D122" i="4"/>
  <c r="E122" i="4"/>
  <c r="F122" i="4"/>
  <c r="G122" i="4"/>
  <c r="C25" i="4"/>
  <c r="D25" i="4"/>
  <c r="E25" i="4"/>
  <c r="F25" i="4"/>
  <c r="G25" i="4"/>
  <c r="C123" i="4"/>
  <c r="D123" i="4"/>
  <c r="E123" i="4"/>
  <c r="F123" i="4"/>
  <c r="G123" i="4"/>
  <c r="C26" i="4"/>
  <c r="D26" i="4"/>
  <c r="E26" i="4"/>
  <c r="F26" i="4"/>
  <c r="G26" i="4"/>
  <c r="C35" i="4"/>
  <c r="D35" i="4"/>
  <c r="E35" i="4"/>
  <c r="F35" i="4"/>
  <c r="C36" i="4"/>
  <c r="D36" i="4"/>
  <c r="E36" i="4"/>
  <c r="F36" i="4"/>
  <c r="C11" i="4"/>
  <c r="D11" i="4"/>
  <c r="E11" i="4"/>
  <c r="F11" i="4"/>
  <c r="C37" i="4"/>
  <c r="D37" i="4"/>
  <c r="E37" i="4"/>
  <c r="F37" i="4"/>
  <c r="C38" i="4"/>
  <c r="D38" i="4"/>
  <c r="E38" i="4"/>
  <c r="F38" i="4"/>
  <c r="C39" i="4"/>
  <c r="D39" i="4"/>
  <c r="E39" i="4"/>
  <c r="F39" i="4"/>
  <c r="C40" i="4"/>
  <c r="D40" i="4"/>
  <c r="E40" i="4"/>
  <c r="F40" i="4"/>
  <c r="C41" i="4"/>
  <c r="D41" i="4"/>
  <c r="E41" i="4"/>
  <c r="F41" i="4"/>
  <c r="C124" i="4"/>
  <c r="D124" i="4"/>
  <c r="E124" i="4"/>
  <c r="F124" i="4"/>
  <c r="G124" i="4"/>
  <c r="C27" i="4"/>
  <c r="D27" i="4"/>
  <c r="E27" i="4"/>
  <c r="F27" i="4"/>
  <c r="G27" i="4"/>
  <c r="C42" i="4"/>
  <c r="D42" i="4"/>
  <c r="E42" i="4"/>
  <c r="F42" i="4"/>
  <c r="C43" i="4"/>
  <c r="D43" i="4"/>
  <c r="E43" i="4"/>
  <c r="F43" i="4"/>
  <c r="C44" i="4"/>
  <c r="D44" i="4"/>
  <c r="E44" i="4"/>
  <c r="F44" i="4"/>
  <c r="C125" i="4"/>
  <c r="D125" i="4"/>
  <c r="E125" i="4"/>
  <c r="F125" i="4"/>
  <c r="G125" i="4"/>
  <c r="C28" i="4"/>
  <c r="D28" i="4"/>
  <c r="E28" i="4"/>
  <c r="F28" i="4"/>
  <c r="G28" i="4"/>
  <c r="C46" i="4"/>
  <c r="D46" i="4"/>
  <c r="E46" i="4"/>
  <c r="F46" i="4"/>
  <c r="C47" i="4"/>
  <c r="D47" i="4"/>
  <c r="E47" i="4"/>
  <c r="F47" i="4"/>
  <c r="C45" i="4"/>
  <c r="D45" i="4"/>
  <c r="E45" i="4"/>
  <c r="F45" i="4"/>
  <c r="C48" i="4"/>
  <c r="D48" i="4"/>
  <c r="E48" i="4"/>
  <c r="F48" i="4"/>
  <c r="C49" i="4"/>
  <c r="D49" i="4"/>
  <c r="E49" i="4"/>
  <c r="F49" i="4"/>
  <c r="C50" i="4"/>
  <c r="D50" i="4"/>
  <c r="E50" i="4"/>
  <c r="F50" i="4"/>
  <c r="C51" i="4"/>
  <c r="D51" i="4"/>
  <c r="E51" i="4"/>
  <c r="F51" i="4"/>
  <c r="C126" i="4"/>
  <c r="D126" i="4"/>
  <c r="E126" i="4"/>
  <c r="F126" i="4"/>
  <c r="G126" i="4"/>
  <c r="C52" i="4"/>
  <c r="D52" i="4"/>
  <c r="E52" i="4"/>
  <c r="F52" i="4"/>
  <c r="C53" i="4"/>
  <c r="D53" i="4"/>
  <c r="E53" i="4"/>
  <c r="F53" i="4"/>
  <c r="C54" i="4"/>
  <c r="D54" i="4"/>
  <c r="E54" i="4"/>
  <c r="F54" i="4"/>
  <c r="C29" i="4"/>
  <c r="D29" i="4"/>
  <c r="E29" i="4"/>
  <c r="F29" i="4"/>
  <c r="G29" i="4"/>
  <c r="C127" i="4"/>
  <c r="D127" i="4"/>
  <c r="E127" i="4"/>
  <c r="F127" i="4"/>
  <c r="G127" i="4"/>
  <c r="C30" i="4"/>
  <c r="D30" i="4"/>
  <c r="E30" i="4"/>
  <c r="F30" i="4"/>
  <c r="G30" i="4"/>
  <c r="C128" i="4"/>
  <c r="D128" i="4"/>
  <c r="E128" i="4"/>
  <c r="F128" i="4"/>
  <c r="G128" i="4"/>
  <c r="C55" i="4"/>
  <c r="D55" i="4"/>
  <c r="E55" i="4"/>
  <c r="F55" i="4"/>
  <c r="C56" i="4"/>
  <c r="D56" i="4"/>
  <c r="E56" i="4"/>
  <c r="F56" i="4"/>
  <c r="C31" i="4"/>
  <c r="D31" i="4"/>
  <c r="E31" i="4"/>
  <c r="F31" i="4"/>
  <c r="G31" i="4"/>
  <c r="C57" i="4"/>
  <c r="D57" i="4"/>
  <c r="E57" i="4"/>
  <c r="F57" i="4"/>
  <c r="C58" i="4"/>
  <c r="D58" i="4"/>
  <c r="E58" i="4"/>
  <c r="F58" i="4"/>
  <c r="C59" i="4"/>
  <c r="D59" i="4"/>
  <c r="E59" i="4"/>
  <c r="F59" i="4"/>
  <c r="C129" i="4"/>
  <c r="D129" i="4"/>
  <c r="E129" i="4"/>
  <c r="F129" i="4"/>
  <c r="G129" i="4"/>
  <c r="C32" i="4"/>
  <c r="D32" i="4"/>
  <c r="E32" i="4"/>
  <c r="F32" i="4"/>
  <c r="G32" i="4"/>
  <c r="C60" i="4"/>
  <c r="D60" i="4"/>
  <c r="E60" i="4"/>
  <c r="F60" i="4"/>
  <c r="C61" i="4"/>
  <c r="D61" i="4"/>
  <c r="E61" i="4"/>
  <c r="F61" i="4"/>
  <c r="C62" i="4"/>
  <c r="D62" i="4"/>
  <c r="E62" i="4"/>
  <c r="F62" i="4"/>
  <c r="C63" i="4"/>
  <c r="D63" i="4"/>
  <c r="E63" i="4"/>
  <c r="F63" i="4"/>
  <c r="C64" i="4"/>
  <c r="D64" i="4"/>
  <c r="E64" i="4"/>
  <c r="F64" i="4"/>
  <c r="C65" i="4"/>
  <c r="D65" i="4"/>
  <c r="E65" i="4"/>
  <c r="F65" i="4"/>
  <c r="C66" i="4"/>
  <c r="D66" i="4"/>
  <c r="E66" i="4"/>
  <c r="F66" i="4"/>
  <c r="C67" i="4"/>
  <c r="D67" i="4"/>
  <c r="E67" i="4"/>
  <c r="F67" i="4"/>
  <c r="C130" i="4"/>
  <c r="D130" i="4"/>
  <c r="E130" i="4"/>
  <c r="F130" i="4"/>
  <c r="G130" i="4"/>
  <c r="C33" i="4"/>
  <c r="D33" i="4"/>
  <c r="E33" i="4"/>
  <c r="F33" i="4"/>
  <c r="G33" i="4"/>
  <c r="C8" i="4"/>
  <c r="D8" i="4"/>
  <c r="E8" i="4"/>
  <c r="F8" i="4"/>
  <c r="C68" i="4"/>
  <c r="D68" i="4"/>
  <c r="E68" i="4"/>
  <c r="F68" i="4"/>
  <c r="C131" i="4"/>
  <c r="D131" i="4"/>
  <c r="E131" i="4"/>
  <c r="F131" i="4"/>
  <c r="G131" i="4"/>
  <c r="C70" i="4"/>
  <c r="D70" i="4"/>
  <c r="E70" i="4"/>
  <c r="F70" i="4"/>
  <c r="C71" i="4"/>
  <c r="D71" i="4"/>
  <c r="E71" i="4"/>
  <c r="F71" i="4"/>
  <c r="C72" i="4"/>
  <c r="D72" i="4"/>
  <c r="E72" i="4"/>
  <c r="F72" i="4"/>
  <c r="C73" i="4"/>
  <c r="D73" i="4"/>
  <c r="E73" i="4"/>
  <c r="F73" i="4"/>
  <c r="C74" i="4"/>
  <c r="D74" i="4"/>
  <c r="E74" i="4"/>
  <c r="F74" i="4"/>
  <c r="C75" i="4"/>
  <c r="D75" i="4"/>
  <c r="E75" i="4"/>
  <c r="F75" i="4"/>
  <c r="C76" i="4"/>
  <c r="D76" i="4"/>
  <c r="E76" i="4"/>
  <c r="F76" i="4"/>
  <c r="C77" i="4"/>
  <c r="D77" i="4"/>
  <c r="E77" i="4"/>
  <c r="F77" i="4"/>
  <c r="G77" i="4"/>
  <c r="C78" i="4"/>
  <c r="D78" i="4"/>
  <c r="E78" i="4"/>
  <c r="F78" i="4"/>
  <c r="C79" i="4"/>
  <c r="D79" i="4"/>
  <c r="E79" i="4"/>
  <c r="F79" i="4"/>
  <c r="C80" i="4"/>
  <c r="D80" i="4"/>
  <c r="E80" i="4"/>
  <c r="F80" i="4"/>
  <c r="C81" i="4"/>
  <c r="D81" i="4"/>
  <c r="E81" i="4"/>
  <c r="F81" i="4"/>
  <c r="C82" i="4"/>
  <c r="D82" i="4"/>
  <c r="E82" i="4"/>
  <c r="F82" i="4"/>
  <c r="C83" i="4"/>
  <c r="D83" i="4"/>
  <c r="E83" i="4"/>
  <c r="F83" i="4"/>
  <c r="C84" i="4"/>
  <c r="D84" i="4"/>
  <c r="E84" i="4"/>
  <c r="F84" i="4"/>
  <c r="C85" i="4"/>
  <c r="D85" i="4"/>
  <c r="E85" i="4"/>
  <c r="F85" i="4"/>
  <c r="C86" i="4"/>
  <c r="D86" i="4"/>
  <c r="E86" i="4"/>
  <c r="F86" i="4"/>
  <c r="C87" i="4"/>
  <c r="D87" i="4"/>
  <c r="E87" i="4"/>
  <c r="F87" i="4"/>
  <c r="C88" i="4"/>
  <c r="D88" i="4"/>
  <c r="E88" i="4"/>
  <c r="F88" i="4"/>
  <c r="C132" i="4"/>
  <c r="D132" i="4"/>
  <c r="E132" i="4"/>
  <c r="F132" i="4"/>
  <c r="G132" i="4"/>
  <c r="C89" i="4"/>
  <c r="D89" i="4"/>
  <c r="E89" i="4"/>
  <c r="F89" i="4"/>
  <c r="C90" i="4"/>
  <c r="D90" i="4"/>
  <c r="E90" i="4"/>
  <c r="F90" i="4"/>
  <c r="C91" i="4"/>
  <c r="D91" i="4"/>
  <c r="E91" i="4"/>
  <c r="F91" i="4"/>
  <c r="C15" i="4"/>
  <c r="D15" i="4"/>
  <c r="E15" i="4"/>
  <c r="F15" i="4"/>
  <c r="C92" i="4"/>
  <c r="D92" i="4"/>
  <c r="E92" i="4"/>
  <c r="F92" i="4"/>
  <c r="C34" i="4"/>
  <c r="D34" i="4"/>
  <c r="E34" i="4"/>
  <c r="F34" i="4"/>
  <c r="C93" i="4"/>
  <c r="D93" i="4"/>
  <c r="E93" i="4"/>
  <c r="F93" i="4"/>
  <c r="C133" i="4"/>
  <c r="D133" i="4"/>
  <c r="E133" i="4"/>
  <c r="F133" i="4"/>
  <c r="G133" i="4"/>
  <c r="C94" i="4"/>
  <c r="D94" i="4"/>
  <c r="E94" i="4"/>
  <c r="F94" i="4"/>
  <c r="C95" i="4"/>
  <c r="D95" i="4"/>
  <c r="E95" i="4"/>
  <c r="F95" i="4"/>
  <c r="C96" i="4"/>
  <c r="D96" i="4"/>
  <c r="E96" i="4"/>
  <c r="F96" i="4"/>
  <c r="C97" i="4"/>
  <c r="D97" i="4"/>
  <c r="E97" i="4"/>
  <c r="F97" i="4"/>
  <c r="C98" i="4"/>
  <c r="D98" i="4"/>
  <c r="E98" i="4"/>
  <c r="F98" i="4"/>
  <c r="C99" i="4"/>
  <c r="D99" i="4"/>
  <c r="E99" i="4"/>
  <c r="F99" i="4"/>
  <c r="C69" i="4"/>
  <c r="D69" i="4"/>
  <c r="E69" i="4"/>
  <c r="F69" i="4"/>
  <c r="G69" i="4"/>
  <c r="C100" i="4"/>
  <c r="D100" i="4"/>
  <c r="E100" i="4"/>
  <c r="F100" i="4"/>
  <c r="C101" i="4"/>
  <c r="D101" i="4"/>
  <c r="E101" i="4"/>
  <c r="F101" i="4"/>
  <c r="G101" i="4"/>
  <c r="C114" i="4"/>
  <c r="D114" i="4"/>
  <c r="E114" i="4"/>
  <c r="F114" i="4"/>
  <c r="C6" i="4"/>
  <c r="D6" i="4"/>
  <c r="E6" i="4"/>
  <c r="F6" i="4"/>
  <c r="C102" i="4"/>
  <c r="D102" i="4"/>
  <c r="E102" i="4"/>
  <c r="F102" i="4"/>
  <c r="C103" i="4"/>
  <c r="D103" i="4"/>
  <c r="E103" i="4"/>
  <c r="F103" i="4"/>
  <c r="C104" i="4"/>
  <c r="D104" i="4"/>
  <c r="E104" i="4"/>
  <c r="F104" i="4"/>
  <c r="C105" i="4"/>
  <c r="D105" i="4"/>
  <c r="E105" i="4"/>
  <c r="F105" i="4"/>
  <c r="C106" i="4"/>
  <c r="D106" i="4"/>
  <c r="E106" i="4"/>
  <c r="F106" i="4"/>
  <c r="C107" i="4"/>
  <c r="D107" i="4"/>
  <c r="E107" i="4"/>
  <c r="F107" i="4"/>
  <c r="C108" i="4"/>
  <c r="D108" i="4"/>
  <c r="E108" i="4"/>
  <c r="F108" i="4"/>
  <c r="C109" i="4"/>
  <c r="D109" i="4"/>
  <c r="E109" i="4"/>
  <c r="F109" i="4"/>
  <c r="C110" i="4"/>
  <c r="D110" i="4"/>
  <c r="E110" i="4"/>
  <c r="F110" i="4"/>
  <c r="C111" i="4"/>
  <c r="D111" i="4"/>
  <c r="E111" i="4"/>
  <c r="F111" i="4"/>
  <c r="C112" i="4"/>
  <c r="D112" i="4"/>
  <c r="E112" i="4"/>
  <c r="F112" i="4"/>
  <c r="C113" i="4"/>
  <c r="D113" i="4"/>
  <c r="E113" i="4"/>
  <c r="F113" i="4"/>
  <c r="C115" i="4"/>
  <c r="D115" i="4"/>
  <c r="E115" i="4"/>
  <c r="F115" i="4"/>
  <c r="C135" i="4"/>
  <c r="D135" i="4"/>
  <c r="E135" i="4"/>
  <c r="F135" i="4"/>
  <c r="G135" i="4"/>
  <c r="C134" i="4"/>
  <c r="D134" i="4"/>
  <c r="E134" i="4"/>
  <c r="F134" i="4"/>
  <c r="G134" i="4"/>
  <c r="C136" i="4"/>
  <c r="D136" i="4"/>
  <c r="E136" i="4"/>
  <c r="F136" i="4"/>
  <c r="G136" i="4"/>
  <c r="C65" i="3"/>
  <c r="D65" i="3"/>
  <c r="E65" i="3"/>
  <c r="F65" i="3"/>
  <c r="G65" i="3"/>
  <c r="C104" i="3"/>
  <c r="D104" i="3"/>
  <c r="E104" i="3"/>
  <c r="F104" i="3"/>
  <c r="C56" i="3"/>
  <c r="D56" i="3"/>
  <c r="E56" i="3"/>
  <c r="F56" i="3"/>
  <c r="C107" i="3"/>
  <c r="D107" i="3"/>
  <c r="E107" i="3"/>
  <c r="F107" i="3"/>
  <c r="G107" i="3"/>
  <c r="C23" i="3"/>
  <c r="C108" i="3"/>
  <c r="D108" i="3"/>
  <c r="E108" i="3"/>
  <c r="F108" i="3"/>
  <c r="G108" i="3"/>
  <c r="C24" i="3"/>
  <c r="D24" i="3"/>
  <c r="E24" i="3"/>
  <c r="F24" i="3"/>
  <c r="G24" i="3"/>
  <c r="C109" i="3"/>
  <c r="D109" i="3"/>
  <c r="E109" i="3"/>
  <c r="F109" i="3"/>
  <c r="G109" i="3"/>
  <c r="C25" i="3"/>
  <c r="D25" i="3"/>
  <c r="E25" i="3"/>
  <c r="F25" i="3"/>
  <c r="G25" i="3"/>
  <c r="C110" i="3"/>
  <c r="D110" i="3"/>
  <c r="E110" i="3"/>
  <c r="F110" i="3"/>
  <c r="G110" i="3"/>
  <c r="C26" i="3"/>
  <c r="D26" i="3"/>
  <c r="E26" i="3"/>
  <c r="F26" i="3"/>
  <c r="G26" i="3"/>
  <c r="C111" i="3"/>
  <c r="D111" i="3"/>
  <c r="E111" i="3"/>
  <c r="F111" i="3"/>
  <c r="G111" i="3"/>
  <c r="C27" i="3"/>
  <c r="D27" i="3"/>
  <c r="E27" i="3"/>
  <c r="F27" i="3"/>
  <c r="G27" i="3"/>
  <c r="C16" i="3"/>
  <c r="D16" i="3"/>
  <c r="E16" i="3"/>
  <c r="F16" i="3"/>
  <c r="C29" i="3"/>
  <c r="D29" i="3"/>
  <c r="E29" i="3"/>
  <c r="F29" i="3"/>
  <c r="C30" i="3"/>
  <c r="D30" i="3"/>
  <c r="E30" i="3"/>
  <c r="F30" i="3"/>
  <c r="C31" i="3"/>
  <c r="D31" i="3"/>
  <c r="E31" i="3"/>
  <c r="F31" i="3"/>
  <c r="C112" i="3"/>
  <c r="D112" i="3"/>
  <c r="E112" i="3"/>
  <c r="F112" i="3"/>
  <c r="G112" i="3"/>
  <c r="C32" i="3"/>
  <c r="D32" i="3"/>
  <c r="E32" i="3"/>
  <c r="F32" i="3"/>
  <c r="C21" i="3"/>
  <c r="D21" i="3"/>
  <c r="E21" i="3"/>
  <c r="F21" i="3"/>
  <c r="C33" i="3"/>
  <c r="D33" i="3"/>
  <c r="E33" i="3"/>
  <c r="F33" i="3"/>
  <c r="C34" i="3"/>
  <c r="D34" i="3"/>
  <c r="E34" i="3"/>
  <c r="F34" i="3"/>
  <c r="C35" i="3"/>
  <c r="D35" i="3"/>
  <c r="E35" i="3"/>
  <c r="F35" i="3"/>
  <c r="C36" i="3"/>
  <c r="D36" i="3"/>
  <c r="E36" i="3"/>
  <c r="F36" i="3"/>
  <c r="C37" i="3"/>
  <c r="D37" i="3"/>
  <c r="E37" i="3"/>
  <c r="F37" i="3"/>
  <c r="C18" i="3"/>
  <c r="D18" i="3"/>
  <c r="E18" i="3"/>
  <c r="F18" i="3"/>
  <c r="C28" i="3"/>
  <c r="D28" i="3"/>
  <c r="E28" i="3"/>
  <c r="F28" i="3"/>
  <c r="C38" i="3"/>
  <c r="D38" i="3"/>
  <c r="E38" i="3"/>
  <c r="F38" i="3"/>
  <c r="C39" i="3"/>
  <c r="D39" i="3"/>
  <c r="E39" i="3"/>
  <c r="F39" i="3"/>
  <c r="C113" i="3"/>
  <c r="D113" i="3"/>
  <c r="E113" i="3"/>
  <c r="F113" i="3"/>
  <c r="G113" i="3"/>
  <c r="C40" i="3"/>
  <c r="D40" i="3"/>
  <c r="E40" i="3"/>
  <c r="F40" i="3"/>
  <c r="C41" i="3"/>
  <c r="D41" i="3"/>
  <c r="E41" i="3"/>
  <c r="F41" i="3"/>
  <c r="C42" i="3"/>
  <c r="D42" i="3"/>
  <c r="E42" i="3"/>
  <c r="F42" i="3"/>
  <c r="C43" i="3"/>
  <c r="D43" i="3"/>
  <c r="E43" i="3"/>
  <c r="F43" i="3"/>
  <c r="C44" i="3"/>
  <c r="D44" i="3"/>
  <c r="E44" i="3"/>
  <c r="F44" i="3"/>
  <c r="C45" i="3"/>
  <c r="D45" i="3"/>
  <c r="E45" i="3"/>
  <c r="F45" i="3"/>
  <c r="C114" i="3"/>
  <c r="D114" i="3"/>
  <c r="E114" i="3"/>
  <c r="F114" i="3"/>
  <c r="G114" i="3"/>
  <c r="C46" i="3"/>
  <c r="D46" i="3"/>
  <c r="E46" i="3"/>
  <c r="F46" i="3"/>
  <c r="C115" i="3"/>
  <c r="D115" i="3"/>
  <c r="E115" i="3"/>
  <c r="F115" i="3"/>
  <c r="G115" i="3"/>
  <c r="C116" i="3"/>
  <c r="D116" i="3"/>
  <c r="E116" i="3"/>
  <c r="F116" i="3"/>
  <c r="G116" i="3"/>
  <c r="C117" i="3"/>
  <c r="D117" i="3"/>
  <c r="E117" i="3"/>
  <c r="F117" i="3"/>
  <c r="G117" i="3"/>
  <c r="C118" i="3"/>
  <c r="D118" i="3"/>
  <c r="E118" i="3"/>
  <c r="F118" i="3"/>
  <c r="G118" i="3"/>
  <c r="C47" i="3"/>
  <c r="D47" i="3"/>
  <c r="E47" i="3"/>
  <c r="F47" i="3"/>
  <c r="C48" i="3"/>
  <c r="D48" i="3"/>
  <c r="E48" i="3"/>
  <c r="F48" i="3"/>
  <c r="C119" i="3"/>
  <c r="D119" i="3"/>
  <c r="E119" i="3"/>
  <c r="F119" i="3"/>
  <c r="G119" i="3"/>
  <c r="C49" i="3"/>
  <c r="D49" i="3"/>
  <c r="E49" i="3"/>
  <c r="F49" i="3"/>
  <c r="C50" i="3"/>
  <c r="D50" i="3"/>
  <c r="E50" i="3"/>
  <c r="F50" i="3"/>
  <c r="G50" i="3"/>
  <c r="C51" i="3"/>
  <c r="D51" i="3"/>
  <c r="E51" i="3"/>
  <c r="F51" i="3"/>
  <c r="G51" i="3"/>
  <c r="C52" i="3"/>
  <c r="D52" i="3"/>
  <c r="E52" i="3"/>
  <c r="F52" i="3"/>
  <c r="C53" i="3"/>
  <c r="D53" i="3"/>
  <c r="E53" i="3"/>
  <c r="F53" i="3"/>
  <c r="C120" i="3"/>
  <c r="D120" i="3"/>
  <c r="E120" i="3"/>
  <c r="F120" i="3"/>
  <c r="G120" i="3"/>
  <c r="C121" i="3"/>
  <c r="D121" i="3"/>
  <c r="E121" i="3"/>
  <c r="F121" i="3"/>
  <c r="G121" i="3"/>
  <c r="C54" i="3"/>
  <c r="D54" i="3"/>
  <c r="E54" i="3"/>
  <c r="F54" i="3"/>
  <c r="C55" i="3"/>
  <c r="D55" i="3"/>
  <c r="E55" i="3"/>
  <c r="F55" i="3"/>
  <c r="C57" i="3"/>
  <c r="D57" i="3"/>
  <c r="E57" i="3"/>
  <c r="F57" i="3"/>
  <c r="C58" i="3"/>
  <c r="D58" i="3"/>
  <c r="E58" i="3"/>
  <c r="F58" i="3"/>
  <c r="C59" i="3"/>
  <c r="D59" i="3"/>
  <c r="E59" i="3"/>
  <c r="F59" i="3"/>
  <c r="C60" i="3"/>
  <c r="D60" i="3"/>
  <c r="E60" i="3"/>
  <c r="F60" i="3"/>
  <c r="C61" i="3"/>
  <c r="D61" i="3"/>
  <c r="E61" i="3"/>
  <c r="F61" i="3"/>
  <c r="C62" i="3"/>
  <c r="D62" i="3"/>
  <c r="E62" i="3"/>
  <c r="F62" i="3"/>
  <c r="C122" i="3"/>
  <c r="D122" i="3"/>
  <c r="E122" i="3"/>
  <c r="F122" i="3"/>
  <c r="G122" i="3"/>
  <c r="C123" i="3"/>
  <c r="D123" i="3"/>
  <c r="E123" i="3"/>
  <c r="F123" i="3"/>
  <c r="G123" i="3"/>
  <c r="C63" i="3"/>
  <c r="D63" i="3"/>
  <c r="E63" i="3"/>
  <c r="F63" i="3"/>
  <c r="C64" i="3"/>
  <c r="D64" i="3"/>
  <c r="E64" i="3"/>
  <c r="F64" i="3"/>
  <c r="C66" i="3"/>
  <c r="D66" i="3"/>
  <c r="E66" i="3"/>
  <c r="F66" i="3"/>
  <c r="G66" i="3"/>
  <c r="C67" i="3"/>
  <c r="D67" i="3"/>
  <c r="E67" i="3"/>
  <c r="F67" i="3"/>
  <c r="C68" i="3"/>
  <c r="D68" i="3"/>
  <c r="E68" i="3"/>
  <c r="F68" i="3"/>
  <c r="C69" i="3"/>
  <c r="D69" i="3"/>
  <c r="E69" i="3"/>
  <c r="F69" i="3"/>
  <c r="C70" i="3"/>
  <c r="D70" i="3"/>
  <c r="E70" i="3"/>
  <c r="F70" i="3"/>
  <c r="C71" i="3"/>
  <c r="D71" i="3"/>
  <c r="E71" i="3"/>
  <c r="F71" i="3"/>
  <c r="C72" i="3"/>
  <c r="D72" i="3"/>
  <c r="E72" i="3"/>
  <c r="F72" i="3"/>
  <c r="G72" i="3"/>
  <c r="C73" i="3"/>
  <c r="D73" i="3"/>
  <c r="E73" i="3"/>
  <c r="F73" i="3"/>
  <c r="C74" i="3"/>
  <c r="D74" i="3"/>
  <c r="E74" i="3"/>
  <c r="F74" i="3"/>
  <c r="C75" i="3"/>
  <c r="D75" i="3"/>
  <c r="E75" i="3"/>
  <c r="F75" i="3"/>
  <c r="C76" i="3"/>
  <c r="D76" i="3"/>
  <c r="E76" i="3"/>
  <c r="F76" i="3"/>
  <c r="C77" i="3"/>
  <c r="D77" i="3"/>
  <c r="E77" i="3"/>
  <c r="F77" i="3"/>
  <c r="C78" i="3"/>
  <c r="D78" i="3"/>
  <c r="E78" i="3"/>
  <c r="F78" i="3"/>
  <c r="C124" i="3"/>
  <c r="D124" i="3"/>
  <c r="E124" i="3"/>
  <c r="F124" i="3"/>
  <c r="G124" i="3"/>
  <c r="C79" i="3"/>
  <c r="D79" i="3"/>
  <c r="E79" i="3"/>
  <c r="F79" i="3"/>
  <c r="C80" i="3"/>
  <c r="D80" i="3"/>
  <c r="E80" i="3"/>
  <c r="F80" i="3"/>
  <c r="C81" i="3"/>
  <c r="D81" i="3"/>
  <c r="E81" i="3"/>
  <c r="F81" i="3"/>
  <c r="C82" i="3"/>
  <c r="D82" i="3"/>
  <c r="E82" i="3"/>
  <c r="F82" i="3"/>
  <c r="C125" i="3"/>
  <c r="D125" i="3"/>
  <c r="E125" i="3"/>
  <c r="F125" i="3"/>
  <c r="G125" i="3"/>
  <c r="C19" i="3"/>
  <c r="D19" i="3"/>
  <c r="E19" i="3"/>
  <c r="F19" i="3"/>
  <c r="C126" i="3"/>
  <c r="D126" i="3"/>
  <c r="E126" i="3"/>
  <c r="F126" i="3"/>
  <c r="G126" i="3"/>
  <c r="C83" i="3"/>
  <c r="D83" i="3"/>
  <c r="E83" i="3"/>
  <c r="F83" i="3"/>
  <c r="C84" i="3"/>
  <c r="D84" i="3"/>
  <c r="E84" i="3"/>
  <c r="F84" i="3"/>
  <c r="C85" i="3"/>
  <c r="D85" i="3"/>
  <c r="E85" i="3"/>
  <c r="F85" i="3"/>
  <c r="C86" i="3"/>
  <c r="D86" i="3"/>
  <c r="E86" i="3"/>
  <c r="F86" i="3"/>
  <c r="C87" i="3"/>
  <c r="D87" i="3"/>
  <c r="E87" i="3"/>
  <c r="F87" i="3"/>
  <c r="C88" i="3"/>
  <c r="D88" i="3"/>
  <c r="E88" i="3"/>
  <c r="F88" i="3"/>
  <c r="C89" i="3"/>
  <c r="D89" i="3"/>
  <c r="E89" i="3"/>
  <c r="F89" i="3"/>
  <c r="C127" i="3"/>
  <c r="D127" i="3"/>
  <c r="E127" i="3"/>
  <c r="F127" i="3"/>
  <c r="G127" i="3"/>
  <c r="C14" i="3"/>
  <c r="D14" i="3"/>
  <c r="E14" i="3"/>
  <c r="F14" i="3"/>
  <c r="G14" i="3"/>
  <c r="C128" i="3"/>
  <c r="D128" i="3"/>
  <c r="E128" i="3"/>
  <c r="F128" i="3"/>
  <c r="G128" i="3"/>
  <c r="C90" i="3"/>
  <c r="D90" i="3"/>
  <c r="E90" i="3"/>
  <c r="F90" i="3"/>
  <c r="C91" i="3"/>
  <c r="D91" i="3"/>
  <c r="E91" i="3"/>
  <c r="F91" i="3"/>
  <c r="C92" i="3"/>
  <c r="D92" i="3"/>
  <c r="E92" i="3"/>
  <c r="F92" i="3"/>
  <c r="C93" i="3"/>
  <c r="D93" i="3"/>
  <c r="E93" i="3"/>
  <c r="F93" i="3"/>
  <c r="C94" i="3"/>
  <c r="D94" i="3"/>
  <c r="E94" i="3"/>
  <c r="F94" i="3"/>
  <c r="C95" i="3"/>
  <c r="D95" i="3"/>
  <c r="E95" i="3"/>
  <c r="F95" i="3"/>
  <c r="C96" i="3"/>
  <c r="D96" i="3"/>
  <c r="E96" i="3"/>
  <c r="F96" i="3"/>
  <c r="C97" i="3"/>
  <c r="D97" i="3"/>
  <c r="E97" i="3"/>
  <c r="F97" i="3"/>
  <c r="C98" i="3"/>
  <c r="D98" i="3"/>
  <c r="E98" i="3"/>
  <c r="F98" i="3"/>
  <c r="C99" i="3"/>
  <c r="D99" i="3"/>
  <c r="E99" i="3"/>
  <c r="F99" i="3"/>
  <c r="C100" i="3"/>
  <c r="D100" i="3"/>
  <c r="E100" i="3"/>
  <c r="F100" i="3"/>
  <c r="C129" i="3"/>
  <c r="D129" i="3"/>
  <c r="E129" i="3"/>
  <c r="F129" i="3"/>
  <c r="G129" i="3"/>
  <c r="C101" i="3"/>
  <c r="D101" i="3"/>
  <c r="E101" i="3"/>
  <c r="F101" i="3"/>
  <c r="C102" i="3"/>
  <c r="D102" i="3"/>
  <c r="E102" i="3"/>
  <c r="F102" i="3"/>
  <c r="C130" i="3"/>
  <c r="D130" i="3"/>
  <c r="E130" i="3"/>
  <c r="F130" i="3"/>
  <c r="G130" i="3"/>
  <c r="C103" i="3"/>
  <c r="D103" i="3"/>
  <c r="E103" i="3"/>
  <c r="F103" i="3"/>
  <c r="C105" i="3"/>
  <c r="D105" i="3"/>
  <c r="E105" i="3"/>
  <c r="F105" i="3"/>
  <c r="C106" i="3"/>
  <c r="D106" i="3"/>
  <c r="E106" i="3"/>
  <c r="F106" i="3"/>
  <c r="C131" i="3"/>
  <c r="D131" i="3"/>
  <c r="E131" i="3"/>
  <c r="F131" i="3"/>
  <c r="G131" i="3"/>
  <c r="C132" i="3"/>
  <c r="D132" i="3"/>
  <c r="E132" i="3"/>
  <c r="F132" i="3"/>
  <c r="G132" i="3"/>
  <c r="C133" i="3"/>
  <c r="D133" i="3"/>
  <c r="E133" i="3"/>
  <c r="F133" i="3"/>
  <c r="G133" i="3"/>
  <c r="C134" i="3"/>
  <c r="D134" i="3"/>
  <c r="E134" i="3"/>
  <c r="F134" i="3"/>
  <c r="G134" i="3"/>
  <c r="F15" i="3"/>
  <c r="F5" i="3"/>
  <c r="F13" i="3"/>
  <c r="F17" i="3"/>
  <c r="F12" i="3"/>
  <c r="F3" i="3"/>
  <c r="F20" i="3"/>
  <c r="F22" i="3"/>
  <c r="E15" i="3"/>
  <c r="E5" i="3"/>
  <c r="E13" i="3"/>
  <c r="E17" i="3"/>
  <c r="E12" i="3"/>
  <c r="E3" i="3"/>
  <c r="E20" i="3"/>
  <c r="E22" i="3"/>
  <c r="D15" i="3"/>
  <c r="D5" i="3"/>
  <c r="D13" i="3"/>
  <c r="D17" i="3"/>
  <c r="D12" i="3"/>
  <c r="D3" i="3"/>
  <c r="D20" i="3"/>
  <c r="D22" i="3"/>
  <c r="F11" i="3"/>
  <c r="F10" i="3"/>
  <c r="F8" i="3"/>
  <c r="F9" i="3"/>
  <c r="F7" i="3"/>
  <c r="F4" i="3"/>
  <c r="F6" i="3"/>
  <c r="F2" i="3"/>
  <c r="D10" i="3"/>
  <c r="D8" i="3"/>
  <c r="D9" i="3"/>
  <c r="D7" i="3"/>
  <c r="D4" i="3"/>
  <c r="D6" i="3"/>
  <c r="D2" i="3"/>
  <c r="D5" i="5"/>
  <c r="E5" i="5"/>
  <c r="F5" i="5"/>
  <c r="D4" i="5"/>
  <c r="E4" i="5"/>
  <c r="F4" i="5"/>
  <c r="D7" i="5"/>
  <c r="E7" i="5"/>
  <c r="F7" i="5"/>
  <c r="D9" i="5"/>
  <c r="E9" i="5"/>
  <c r="F9" i="5"/>
  <c r="D10" i="5"/>
  <c r="E10" i="5"/>
  <c r="F10" i="5"/>
  <c r="D6" i="5"/>
  <c r="E6" i="5"/>
  <c r="F6" i="5"/>
  <c r="D11" i="5"/>
  <c r="E11" i="5"/>
  <c r="F11" i="5"/>
  <c r="D8" i="5"/>
  <c r="E8" i="5"/>
  <c r="F8" i="5"/>
  <c r="D12" i="5"/>
  <c r="E12" i="5"/>
  <c r="F12" i="5"/>
  <c r="D13" i="5"/>
  <c r="E13" i="5"/>
  <c r="F13" i="5"/>
  <c r="D17" i="5"/>
  <c r="E17" i="5"/>
  <c r="F17" i="5"/>
  <c r="D15" i="5"/>
  <c r="E15" i="5"/>
  <c r="F15" i="5"/>
  <c r="D23" i="5"/>
  <c r="E23" i="5"/>
  <c r="F23" i="5"/>
  <c r="D24" i="5"/>
  <c r="E24" i="5"/>
  <c r="F24" i="5"/>
  <c r="D27" i="5"/>
  <c r="E27" i="5"/>
  <c r="F27" i="5"/>
  <c r="D16" i="5"/>
  <c r="E16" i="5"/>
  <c r="F16" i="5"/>
  <c r="G16" i="5"/>
  <c r="D14" i="5"/>
  <c r="E14" i="5"/>
  <c r="F14" i="5"/>
  <c r="D29" i="5"/>
  <c r="E29" i="5"/>
  <c r="F29" i="5"/>
  <c r="D32" i="5"/>
  <c r="E32" i="5"/>
  <c r="F32" i="5"/>
  <c r="D28" i="5"/>
  <c r="E28" i="5"/>
  <c r="F28" i="5"/>
  <c r="D30" i="5"/>
  <c r="E30" i="5"/>
  <c r="F30" i="5"/>
  <c r="D18" i="5"/>
  <c r="E18" i="5"/>
  <c r="F18" i="5"/>
  <c r="G18" i="5"/>
  <c r="D121" i="5"/>
  <c r="E121" i="5"/>
  <c r="F121" i="5"/>
  <c r="D20" i="5"/>
  <c r="E20" i="5"/>
  <c r="F20" i="5"/>
  <c r="D34" i="5"/>
  <c r="E34" i="5"/>
  <c r="F34" i="5"/>
  <c r="G34" i="5"/>
  <c r="D35" i="5"/>
  <c r="E35" i="5"/>
  <c r="F35" i="5"/>
  <c r="G35" i="5"/>
  <c r="D36" i="5"/>
  <c r="E36" i="5"/>
  <c r="F36" i="5"/>
  <c r="G36" i="5"/>
  <c r="D37" i="5"/>
  <c r="E37" i="5"/>
  <c r="F37" i="5"/>
  <c r="G37" i="5"/>
  <c r="D38" i="5"/>
  <c r="E38" i="5"/>
  <c r="F38" i="5"/>
  <c r="G38" i="5"/>
  <c r="D39" i="5"/>
  <c r="E39" i="5"/>
  <c r="F39" i="5"/>
  <c r="G39" i="5"/>
  <c r="D40" i="5"/>
  <c r="E40" i="5"/>
  <c r="F40" i="5"/>
  <c r="G40" i="5"/>
  <c r="D41" i="5"/>
  <c r="E41" i="5"/>
  <c r="F41" i="5"/>
  <c r="G41" i="5"/>
  <c r="D42" i="5"/>
  <c r="E42" i="5"/>
  <c r="F42" i="5"/>
  <c r="G42" i="5"/>
  <c r="D43" i="5"/>
  <c r="E43" i="5"/>
  <c r="F43" i="5"/>
  <c r="G43" i="5"/>
  <c r="D44" i="5"/>
  <c r="E44" i="5"/>
  <c r="F44" i="5"/>
  <c r="G44" i="5"/>
  <c r="D45" i="5"/>
  <c r="E45" i="5"/>
  <c r="F45" i="5"/>
  <c r="G45" i="5"/>
  <c r="D46" i="5"/>
  <c r="E46" i="5"/>
  <c r="F46" i="5"/>
  <c r="G46" i="5"/>
  <c r="D47" i="5"/>
  <c r="E47" i="5"/>
  <c r="F47" i="5"/>
  <c r="G47" i="5"/>
  <c r="D55" i="5"/>
  <c r="E55" i="5"/>
  <c r="F55" i="5"/>
  <c r="D56" i="5"/>
  <c r="E56" i="5"/>
  <c r="F56" i="5"/>
  <c r="D57" i="5"/>
  <c r="E57" i="5"/>
  <c r="F57" i="5"/>
  <c r="D48" i="5"/>
  <c r="E48" i="5"/>
  <c r="F48" i="5"/>
  <c r="G48" i="5"/>
  <c r="D58" i="5"/>
  <c r="E58" i="5"/>
  <c r="F58" i="5"/>
  <c r="D59" i="5"/>
  <c r="E59" i="5"/>
  <c r="F59" i="5"/>
  <c r="D21" i="5"/>
  <c r="E21" i="5"/>
  <c r="F21" i="5"/>
  <c r="D60" i="5"/>
  <c r="E60" i="5"/>
  <c r="F60" i="5"/>
  <c r="D61" i="5"/>
  <c r="E61" i="5"/>
  <c r="F61" i="5"/>
  <c r="D62" i="5"/>
  <c r="E62" i="5"/>
  <c r="F62" i="5"/>
  <c r="D63" i="5"/>
  <c r="E63" i="5"/>
  <c r="F63" i="5"/>
  <c r="D64" i="5"/>
  <c r="E64" i="5"/>
  <c r="F64" i="5"/>
  <c r="D26" i="5"/>
  <c r="E26" i="5"/>
  <c r="F26" i="5"/>
  <c r="D65" i="5"/>
  <c r="E65" i="5"/>
  <c r="F65" i="5"/>
  <c r="D66" i="5"/>
  <c r="E66" i="5"/>
  <c r="F66" i="5"/>
  <c r="D67" i="5"/>
  <c r="E67" i="5"/>
  <c r="F67" i="5"/>
  <c r="D68" i="5"/>
  <c r="E68" i="5"/>
  <c r="F68" i="5"/>
  <c r="D69" i="5"/>
  <c r="E69" i="5"/>
  <c r="F69" i="5"/>
  <c r="D70" i="5"/>
  <c r="E70" i="5"/>
  <c r="F70" i="5"/>
  <c r="D71" i="5"/>
  <c r="E71" i="5"/>
  <c r="F71" i="5"/>
  <c r="D72" i="5"/>
  <c r="E72" i="5"/>
  <c r="F72" i="5"/>
  <c r="D73" i="5"/>
  <c r="E73" i="5"/>
  <c r="F73" i="5"/>
  <c r="D75" i="5"/>
  <c r="E75" i="5"/>
  <c r="F75" i="5"/>
  <c r="G75" i="5"/>
  <c r="D76" i="5"/>
  <c r="E76" i="5"/>
  <c r="F76" i="5"/>
  <c r="G76" i="5"/>
  <c r="D31" i="5"/>
  <c r="E31" i="5"/>
  <c r="F31" i="5"/>
  <c r="D77" i="5"/>
  <c r="E77" i="5"/>
  <c r="F77" i="5"/>
  <c r="D78" i="5"/>
  <c r="E78" i="5"/>
  <c r="F78" i="5"/>
  <c r="D79" i="5"/>
  <c r="E79" i="5"/>
  <c r="F79" i="5"/>
  <c r="D80" i="5"/>
  <c r="E80" i="5"/>
  <c r="F80" i="5"/>
  <c r="D81" i="5"/>
  <c r="E81" i="5"/>
  <c r="F81" i="5"/>
  <c r="D82" i="5"/>
  <c r="E82" i="5"/>
  <c r="F82" i="5"/>
  <c r="D83" i="5"/>
  <c r="E83" i="5"/>
  <c r="F83" i="5"/>
  <c r="D84" i="5"/>
  <c r="E84" i="5"/>
  <c r="F84" i="5"/>
  <c r="D85" i="5"/>
  <c r="E85" i="5"/>
  <c r="F85" i="5"/>
  <c r="D86" i="5"/>
  <c r="E86" i="5"/>
  <c r="F86" i="5"/>
  <c r="D87" i="5"/>
  <c r="E87" i="5"/>
  <c r="F87" i="5"/>
  <c r="D88" i="5"/>
  <c r="E88" i="5"/>
  <c r="F88" i="5"/>
  <c r="G88" i="5"/>
  <c r="D89" i="5"/>
  <c r="E89" i="5"/>
  <c r="F89" i="5"/>
  <c r="D90" i="5"/>
  <c r="E90" i="5"/>
  <c r="F90" i="5"/>
  <c r="D91" i="5"/>
  <c r="E91" i="5"/>
  <c r="F91" i="5"/>
  <c r="D92" i="5"/>
  <c r="E92" i="5"/>
  <c r="F92" i="5"/>
  <c r="D93" i="5"/>
  <c r="E93" i="5"/>
  <c r="F93" i="5"/>
  <c r="D94" i="5"/>
  <c r="E94" i="5"/>
  <c r="F94" i="5"/>
  <c r="D95" i="5"/>
  <c r="E95" i="5"/>
  <c r="F95" i="5"/>
  <c r="D96" i="5"/>
  <c r="E96" i="5"/>
  <c r="F96" i="5"/>
  <c r="D97" i="5"/>
  <c r="E97" i="5"/>
  <c r="F97" i="5"/>
  <c r="D98" i="5"/>
  <c r="E98" i="5"/>
  <c r="F98" i="5"/>
  <c r="D99" i="5"/>
  <c r="E99" i="5"/>
  <c r="F99" i="5"/>
  <c r="D100" i="5"/>
  <c r="E100" i="5"/>
  <c r="F100" i="5"/>
  <c r="D101" i="5"/>
  <c r="E101" i="5"/>
  <c r="F101" i="5"/>
  <c r="D102" i="5"/>
  <c r="E102" i="5"/>
  <c r="F102" i="5"/>
  <c r="D103" i="5"/>
  <c r="E103" i="5"/>
  <c r="F103" i="5"/>
  <c r="D104" i="5"/>
  <c r="E104" i="5"/>
  <c r="F104" i="5"/>
  <c r="D105" i="5"/>
  <c r="E105" i="5"/>
  <c r="F105" i="5"/>
  <c r="D106" i="5"/>
  <c r="E106" i="5"/>
  <c r="F106" i="5"/>
  <c r="D22" i="5"/>
  <c r="E22" i="5"/>
  <c r="F22" i="5"/>
  <c r="D107" i="5"/>
  <c r="E107" i="5"/>
  <c r="F107" i="5"/>
  <c r="D108" i="5"/>
  <c r="E108" i="5"/>
  <c r="F108" i="5"/>
  <c r="D109" i="5"/>
  <c r="E109" i="5"/>
  <c r="F109" i="5"/>
  <c r="D110" i="5"/>
  <c r="E110" i="5"/>
  <c r="F110" i="5"/>
  <c r="D111" i="5"/>
  <c r="E111" i="5"/>
  <c r="F111" i="5"/>
  <c r="D112" i="5"/>
  <c r="E112" i="5"/>
  <c r="F112" i="5"/>
  <c r="D113" i="5"/>
  <c r="E113" i="5"/>
  <c r="F113" i="5"/>
  <c r="D19" i="5"/>
  <c r="E19" i="5"/>
  <c r="F19" i="5"/>
  <c r="D114" i="5"/>
  <c r="E114" i="5"/>
  <c r="F114" i="5"/>
  <c r="D115" i="5"/>
  <c r="E115" i="5"/>
  <c r="F115" i="5"/>
  <c r="D116" i="5"/>
  <c r="E116" i="5"/>
  <c r="F116" i="5"/>
  <c r="D117" i="5"/>
  <c r="E117" i="5"/>
  <c r="F117" i="5"/>
  <c r="D118" i="5"/>
  <c r="E118" i="5"/>
  <c r="F118" i="5"/>
  <c r="D119" i="5"/>
  <c r="E119" i="5"/>
  <c r="F119" i="5"/>
  <c r="D120" i="5"/>
  <c r="E120" i="5"/>
  <c r="F120" i="5"/>
  <c r="D25" i="5"/>
  <c r="E25" i="5"/>
  <c r="F25" i="5"/>
  <c r="D122" i="5"/>
  <c r="E122" i="5"/>
  <c r="F122" i="5"/>
  <c r="D49" i="5"/>
  <c r="E49" i="5"/>
  <c r="F49" i="5"/>
  <c r="G49" i="5"/>
  <c r="D50" i="5"/>
  <c r="E50" i="5"/>
  <c r="F50" i="5"/>
  <c r="G50" i="5"/>
  <c r="D51" i="5"/>
  <c r="E51" i="5"/>
  <c r="F51" i="5"/>
  <c r="G51" i="5"/>
  <c r="D52" i="5"/>
  <c r="E52" i="5"/>
  <c r="F52" i="5"/>
  <c r="G52" i="5"/>
  <c r="D53" i="5"/>
  <c r="E53" i="5"/>
  <c r="F53" i="5"/>
  <c r="G53" i="5"/>
  <c r="D54" i="5"/>
  <c r="E54" i="5"/>
  <c r="F54" i="5"/>
  <c r="G54" i="5"/>
  <c r="D74" i="5"/>
  <c r="E74" i="5"/>
  <c r="F74" i="5"/>
  <c r="D123" i="5"/>
  <c r="E123" i="5"/>
  <c r="F123" i="5"/>
  <c r="G123" i="5"/>
  <c r="D124" i="5"/>
  <c r="E124" i="5"/>
  <c r="F124" i="5"/>
  <c r="G124" i="5"/>
  <c r="C51" i="5"/>
  <c r="C50" i="5"/>
  <c r="C49" i="5"/>
  <c r="C81" i="8"/>
  <c r="J81" i="8"/>
  <c r="C30" i="8"/>
  <c r="J30" i="8"/>
  <c r="J77" i="4"/>
  <c r="J72" i="3"/>
  <c r="J39" i="10"/>
  <c r="J71" i="10"/>
  <c r="J34" i="16"/>
  <c r="J70" i="16"/>
  <c r="J36" i="6"/>
  <c r="J70" i="6"/>
  <c r="J47" i="4"/>
  <c r="J41" i="3"/>
  <c r="J50" i="7"/>
  <c r="J49" i="7"/>
  <c r="J48" i="7"/>
  <c r="J130" i="7"/>
  <c r="J47" i="7"/>
  <c r="J128" i="7"/>
  <c r="J127" i="7"/>
  <c r="J46" i="7"/>
  <c r="J126" i="7"/>
  <c r="J45" i="7"/>
  <c r="J125" i="7"/>
  <c r="J44" i="7"/>
  <c r="J18" i="7"/>
  <c r="J124" i="7"/>
  <c r="J123" i="7"/>
  <c r="J122" i="7"/>
  <c r="AB87" i="2" s="1"/>
  <c r="J121" i="7"/>
  <c r="J120" i="7"/>
  <c r="J119" i="7"/>
  <c r="J118" i="7"/>
  <c r="J117" i="7"/>
  <c r="J43" i="7"/>
  <c r="J116" i="7"/>
  <c r="J115" i="7"/>
  <c r="J42" i="7"/>
  <c r="J114" i="7"/>
  <c r="J113" i="7"/>
  <c r="J112" i="7"/>
  <c r="J111" i="7"/>
  <c r="J41" i="7"/>
  <c r="J40" i="7"/>
  <c r="J15" i="7"/>
  <c r="J39" i="7"/>
  <c r="J110" i="7"/>
  <c r="J109" i="7"/>
  <c r="J38" i="7"/>
  <c r="J108" i="7"/>
  <c r="J107" i="7"/>
  <c r="J105" i="7"/>
  <c r="J104" i="7"/>
  <c r="J37" i="7"/>
  <c r="J103" i="7"/>
  <c r="J102" i="7"/>
  <c r="J101" i="7"/>
  <c r="J10" i="7"/>
  <c r="J99" i="7"/>
  <c r="J100" i="7"/>
  <c r="J98" i="7"/>
  <c r="J97" i="7"/>
  <c r="J95" i="7"/>
  <c r="J94" i="7"/>
  <c r="J17" i="7"/>
  <c r="J93" i="7"/>
  <c r="AB51" i="2" s="1"/>
  <c r="J92" i="7"/>
  <c r="AB50" i="2" s="1"/>
  <c r="J90" i="7"/>
  <c r="J91" i="7"/>
  <c r="J36" i="7"/>
  <c r="J88" i="7"/>
  <c r="J87" i="7"/>
  <c r="J35" i="7"/>
  <c r="J86" i="7"/>
  <c r="J85" i="7"/>
  <c r="J84" i="7"/>
  <c r="J83" i="7"/>
  <c r="J82" i="7"/>
  <c r="J81" i="7"/>
  <c r="J80" i="7"/>
  <c r="AB38" i="2" s="1"/>
  <c r="J34" i="7"/>
  <c r="J79" i="7"/>
  <c r="AB36" i="2" s="1"/>
  <c r="J78" i="7"/>
  <c r="J33" i="7"/>
  <c r="J77" i="7"/>
  <c r="J76" i="7"/>
  <c r="J75" i="7"/>
  <c r="J74" i="7"/>
  <c r="J73" i="7"/>
  <c r="J32" i="7"/>
  <c r="J72" i="7"/>
  <c r="J14" i="7"/>
  <c r="J31" i="7"/>
  <c r="J70" i="7"/>
  <c r="J69" i="7"/>
  <c r="J71" i="7"/>
  <c r="J30" i="7"/>
  <c r="J68" i="7"/>
  <c r="AB24" i="2" s="1"/>
  <c r="J67" i="7"/>
  <c r="J16" i="7"/>
  <c r="J66" i="7"/>
  <c r="AB21" i="2" s="1"/>
  <c r="J65" i="7"/>
  <c r="J64" i="7"/>
  <c r="J61" i="7"/>
  <c r="J62" i="7"/>
  <c r="J29" i="7"/>
  <c r="J12" i="7"/>
  <c r="J60" i="7"/>
  <c r="J59" i="7"/>
  <c r="J28" i="7"/>
  <c r="J58" i="7"/>
  <c r="J57" i="7"/>
  <c r="J56" i="7"/>
  <c r="J55" i="7"/>
  <c r="J27" i="7"/>
  <c r="J54" i="7"/>
  <c r="J26" i="7"/>
  <c r="J53" i="7"/>
  <c r="J52" i="7"/>
  <c r="J51" i="7"/>
  <c r="J25" i="7"/>
  <c r="J24" i="7"/>
  <c r="J23" i="7"/>
  <c r="J22" i="7"/>
  <c r="J21" i="7"/>
  <c r="J20" i="7"/>
  <c r="J19" i="7"/>
  <c r="J129" i="7"/>
  <c r="J89" i="7"/>
  <c r="J96" i="7"/>
  <c r="J63" i="7"/>
  <c r="J106" i="7"/>
  <c r="J13" i="7"/>
  <c r="J11" i="7"/>
  <c r="J9" i="7"/>
  <c r="J8" i="7"/>
  <c r="J7" i="7"/>
  <c r="J6" i="7"/>
  <c r="J5" i="7"/>
  <c r="J4" i="7"/>
  <c r="J2" i="7"/>
  <c r="J3" i="7"/>
  <c r="AB18" i="2"/>
  <c r="J56" i="3"/>
  <c r="H55" i="15"/>
  <c r="J55" i="15"/>
  <c r="J10" i="15"/>
  <c r="H31" i="11"/>
  <c r="J31" i="11"/>
  <c r="H32" i="11"/>
  <c r="J32" i="11"/>
  <c r="J28" i="11"/>
  <c r="H65" i="9"/>
  <c r="D33" i="9"/>
  <c r="E33" i="9"/>
  <c r="F33" i="9"/>
  <c r="D61" i="9"/>
  <c r="E61" i="9"/>
  <c r="F61" i="9"/>
  <c r="D19" i="9"/>
  <c r="E19" i="9"/>
  <c r="F19" i="9"/>
  <c r="D20" i="9"/>
  <c r="E20" i="9"/>
  <c r="F20" i="9"/>
  <c r="D21" i="9"/>
  <c r="E21" i="9"/>
  <c r="F21" i="9"/>
  <c r="D110" i="9"/>
  <c r="E110" i="9"/>
  <c r="F110" i="9"/>
  <c r="D22" i="9"/>
  <c r="E22" i="9"/>
  <c r="F22" i="9"/>
  <c r="D113" i="9"/>
  <c r="E113" i="9"/>
  <c r="F113" i="9"/>
  <c r="D23" i="9"/>
  <c r="E23" i="9"/>
  <c r="F23" i="9"/>
  <c r="D24" i="9"/>
  <c r="E24" i="9"/>
  <c r="F24" i="9"/>
  <c r="D25" i="9"/>
  <c r="E25" i="9"/>
  <c r="F25" i="9"/>
  <c r="D26" i="9"/>
  <c r="E26" i="9"/>
  <c r="F26" i="9"/>
  <c r="D27" i="9"/>
  <c r="E27" i="9"/>
  <c r="F27" i="9"/>
  <c r="D114" i="9"/>
  <c r="E114" i="9"/>
  <c r="F114" i="9"/>
  <c r="D28" i="9"/>
  <c r="E28" i="9"/>
  <c r="F28" i="9"/>
  <c r="D29" i="9"/>
  <c r="E29" i="9"/>
  <c r="F29" i="9"/>
  <c r="H125" i="9"/>
  <c r="D30" i="9"/>
  <c r="E30" i="9"/>
  <c r="F30" i="9"/>
  <c r="D31" i="9"/>
  <c r="E31" i="9"/>
  <c r="F31" i="9"/>
  <c r="H13" i="9"/>
  <c r="D69" i="9"/>
  <c r="E69" i="9"/>
  <c r="F69" i="9"/>
  <c r="D34" i="9"/>
  <c r="E34" i="9"/>
  <c r="F34" i="9"/>
  <c r="D32" i="9"/>
  <c r="E32" i="9"/>
  <c r="F32" i="9"/>
  <c r="D35" i="9"/>
  <c r="E35" i="9"/>
  <c r="F35" i="9"/>
  <c r="H35" i="9"/>
  <c r="D36" i="9"/>
  <c r="E36" i="9"/>
  <c r="F36" i="9"/>
  <c r="D37" i="9"/>
  <c r="E37" i="9"/>
  <c r="F37" i="9"/>
  <c r="D38" i="9"/>
  <c r="E38" i="9"/>
  <c r="F38" i="9"/>
  <c r="D39" i="9"/>
  <c r="E39" i="9"/>
  <c r="F39" i="9"/>
  <c r="D40" i="9"/>
  <c r="E40" i="9"/>
  <c r="F40" i="9"/>
  <c r="D115" i="9"/>
  <c r="E115" i="9"/>
  <c r="F115" i="9"/>
  <c r="D41" i="9"/>
  <c r="E41" i="9"/>
  <c r="F41" i="9"/>
  <c r="D42" i="9"/>
  <c r="E42" i="9"/>
  <c r="F42" i="9"/>
  <c r="D43" i="9"/>
  <c r="E43" i="9"/>
  <c r="F43" i="9"/>
  <c r="H126" i="9"/>
  <c r="D116" i="9"/>
  <c r="E116" i="9"/>
  <c r="F116" i="9"/>
  <c r="H14" i="9"/>
  <c r="H127" i="9"/>
  <c r="D46" i="9"/>
  <c r="E46" i="9"/>
  <c r="F46" i="9"/>
  <c r="G46" i="9"/>
  <c r="H46" i="9"/>
  <c r="H47" i="9"/>
  <c r="D44" i="9"/>
  <c r="E44" i="9"/>
  <c r="F44" i="9"/>
  <c r="D45" i="9"/>
  <c r="E45" i="9"/>
  <c r="F45" i="9"/>
  <c r="D117" i="9"/>
  <c r="E117" i="9"/>
  <c r="F117" i="9"/>
  <c r="D118" i="9"/>
  <c r="E118" i="9"/>
  <c r="F118" i="9"/>
  <c r="H15" i="9"/>
  <c r="H52" i="9"/>
  <c r="H53" i="9"/>
  <c r="H54" i="9"/>
  <c r="H128" i="9"/>
  <c r="H74" i="9"/>
  <c r="H16" i="9"/>
  <c r="H129" i="9"/>
  <c r="H100" i="9"/>
  <c r="H105" i="9"/>
  <c r="H132" i="9"/>
  <c r="H135" i="9"/>
  <c r="H130" i="9"/>
  <c r="H131" i="9"/>
  <c r="H134" i="9"/>
  <c r="F3" i="9"/>
  <c r="E3" i="9"/>
  <c r="D3" i="9"/>
  <c r="J3" i="9"/>
  <c r="J38" i="9"/>
  <c r="J39" i="9"/>
  <c r="J40" i="9"/>
  <c r="J115" i="9"/>
  <c r="J41" i="9"/>
  <c r="J42" i="9"/>
  <c r="J43" i="9"/>
  <c r="J126" i="9"/>
  <c r="J116" i="9"/>
  <c r="J14" i="9"/>
  <c r="J127" i="9"/>
  <c r="J46" i="9"/>
  <c r="J47" i="9"/>
  <c r="J44" i="9"/>
  <c r="J45" i="9"/>
  <c r="J117" i="9"/>
  <c r="J118" i="9"/>
  <c r="J48" i="9"/>
  <c r="J49" i="9"/>
  <c r="J15" i="9"/>
  <c r="C46" i="9"/>
  <c r="C44" i="9"/>
  <c r="C63" i="8"/>
  <c r="H63" i="8"/>
  <c r="J63" i="8"/>
  <c r="C64" i="8"/>
  <c r="H64" i="8"/>
  <c r="J64" i="8"/>
  <c r="G74" i="7"/>
  <c r="H74" i="7"/>
  <c r="G75" i="7"/>
  <c r="H75" i="7"/>
  <c r="H44" i="17"/>
  <c r="J44" i="17"/>
  <c r="H45" i="17"/>
  <c r="J45" i="17"/>
  <c r="C30" i="17"/>
  <c r="H47" i="16"/>
  <c r="J47" i="16"/>
  <c r="H48" i="16"/>
  <c r="J48" i="16"/>
  <c r="H14" i="4"/>
  <c r="J14" i="4"/>
  <c r="H12" i="4"/>
  <c r="J12" i="4"/>
  <c r="J116" i="4"/>
  <c r="J19" i="4"/>
  <c r="J117" i="4"/>
  <c r="J20" i="4"/>
  <c r="J118" i="4"/>
  <c r="H51" i="3"/>
  <c r="J51" i="3"/>
  <c r="J107" i="3"/>
  <c r="J23" i="3"/>
  <c r="J108" i="3"/>
  <c r="H50" i="3"/>
  <c r="J50" i="3"/>
  <c r="C75" i="5"/>
  <c r="C76" i="5"/>
  <c r="C88" i="5"/>
  <c r="C124" i="5"/>
  <c r="K144" i="1"/>
  <c r="L144" i="1" s="1"/>
  <c r="J144" i="1" s="1"/>
  <c r="K145" i="1"/>
  <c r="L145" i="1" s="1"/>
  <c r="J145" i="1" s="1"/>
  <c r="K146" i="1"/>
  <c r="L146" i="1" s="1"/>
  <c r="J146" i="1" s="1"/>
  <c r="K147" i="1"/>
  <c r="L147" i="1" s="1"/>
  <c r="J147" i="1" s="1"/>
  <c r="K148" i="1"/>
  <c r="L148" i="1" s="1"/>
  <c r="J148" i="1" s="1"/>
  <c r="K149" i="1"/>
  <c r="L149" i="1" s="1"/>
  <c r="J149" i="1" s="1"/>
  <c r="C14" i="5"/>
  <c r="K132" i="1"/>
  <c r="L132" i="1" s="1"/>
  <c r="J132" i="1" s="1"/>
  <c r="F51" i="2" s="1"/>
  <c r="G14" i="5" s="1"/>
  <c r="C39" i="15"/>
  <c r="C2" i="14"/>
  <c r="C2" i="13"/>
  <c r="C4" i="13"/>
  <c r="C5" i="13"/>
  <c r="C3" i="13"/>
  <c r="C6" i="13"/>
  <c r="C11" i="13"/>
  <c r="C8" i="13"/>
  <c r="C12" i="13"/>
  <c r="C9" i="13"/>
  <c r="C64" i="13"/>
  <c r="C51" i="13"/>
  <c r="C79" i="13"/>
  <c r="C13" i="13"/>
  <c r="C37" i="13"/>
  <c r="C38" i="13"/>
  <c r="C39" i="13"/>
  <c r="C32" i="13"/>
  <c r="C40" i="13"/>
  <c r="C33" i="13"/>
  <c r="C41" i="13"/>
  <c r="C42" i="13"/>
  <c r="C43" i="13"/>
  <c r="C44" i="13"/>
  <c r="C45" i="13"/>
  <c r="C34" i="13"/>
  <c r="C46" i="13"/>
  <c r="C47" i="13"/>
  <c r="C48" i="13"/>
  <c r="C49" i="13"/>
  <c r="C50" i="13"/>
  <c r="C55" i="13"/>
  <c r="C74" i="13"/>
  <c r="C52" i="13"/>
  <c r="C53" i="13"/>
  <c r="C54" i="13"/>
  <c r="C56" i="13"/>
  <c r="C57" i="13"/>
  <c r="C58" i="13"/>
  <c r="C59" i="13"/>
  <c r="C35" i="13"/>
  <c r="C60" i="13"/>
  <c r="C36" i="13"/>
  <c r="C118" i="13"/>
  <c r="C61" i="13"/>
  <c r="C62" i="13"/>
  <c r="C16" i="13"/>
  <c r="C63" i="13"/>
  <c r="C7" i="13"/>
  <c r="C14" i="13"/>
  <c r="C15" i="13"/>
  <c r="C31" i="13"/>
  <c r="C6" i="12"/>
  <c r="C47" i="11"/>
  <c r="C3" i="10"/>
  <c r="C3" i="9"/>
  <c r="C2" i="9"/>
  <c r="C33" i="9"/>
  <c r="C61" i="9"/>
  <c r="C19" i="9"/>
  <c r="C20" i="9"/>
  <c r="C21" i="9"/>
  <c r="C110" i="9"/>
  <c r="C22" i="9"/>
  <c r="C113" i="9"/>
  <c r="C23" i="9"/>
  <c r="C24" i="9"/>
  <c r="C25" i="9"/>
  <c r="C26" i="9"/>
  <c r="C27" i="9"/>
  <c r="C114" i="9"/>
  <c r="C28" i="9"/>
  <c r="C29" i="9"/>
  <c r="C30" i="9"/>
  <c r="C31" i="9"/>
  <c r="C69" i="9"/>
  <c r="C34" i="9"/>
  <c r="C32" i="9"/>
  <c r="C35" i="9"/>
  <c r="C36" i="9"/>
  <c r="C37" i="9"/>
  <c r="C38" i="9"/>
  <c r="C39" i="9"/>
  <c r="C40" i="9"/>
  <c r="C115" i="9"/>
  <c r="C41" i="9"/>
  <c r="C42" i="9"/>
  <c r="C43" i="9"/>
  <c r="C116" i="9"/>
  <c r="C45" i="9"/>
  <c r="C117" i="9"/>
  <c r="C118" i="9"/>
  <c r="C2" i="8"/>
  <c r="C3" i="8"/>
  <c r="C13" i="8"/>
  <c r="C9" i="8"/>
  <c r="C4" i="8"/>
  <c r="C10" i="8"/>
  <c r="C12" i="8"/>
  <c r="C8" i="8"/>
  <c r="C5" i="8"/>
  <c r="C14" i="8"/>
  <c r="C79" i="8"/>
  <c r="C51" i="8"/>
  <c r="C114" i="8"/>
  <c r="C40" i="8"/>
  <c r="C41" i="8"/>
  <c r="C42" i="8"/>
  <c r="C76" i="8"/>
  <c r="C117" i="8"/>
  <c r="C43" i="8"/>
  <c r="C44" i="8"/>
  <c r="C45" i="8"/>
  <c r="C22" i="8"/>
  <c r="C7" i="8"/>
  <c r="C46" i="8"/>
  <c r="C47" i="8"/>
  <c r="C48" i="8"/>
  <c r="C49" i="8"/>
  <c r="C50" i="8"/>
  <c r="C38" i="8"/>
  <c r="C52" i="8"/>
  <c r="C53" i="8"/>
  <c r="C54" i="8"/>
  <c r="C55" i="8"/>
  <c r="C56" i="8"/>
  <c r="C57" i="8"/>
  <c r="C58" i="8"/>
  <c r="C118" i="8"/>
  <c r="C59" i="8"/>
  <c r="C18" i="8"/>
  <c r="C60" i="8"/>
  <c r="C23" i="8"/>
  <c r="C24" i="8"/>
  <c r="C25" i="8"/>
  <c r="C16" i="8"/>
  <c r="C61" i="8"/>
  <c r="C26" i="8"/>
  <c r="C62" i="8"/>
  <c r="C15" i="8"/>
  <c r="C65" i="8"/>
  <c r="C27" i="8"/>
  <c r="C28" i="8"/>
  <c r="C66" i="8"/>
  <c r="C20" i="8"/>
  <c r="C29" i="8"/>
  <c r="C67" i="8"/>
  <c r="C68" i="8"/>
  <c r="C69" i="8"/>
  <c r="C70" i="8"/>
  <c r="C71" i="8"/>
  <c r="C72" i="8"/>
  <c r="C73" i="8"/>
  <c r="C119" i="8"/>
  <c r="C74" i="8"/>
  <c r="C75" i="8"/>
  <c r="C120" i="8"/>
  <c r="C77" i="8"/>
  <c r="C78" i="8"/>
  <c r="C80" i="8"/>
  <c r="C6" i="8"/>
  <c r="C82" i="8"/>
  <c r="C83" i="8"/>
  <c r="C84" i="8"/>
  <c r="C85" i="8"/>
  <c r="C86" i="8"/>
  <c r="C87" i="8"/>
  <c r="C88" i="8"/>
  <c r="C31" i="8"/>
  <c r="C89" i="8"/>
  <c r="C90" i="8"/>
  <c r="C91" i="8"/>
  <c r="C121" i="8"/>
  <c r="C92" i="8"/>
  <c r="C93" i="8"/>
  <c r="C122" i="8"/>
  <c r="C21" i="8"/>
  <c r="C32" i="8"/>
  <c r="C33" i="8"/>
  <c r="C94" i="8"/>
  <c r="C95" i="8"/>
  <c r="C11" i="8"/>
  <c r="C96" i="8"/>
  <c r="C97" i="8"/>
  <c r="C98" i="8"/>
  <c r="C34" i="8"/>
  <c r="C99" i="8"/>
  <c r="C100" i="8"/>
  <c r="C123" i="8"/>
  <c r="C101" i="8"/>
  <c r="C102" i="8"/>
  <c r="C19" i="8"/>
  <c r="C103" i="8"/>
  <c r="C104" i="8"/>
  <c r="C105" i="8"/>
  <c r="C106" i="8"/>
  <c r="C17" i="8"/>
  <c r="C107" i="8"/>
  <c r="C35" i="8"/>
  <c r="C108" i="8"/>
  <c r="C39" i="8"/>
  <c r="C109" i="8"/>
  <c r="C110" i="8"/>
  <c r="C124" i="8"/>
  <c r="C111" i="8"/>
  <c r="C36" i="8"/>
  <c r="C112" i="8"/>
  <c r="C113" i="8"/>
  <c r="C37" i="8"/>
  <c r="C115" i="8"/>
  <c r="C116" i="8"/>
  <c r="C125" i="8"/>
  <c r="C2" i="7"/>
  <c r="C3" i="16"/>
  <c r="C2" i="6"/>
  <c r="C4" i="6"/>
  <c r="C4" i="4"/>
  <c r="C2" i="3"/>
  <c r="C4" i="3"/>
  <c r="C6" i="3"/>
  <c r="C7" i="3"/>
  <c r="C9" i="3"/>
  <c r="C10" i="3"/>
  <c r="C11" i="3"/>
  <c r="C8" i="3"/>
  <c r="C15" i="3"/>
  <c r="C13" i="3"/>
  <c r="C17" i="3"/>
  <c r="C12" i="3"/>
  <c r="C3" i="3"/>
  <c r="C20" i="3"/>
  <c r="C22" i="3"/>
  <c r="C5" i="3"/>
  <c r="C2" i="5"/>
  <c r="C3" i="5"/>
  <c r="C5" i="5"/>
  <c r="C7" i="5"/>
  <c r="C9" i="5"/>
  <c r="C4" i="5"/>
  <c r="C11" i="5"/>
  <c r="C10" i="5"/>
  <c r="C6" i="5"/>
  <c r="C13" i="5"/>
  <c r="C15" i="5"/>
  <c r="C12" i="5"/>
  <c r="C17" i="5"/>
  <c r="C27" i="5"/>
  <c r="C16" i="5"/>
  <c r="C32" i="5"/>
  <c r="C23" i="5"/>
  <c r="C8" i="5"/>
  <c r="C18" i="5"/>
  <c r="C29" i="5"/>
  <c r="C28" i="5"/>
  <c r="C92" i="5"/>
  <c r="C30" i="5"/>
  <c r="C53" i="5"/>
  <c r="C55" i="5"/>
  <c r="C56" i="5"/>
  <c r="C46" i="5"/>
  <c r="C57" i="5"/>
  <c r="C48" i="5"/>
  <c r="C58" i="5"/>
  <c r="C59" i="5"/>
  <c r="C60" i="5"/>
  <c r="C21" i="5"/>
  <c r="C61" i="5"/>
  <c r="C37" i="5"/>
  <c r="C62" i="5"/>
  <c r="C63" i="5"/>
  <c r="C64" i="5"/>
  <c r="C26" i="5"/>
  <c r="C65" i="5"/>
  <c r="C66" i="5"/>
  <c r="C67" i="5"/>
  <c r="C68" i="5"/>
  <c r="C69" i="5"/>
  <c r="C36" i="5"/>
  <c r="C71" i="5"/>
  <c r="C70" i="5"/>
  <c r="C35" i="5"/>
  <c r="C54" i="5"/>
  <c r="C72" i="5"/>
  <c r="C73" i="5"/>
  <c r="C52" i="5"/>
  <c r="C31" i="5"/>
  <c r="C44" i="5"/>
  <c r="C77" i="5"/>
  <c r="C78" i="5"/>
  <c r="C41" i="5"/>
  <c r="C79" i="5"/>
  <c r="C80" i="5"/>
  <c r="C81" i="5"/>
  <c r="C40" i="5"/>
  <c r="C82" i="5"/>
  <c r="C121" i="5"/>
  <c r="C84" i="5"/>
  <c r="C83" i="5"/>
  <c r="C86" i="5"/>
  <c r="C85" i="5"/>
  <c r="C87" i="5"/>
  <c r="C89" i="5"/>
  <c r="C90" i="5"/>
  <c r="C91" i="5"/>
  <c r="C24" i="5"/>
  <c r="C93" i="5"/>
  <c r="C94" i="5"/>
  <c r="C95" i="5"/>
  <c r="C96" i="5"/>
  <c r="C97" i="5"/>
  <c r="C98" i="5"/>
  <c r="C38" i="5"/>
  <c r="C99" i="5"/>
  <c r="C100" i="5"/>
  <c r="C45" i="5"/>
  <c r="C101" i="5"/>
  <c r="C34" i="5"/>
  <c r="C102" i="5"/>
  <c r="C103" i="5"/>
  <c r="C104" i="5"/>
  <c r="C105" i="5"/>
  <c r="C22" i="5"/>
  <c r="C106" i="5"/>
  <c r="C47" i="5"/>
  <c r="C107" i="5"/>
  <c r="C39" i="5"/>
  <c r="C108" i="5"/>
  <c r="C109" i="5"/>
  <c r="C110" i="5"/>
  <c r="C111" i="5"/>
  <c r="C112" i="5"/>
  <c r="C19" i="5"/>
  <c r="C113" i="5"/>
  <c r="C114" i="5"/>
  <c r="C115" i="5"/>
  <c r="C20" i="5"/>
  <c r="C116" i="5"/>
  <c r="C74" i="5"/>
  <c r="C117" i="5"/>
  <c r="C42" i="5"/>
  <c r="C118" i="5"/>
  <c r="C33" i="5"/>
  <c r="C120" i="5"/>
  <c r="C119" i="5"/>
  <c r="C43" i="5"/>
  <c r="C25" i="5"/>
  <c r="C122" i="5"/>
  <c r="B23" i="2"/>
  <c r="B42" i="2"/>
  <c r="B43" i="2"/>
  <c r="B99" i="2"/>
  <c r="B64" i="2"/>
  <c r="B44" i="2"/>
  <c r="B12" i="2"/>
  <c r="B18" i="2"/>
  <c r="B22" i="2"/>
  <c r="B25" i="2"/>
  <c r="B62" i="2"/>
  <c r="B63" i="2"/>
  <c r="B17" i="2"/>
  <c r="B73" i="2"/>
  <c r="B14" i="2"/>
  <c r="B15" i="2"/>
  <c r="B30" i="2"/>
  <c r="B48" i="2"/>
  <c r="B82" i="2"/>
  <c r="B54" i="2"/>
  <c r="B52" i="2"/>
  <c r="B83" i="2"/>
  <c r="B74" i="2"/>
  <c r="B3" i="2"/>
  <c r="B85" i="2"/>
  <c r="B57" i="2"/>
  <c r="B98" i="2"/>
  <c r="B56" i="2"/>
  <c r="B58" i="2"/>
  <c r="B59" i="2"/>
  <c r="B69" i="2"/>
  <c r="B68" i="2"/>
  <c r="B86" i="2"/>
  <c r="B95" i="2"/>
  <c r="B96" i="2"/>
  <c r="B45" i="2"/>
  <c r="B33" i="2"/>
  <c r="B78" i="2"/>
  <c r="B53" i="2"/>
  <c r="B67" i="2"/>
  <c r="B26" i="2"/>
  <c r="B27" i="2"/>
  <c r="B7" i="2"/>
  <c r="B34" i="2"/>
  <c r="B5" i="2"/>
  <c r="B8" i="2"/>
  <c r="B76" i="2"/>
  <c r="B77" i="2"/>
  <c r="B9" i="2"/>
  <c r="B10" i="2"/>
  <c r="B70" i="2"/>
  <c r="B28" i="2"/>
  <c r="B46" i="2"/>
  <c r="B71" i="2"/>
  <c r="B75" i="2"/>
  <c r="B79" i="2"/>
  <c r="B90" i="2"/>
  <c r="B35" i="2"/>
  <c r="B55" i="2"/>
  <c r="B13" i="2"/>
  <c r="B6" i="2"/>
  <c r="B4" i="2"/>
  <c r="B84" i="2"/>
  <c r="B87" i="2"/>
  <c r="B80" i="2"/>
  <c r="B49" i="2"/>
  <c r="B72" i="2"/>
  <c r="B92" i="2"/>
  <c r="B11" i="2"/>
  <c r="B89" i="2"/>
  <c r="B61" i="2"/>
  <c r="B93" i="2"/>
  <c r="B20" i="2"/>
  <c r="B29" i="2"/>
  <c r="B41" i="2"/>
  <c r="B91" i="2"/>
  <c r="B65" i="2"/>
  <c r="B81" i="2"/>
  <c r="B2" i="2"/>
  <c r="B19" i="2"/>
  <c r="B16" i="2"/>
  <c r="B24" i="2"/>
  <c r="B50" i="2"/>
  <c r="B36" i="2"/>
  <c r="B21" i="2"/>
  <c r="B88" i="2"/>
  <c r="B38" i="2"/>
  <c r="B39" i="2"/>
  <c r="B40" i="2"/>
  <c r="B60" i="2"/>
  <c r="B66" i="2"/>
  <c r="B94" i="2"/>
  <c r="B51" i="2"/>
  <c r="B31" i="2"/>
  <c r="B32" i="2"/>
  <c r="J9" i="1"/>
  <c r="J12" i="1"/>
  <c r="J13" i="1"/>
  <c r="J15" i="1"/>
  <c r="J26" i="1"/>
  <c r="J103" i="1"/>
  <c r="J125" i="1"/>
  <c r="J131" i="1"/>
  <c r="J4" i="1"/>
  <c r="J43" i="1"/>
  <c r="J48" i="1"/>
  <c r="J68" i="1"/>
  <c r="J135" i="1"/>
  <c r="J106" i="4"/>
  <c r="J96" i="3"/>
  <c r="K125" i="1"/>
  <c r="L125" i="1" s="1"/>
  <c r="E6" i="3"/>
  <c r="E2" i="3"/>
  <c r="E8" i="3"/>
  <c r="E7" i="3"/>
  <c r="E9" i="3"/>
  <c r="H66" i="11"/>
  <c r="J66" i="11"/>
  <c r="AE66" i="2" s="1"/>
  <c r="H86" i="11"/>
  <c r="J86" i="11"/>
  <c r="AE87" i="2" s="1"/>
  <c r="J87" i="11"/>
  <c r="J18" i="11"/>
  <c r="J55" i="11"/>
  <c r="H82" i="4"/>
  <c r="J82" i="4"/>
  <c r="H74" i="3"/>
  <c r="J74" i="3"/>
  <c r="J52" i="9"/>
  <c r="AD38" i="2" s="1"/>
  <c r="J53" i="9"/>
  <c r="AD39" i="2" s="1"/>
  <c r="J54" i="9"/>
  <c r="AD40" i="2" s="1"/>
  <c r="J105" i="9"/>
  <c r="AD94" i="2" s="1"/>
  <c r="J69" i="9"/>
  <c r="J74" i="9"/>
  <c r="AD60" i="2" s="1"/>
  <c r="J79" i="9"/>
  <c r="AD66" i="2" s="1"/>
  <c r="J100" i="9"/>
  <c r="AD87" i="2" s="1"/>
  <c r="J101" i="9"/>
  <c r="AD88" i="2" s="1"/>
  <c r="J65" i="9"/>
  <c r="AD51" i="2" s="1"/>
  <c r="J33" i="9"/>
  <c r="H37" i="11"/>
  <c r="J37" i="11"/>
  <c r="AE38" i="2" s="1"/>
  <c r="H38" i="11"/>
  <c r="J38" i="11"/>
  <c r="AE39" i="2" s="1"/>
  <c r="H39" i="11"/>
  <c r="J39" i="11"/>
  <c r="AE40" i="2" s="1"/>
  <c r="H91" i="11"/>
  <c r="J91" i="11"/>
  <c r="AE94" i="2" s="1"/>
  <c r="H51" i="11"/>
  <c r="J51" i="11"/>
  <c r="AE51" i="2" s="1"/>
  <c r="H60" i="11"/>
  <c r="J60" i="11"/>
  <c r="AE60" i="2" s="1"/>
  <c r="H61" i="4"/>
  <c r="J61" i="4"/>
  <c r="H62" i="4"/>
  <c r="J62" i="4"/>
  <c r="H63" i="4"/>
  <c r="J63" i="4"/>
  <c r="H111" i="4"/>
  <c r="J111" i="4"/>
  <c r="H57" i="3"/>
  <c r="J57" i="3"/>
  <c r="H58" i="3"/>
  <c r="J58" i="3"/>
  <c r="H59" i="3"/>
  <c r="J59" i="3"/>
  <c r="H102" i="3"/>
  <c r="J102" i="3"/>
  <c r="J66" i="5"/>
  <c r="Y21" i="2" s="1"/>
  <c r="F34" i="11" l="1"/>
  <c r="F10" i="11"/>
  <c r="F96" i="11"/>
  <c r="F113" i="11"/>
  <c r="F104" i="11"/>
  <c r="F9" i="11"/>
  <c r="F100" i="11"/>
  <c r="G73" i="15"/>
  <c r="G78" i="14"/>
  <c r="G76" i="13"/>
  <c r="G75" i="12"/>
  <c r="G51" i="11"/>
  <c r="G68" i="10"/>
  <c r="G65" i="9"/>
  <c r="G79" i="8"/>
  <c r="G63" i="17"/>
  <c r="G66" i="16"/>
  <c r="G66" i="6"/>
  <c r="G73" i="4"/>
  <c r="G69" i="3"/>
  <c r="AD31" i="2"/>
  <c r="AD32" i="2"/>
  <c r="F88" i="2"/>
  <c r="AE88" i="2"/>
  <c r="G88" i="2"/>
  <c r="H101" i="9" s="1"/>
  <c r="AB88" i="2"/>
  <c r="AE32" i="2"/>
  <c r="AE31" i="2"/>
  <c r="AB66" i="2"/>
  <c r="AB60" i="2"/>
  <c r="AB94" i="2"/>
  <c r="AB40" i="2"/>
  <c r="AB32" i="2"/>
  <c r="AB39" i="2"/>
  <c r="AB31" i="2"/>
  <c r="E39" i="15"/>
  <c r="F39" i="15"/>
  <c r="D2" i="14"/>
  <c r="E2" i="14"/>
  <c r="F2" i="14"/>
  <c r="E64" i="13"/>
  <c r="E51" i="13"/>
  <c r="E79" i="13"/>
  <c r="E59" i="13"/>
  <c r="E16" i="13"/>
  <c r="D47" i="11"/>
  <c r="F47" i="11" s="1"/>
  <c r="D39" i="15"/>
  <c r="D4" i="6"/>
  <c r="E4" i="6"/>
  <c r="F4" i="6"/>
  <c r="G113" i="14" l="1"/>
  <c r="G110" i="15"/>
  <c r="G110" i="13"/>
  <c r="G110" i="12"/>
  <c r="G100" i="10"/>
  <c r="G101" i="16"/>
  <c r="G96" i="3"/>
  <c r="G113" i="5"/>
  <c r="G106" i="8"/>
  <c r="G99" i="17"/>
  <c r="G101" i="9"/>
  <c r="G106" i="4"/>
  <c r="A75" i="7"/>
  <c r="A129" i="7"/>
  <c r="A19" i="7"/>
  <c r="A20" i="7"/>
  <c r="A21" i="7"/>
  <c r="A22" i="7"/>
  <c r="A23" i="7"/>
  <c r="A96" i="7"/>
  <c r="A24" i="7"/>
  <c r="A89" i="7"/>
  <c r="A74" i="7"/>
  <c r="H87" i="11"/>
  <c r="H96" i="3"/>
  <c r="H106" i="4"/>
  <c r="F16" i="13"/>
  <c r="D16" i="13"/>
  <c r="F59" i="13"/>
  <c r="D59" i="13"/>
  <c r="E10" i="3"/>
  <c r="K125" i="17"/>
  <c r="J125" i="17"/>
  <c r="K123" i="17"/>
  <c r="J123" i="17"/>
  <c r="J31" i="17"/>
  <c r="J110" i="17"/>
  <c r="J109" i="17"/>
  <c r="J107" i="17"/>
  <c r="J106" i="17"/>
  <c r="J120" i="17"/>
  <c r="J104" i="17"/>
  <c r="J12" i="17"/>
  <c r="J103" i="17"/>
  <c r="J63" i="17"/>
  <c r="J102" i="17"/>
  <c r="J119" i="17"/>
  <c r="J118" i="17"/>
  <c r="J101" i="17"/>
  <c r="J97" i="17"/>
  <c r="J96" i="17"/>
  <c r="J95" i="17"/>
  <c r="J94" i="17"/>
  <c r="J93" i="17"/>
  <c r="J11" i="17"/>
  <c r="J92" i="17"/>
  <c r="J91" i="17"/>
  <c r="J114" i="17"/>
  <c r="J10" i="17"/>
  <c r="J90" i="17"/>
  <c r="J89" i="17"/>
  <c r="J88" i="17"/>
  <c r="J87" i="17"/>
  <c r="J86" i="17"/>
  <c r="J85" i="17"/>
  <c r="J84" i="17"/>
  <c r="J37" i="17"/>
  <c r="J108" i="17"/>
  <c r="J83" i="17"/>
  <c r="J9" i="17"/>
  <c r="J82" i="17"/>
  <c r="J81" i="17"/>
  <c r="J80" i="17"/>
  <c r="J117" i="17"/>
  <c r="J79" i="17"/>
  <c r="J78" i="17"/>
  <c r="J59" i="17"/>
  <c r="J67" i="17"/>
  <c r="J121" i="17"/>
  <c r="J76" i="17"/>
  <c r="J75" i="17"/>
  <c r="J8" i="17"/>
  <c r="J74" i="17"/>
  <c r="J73" i="17"/>
  <c r="J72" i="17"/>
  <c r="J30" i="17"/>
  <c r="F30" i="17"/>
  <c r="E30" i="17"/>
  <c r="D30" i="17"/>
  <c r="J70" i="17"/>
  <c r="J68" i="17"/>
  <c r="J66" i="17"/>
  <c r="J65" i="17"/>
  <c r="J64" i="17"/>
  <c r="J61" i="17"/>
  <c r="J60" i="17"/>
  <c r="J99" i="17"/>
  <c r="J116" i="17"/>
  <c r="J58" i="17"/>
  <c r="J57" i="17"/>
  <c r="J98" i="17"/>
  <c r="J56" i="17"/>
  <c r="J55" i="17"/>
  <c r="J54" i="17"/>
  <c r="J53" i="17"/>
  <c r="J48" i="17"/>
  <c r="J6" i="17"/>
  <c r="J77" i="17"/>
  <c r="J47" i="17"/>
  <c r="J46" i="17"/>
  <c r="J43" i="17"/>
  <c r="J71" i="17"/>
  <c r="J42" i="17"/>
  <c r="J41" i="17"/>
  <c r="J105" i="17"/>
  <c r="J52" i="17"/>
  <c r="J5" i="17"/>
  <c r="J51" i="17"/>
  <c r="J40" i="17"/>
  <c r="J39" i="17"/>
  <c r="J38" i="17"/>
  <c r="J113" i="17"/>
  <c r="J36" i="17"/>
  <c r="J35" i="17"/>
  <c r="J29" i="17"/>
  <c r="J50" i="17"/>
  <c r="J28" i="17"/>
  <c r="J27" i="17"/>
  <c r="J32" i="17"/>
  <c r="J26" i="17"/>
  <c r="J25" i="17"/>
  <c r="J24" i="17"/>
  <c r="J34" i="17"/>
  <c r="J4" i="17"/>
  <c r="J23" i="17"/>
  <c r="J22" i="17"/>
  <c r="J21" i="17"/>
  <c r="J20" i="17"/>
  <c r="J19" i="17"/>
  <c r="J112" i="17"/>
  <c r="J18" i="17"/>
  <c r="J3" i="17"/>
  <c r="J17" i="17"/>
  <c r="J16" i="17"/>
  <c r="J111" i="17"/>
  <c r="J15" i="17"/>
  <c r="J115" i="17"/>
  <c r="J49" i="17"/>
  <c r="J62" i="17"/>
  <c r="J33" i="17"/>
  <c r="J14" i="17"/>
  <c r="J13" i="17"/>
  <c r="J100" i="17"/>
  <c r="J7" i="17"/>
  <c r="J2" i="17"/>
  <c r="J69" i="17"/>
  <c r="K115" i="1"/>
  <c r="K116" i="1"/>
  <c r="D44" i="13"/>
  <c r="E44" i="13"/>
  <c r="F44" i="13"/>
  <c r="D43" i="13"/>
  <c r="E43" i="13"/>
  <c r="F43" i="13"/>
  <c r="D45" i="13"/>
  <c r="E45" i="13"/>
  <c r="F45" i="13"/>
  <c r="D34" i="13"/>
  <c r="E34" i="13"/>
  <c r="F34" i="13"/>
  <c r="D46" i="13"/>
  <c r="E46" i="13"/>
  <c r="F46" i="13"/>
  <c r="D47" i="13"/>
  <c r="E47" i="13"/>
  <c r="F47" i="13"/>
  <c r="D48" i="13"/>
  <c r="E48" i="13"/>
  <c r="F48" i="13"/>
  <c r="D12" i="13"/>
  <c r="E12" i="13"/>
  <c r="F12" i="13"/>
  <c r="D49" i="13"/>
  <c r="E49" i="13"/>
  <c r="F49" i="13"/>
  <c r="D55" i="13"/>
  <c r="E55" i="13"/>
  <c r="F55" i="13"/>
  <c r="D118" i="13"/>
  <c r="E118" i="13"/>
  <c r="F118" i="13"/>
  <c r="D57" i="13"/>
  <c r="E57" i="13"/>
  <c r="F57" i="13"/>
  <c r="D58" i="13"/>
  <c r="E58" i="13"/>
  <c r="F58" i="13"/>
  <c r="D35" i="13"/>
  <c r="E35" i="13"/>
  <c r="F35" i="13"/>
  <c r="D60" i="13"/>
  <c r="E60" i="13"/>
  <c r="F60" i="13"/>
  <c r="D56" i="13"/>
  <c r="E56" i="13"/>
  <c r="F56" i="13"/>
  <c r="D36" i="13"/>
  <c r="E36" i="13"/>
  <c r="F36" i="13"/>
  <c r="D53" i="13"/>
  <c r="E53" i="13"/>
  <c r="F53" i="13"/>
  <c r="D61" i="13"/>
  <c r="E61" i="13"/>
  <c r="F61" i="13"/>
  <c r="D62" i="13"/>
  <c r="E62" i="13"/>
  <c r="F62" i="13"/>
  <c r="D63" i="13"/>
  <c r="E63" i="13"/>
  <c r="F63" i="13"/>
  <c r="D74" i="13"/>
  <c r="E74" i="13"/>
  <c r="F74" i="13"/>
  <c r="D9" i="13"/>
  <c r="E9" i="13"/>
  <c r="F9" i="13"/>
  <c r="D54" i="13"/>
  <c r="E54" i="13"/>
  <c r="F54" i="13"/>
  <c r="D52" i="13"/>
  <c r="E52" i="13"/>
  <c r="F52" i="13"/>
  <c r="D8" i="13"/>
  <c r="E8" i="13"/>
  <c r="F8" i="13"/>
  <c r="D64" i="13"/>
  <c r="F64" i="13"/>
  <c r="D37" i="13"/>
  <c r="E37" i="13"/>
  <c r="F37" i="13"/>
  <c r="D79" i="13"/>
  <c r="F79" i="13"/>
  <c r="D15" i="13"/>
  <c r="E15" i="13"/>
  <c r="F15" i="13"/>
  <c r="J94" i="6"/>
  <c r="Z81" i="2" s="1"/>
  <c r="J115" i="6"/>
  <c r="J27" i="3"/>
  <c r="D50" i="13"/>
  <c r="E50" i="13"/>
  <c r="F50" i="13"/>
  <c r="D4" i="4"/>
  <c r="E4" i="4"/>
  <c r="F4" i="4"/>
  <c r="J82" i="15"/>
  <c r="AJ60" i="2" s="1"/>
  <c r="J11" i="15"/>
  <c r="J47" i="15"/>
  <c r="AJ24" i="2" s="1"/>
  <c r="J19" i="15"/>
  <c r="J126" i="16"/>
  <c r="J40" i="16"/>
  <c r="AA24" i="2" s="1"/>
  <c r="J115" i="16"/>
  <c r="A31" i="17" l="1"/>
  <c r="A22" i="17"/>
  <c r="A26" i="17"/>
  <c r="A33" i="17"/>
  <c r="A3" i="17"/>
  <c r="A19" i="17"/>
  <c r="A34" i="17"/>
  <c r="A62" i="17"/>
  <c r="A35" i="17"/>
  <c r="A100" i="17"/>
  <c r="A14" i="17"/>
  <c r="A17" i="17"/>
  <c r="A50" i="17"/>
  <c r="A15" i="17"/>
  <c r="A23" i="17"/>
  <c r="A32" i="17"/>
  <c r="A24" i="17"/>
  <c r="A49" i="17"/>
  <c r="A16" i="17"/>
  <c r="A28" i="17"/>
  <c r="A105" i="17"/>
  <c r="A47" i="17"/>
  <c r="A38" i="17"/>
  <c r="A46" i="17"/>
  <c r="A111" i="17"/>
  <c r="A4" i="17"/>
  <c r="A27" i="17"/>
  <c r="A29" i="17"/>
  <c r="A112" i="17"/>
  <c r="A21" i="17"/>
  <c r="A25" i="17"/>
  <c r="A113" i="17"/>
  <c r="A40" i="17"/>
  <c r="A42" i="17"/>
  <c r="A77" i="17"/>
  <c r="A13" i="17"/>
  <c r="A115" i="17"/>
  <c r="A18" i="17"/>
  <c r="A20" i="17"/>
  <c r="A36" i="17"/>
  <c r="A39" i="17"/>
  <c r="A41" i="17"/>
  <c r="A51" i="17"/>
  <c r="A71" i="17"/>
  <c r="A73" i="17"/>
  <c r="A95" i="17"/>
  <c r="A119" i="17"/>
  <c r="A12" i="17"/>
  <c r="A107" i="17"/>
  <c r="A61" i="17"/>
  <c r="A72" i="17"/>
  <c r="A59" i="17"/>
  <c r="A83" i="17"/>
  <c r="A89" i="17"/>
  <c r="A94" i="17"/>
  <c r="A56" i="17"/>
  <c r="A64" i="17"/>
  <c r="A78" i="17"/>
  <c r="A108" i="17"/>
  <c r="A90" i="17"/>
  <c r="A2" i="17"/>
  <c r="A7" i="17"/>
  <c r="A60" i="17"/>
  <c r="A30" i="17"/>
  <c r="A67" i="17"/>
  <c r="A9" i="17"/>
  <c r="A88" i="17"/>
  <c r="A93" i="17"/>
  <c r="A118" i="17"/>
  <c r="A103" i="17"/>
  <c r="A106" i="17"/>
  <c r="A70" i="17"/>
  <c r="A121" i="17"/>
  <c r="A87" i="17"/>
  <c r="A11" i="17"/>
  <c r="A54" i="17"/>
  <c r="A116" i="17"/>
  <c r="A45" i="17"/>
  <c r="A76" i="17"/>
  <c r="A81" i="17"/>
  <c r="A86" i="17"/>
  <c r="A92" i="17"/>
  <c r="A101" i="17"/>
  <c r="A63" i="17"/>
  <c r="A120" i="17"/>
  <c r="A110" i="17"/>
  <c r="A69" i="17"/>
  <c r="A53" i="17"/>
  <c r="A58" i="17"/>
  <c r="A68" i="17"/>
  <c r="A75" i="17"/>
  <c r="A80" i="17"/>
  <c r="A85" i="17"/>
  <c r="A91" i="17"/>
  <c r="A44" i="17"/>
  <c r="A55" i="17"/>
  <c r="A52" i="17"/>
  <c r="A48" i="17"/>
  <c r="A57" i="17"/>
  <c r="A66" i="17"/>
  <c r="A8" i="17"/>
  <c r="A117" i="17"/>
  <c r="A84" i="17"/>
  <c r="A114" i="17"/>
  <c r="A97" i="17"/>
  <c r="A102" i="17"/>
  <c r="A104" i="17"/>
  <c r="A109" i="17"/>
  <c r="A6" i="17"/>
  <c r="A99" i="17"/>
  <c r="A82" i="17"/>
  <c r="A5" i="17"/>
  <c r="A43" i="17"/>
  <c r="A98" i="17"/>
  <c r="A65" i="17"/>
  <c r="A74" i="17"/>
  <c r="A79" i="17"/>
  <c r="A37" i="17"/>
  <c r="A10" i="17"/>
  <c r="A96" i="17"/>
  <c r="J65" i="6"/>
  <c r="Z50" i="2" s="1"/>
  <c r="J34" i="5"/>
  <c r="J96" i="5"/>
  <c r="Y65" i="2" s="1"/>
  <c r="K134" i="9"/>
  <c r="J122" i="9"/>
  <c r="J34" i="9"/>
  <c r="AD16" i="2" s="1"/>
  <c r="J7" i="9"/>
  <c r="J134" i="9"/>
  <c r="J4" i="9"/>
  <c r="J75" i="9"/>
  <c r="J36" i="9"/>
  <c r="AD19" i="2" s="1"/>
  <c r="J63" i="9"/>
  <c r="J104" i="9"/>
  <c r="J51" i="9"/>
  <c r="AD36" i="2" s="1"/>
  <c r="J94" i="9"/>
  <c r="J35" i="9"/>
  <c r="AD18" i="2" s="1"/>
  <c r="J55" i="9"/>
  <c r="J120" i="9"/>
  <c r="J121" i="9"/>
  <c r="J113" i="9"/>
  <c r="J131" i="9"/>
  <c r="J32" i="9"/>
  <c r="J107" i="9"/>
  <c r="J11" i="9"/>
  <c r="J18" i="9"/>
  <c r="J13" i="9"/>
  <c r="J102" i="9"/>
  <c r="J106" i="9"/>
  <c r="J125" i="9"/>
  <c r="J85" i="9"/>
  <c r="J93" i="9"/>
  <c r="J97" i="9"/>
  <c r="J21" i="9"/>
  <c r="J23" i="9"/>
  <c r="J123" i="9"/>
  <c r="J29" i="9"/>
  <c r="J130" i="9"/>
  <c r="J50" i="9"/>
  <c r="J119" i="9"/>
  <c r="J103" i="9"/>
  <c r="J92" i="9"/>
  <c r="J88" i="9"/>
  <c r="J84" i="9"/>
  <c r="J60" i="9"/>
  <c r="J83" i="9"/>
  <c r="J129" i="9"/>
  <c r="J27" i="9"/>
  <c r="J26" i="9"/>
  <c r="J90" i="9"/>
  <c r="J89" i="9"/>
  <c r="J25" i="9"/>
  <c r="J24" i="9"/>
  <c r="J16" i="9"/>
  <c r="J17" i="9"/>
  <c r="J8" i="9"/>
  <c r="J10" i="9"/>
  <c r="J80" i="9"/>
  <c r="J67" i="9"/>
  <c r="J91" i="9"/>
  <c r="J59" i="9"/>
  <c r="J109" i="9"/>
  <c r="J108" i="9"/>
  <c r="J61" i="9"/>
  <c r="J99" i="9"/>
  <c r="J81" i="9"/>
  <c r="J5" i="9"/>
  <c r="J82" i="9"/>
  <c r="J73" i="9"/>
  <c r="J70" i="9"/>
  <c r="J111" i="9"/>
  <c r="J71" i="9"/>
  <c r="J98" i="9"/>
  <c r="J20" i="9"/>
  <c r="J87" i="9"/>
  <c r="J64" i="9"/>
  <c r="AD50" i="2" s="1"/>
  <c r="J124" i="9"/>
  <c r="J96" i="9"/>
  <c r="J128" i="9"/>
  <c r="J12" i="9"/>
  <c r="J66" i="9"/>
  <c r="J68" i="9"/>
  <c r="J95" i="9"/>
  <c r="J62" i="9"/>
  <c r="J6" i="9"/>
  <c r="J31" i="9"/>
  <c r="J86" i="9"/>
  <c r="J9" i="9"/>
  <c r="J114" i="9"/>
  <c r="J77" i="9"/>
  <c r="J76" i="9"/>
  <c r="AD24" i="2"/>
  <c r="J28" i="9"/>
  <c r="J19" i="9"/>
  <c r="J78" i="9"/>
  <c r="J37" i="9"/>
  <c r="AD21" i="2" s="1"/>
  <c r="J112" i="9"/>
  <c r="J57" i="9"/>
  <c r="J56" i="9"/>
  <c r="J30" i="9"/>
  <c r="AD15" i="2" s="1"/>
  <c r="J110" i="9"/>
  <c r="J72" i="9"/>
  <c r="J2" i="9"/>
  <c r="J22" i="9"/>
  <c r="J58" i="9"/>
  <c r="J80" i="6"/>
  <c r="Z65" i="2" s="1"/>
  <c r="A39" i="10" l="1"/>
  <c r="A71" i="10"/>
  <c r="A30" i="8"/>
  <c r="A81" i="8"/>
  <c r="A70" i="16"/>
  <c r="A34" i="16"/>
  <c r="A59" i="16"/>
  <c r="A36" i="6"/>
  <c r="A70" i="6"/>
  <c r="A72" i="3"/>
  <c r="A28" i="11"/>
  <c r="A32" i="11"/>
  <c r="A31" i="11"/>
  <c r="A107" i="11"/>
  <c r="A108" i="3"/>
  <c r="A23" i="3"/>
  <c r="A107" i="3"/>
  <c r="A51" i="3"/>
  <c r="A6" i="16"/>
  <c r="A48" i="16"/>
  <c r="A47" i="16"/>
  <c r="A44" i="16"/>
  <c r="A43" i="16"/>
  <c r="A47" i="9"/>
  <c r="A127" i="9"/>
  <c r="A44" i="9"/>
  <c r="A46" i="9"/>
  <c r="A54" i="15"/>
  <c r="A48" i="15"/>
  <c r="A55" i="15"/>
  <c r="A10" i="15"/>
  <c r="A52" i="15"/>
  <c r="A63" i="8"/>
  <c r="A64" i="8"/>
  <c r="A16" i="8"/>
  <c r="A118" i="4"/>
  <c r="A20" i="4"/>
  <c r="A117" i="4"/>
  <c r="A19" i="4"/>
  <c r="A116" i="4"/>
  <c r="A12" i="4"/>
  <c r="A14" i="4"/>
  <c r="A96" i="3"/>
  <c r="A74" i="3"/>
  <c r="A106" i="4"/>
  <c r="A54" i="9"/>
  <c r="A33" i="9"/>
  <c r="A101" i="9"/>
  <c r="A100" i="9"/>
  <c r="A74" i="9"/>
  <c r="A79" i="9"/>
  <c r="A52" i="9"/>
  <c r="A105" i="9"/>
  <c r="A69" i="9"/>
  <c r="A65" i="9"/>
  <c r="A53" i="9"/>
  <c r="A108" i="11"/>
  <c r="A24" i="11"/>
  <c r="A66" i="11"/>
  <c r="A86" i="11"/>
  <c r="A55" i="11"/>
  <c r="A18" i="11"/>
  <c r="A87" i="11"/>
  <c r="A59" i="3"/>
  <c r="A102" i="3"/>
  <c r="A57" i="3"/>
  <c r="A58" i="3"/>
  <c r="A63" i="4"/>
  <c r="A82" i="4"/>
  <c r="A111" i="4"/>
  <c r="A62" i="4"/>
  <c r="A19" i="11"/>
  <c r="A124" i="11"/>
  <c r="A21" i="11"/>
  <c r="A38" i="11"/>
  <c r="A91" i="11"/>
  <c r="A51" i="11"/>
  <c r="A39" i="11"/>
  <c r="A37" i="11"/>
  <c r="A60" i="11"/>
  <c r="A66" i="5"/>
  <c r="A11" i="15"/>
  <c r="A4" i="15"/>
  <c r="A3" i="15"/>
  <c r="A47" i="15"/>
  <c r="A19" i="15"/>
  <c r="A115" i="16"/>
  <c r="A40" i="16"/>
  <c r="AD81" i="2"/>
  <c r="A94" i="6"/>
  <c r="A115" i="6"/>
  <c r="A82" i="15"/>
  <c r="A48" i="4"/>
  <c r="A95" i="3"/>
  <c r="A126" i="16"/>
  <c r="A25" i="3"/>
  <c r="A65" i="6"/>
  <c r="A119" i="16"/>
  <c r="A120" i="4"/>
  <c r="A34" i="5"/>
  <c r="J38" i="6"/>
  <c r="Z19" i="2" s="1"/>
  <c r="J76" i="6"/>
  <c r="Z61" i="2" s="1"/>
  <c r="J93" i="5"/>
  <c r="Y61" i="2" s="1"/>
  <c r="K111" i="1"/>
  <c r="L111" i="1" s="1"/>
  <c r="J111" i="1" s="1"/>
  <c r="K112" i="1"/>
  <c r="L112" i="1" s="1"/>
  <c r="J112" i="1" s="1"/>
  <c r="K99" i="1"/>
  <c r="L99" i="1" s="1"/>
  <c r="J99" i="1" s="1"/>
  <c r="J10" i="5"/>
  <c r="D13" i="13"/>
  <c r="E13" i="13"/>
  <c r="F13" i="13"/>
  <c r="D38" i="13"/>
  <c r="E38" i="13"/>
  <c r="F38" i="13"/>
  <c r="D39" i="13"/>
  <c r="E39" i="13"/>
  <c r="F39" i="13"/>
  <c r="D31" i="13"/>
  <c r="E31" i="13"/>
  <c r="F31" i="13"/>
  <c r="D40" i="13"/>
  <c r="E40" i="13"/>
  <c r="F40" i="13"/>
  <c r="D33" i="13"/>
  <c r="E33" i="13"/>
  <c r="F33" i="13"/>
  <c r="D41" i="13"/>
  <c r="E41" i="13"/>
  <c r="F41" i="13"/>
  <c r="D42" i="13"/>
  <c r="E42" i="13"/>
  <c r="F42" i="13"/>
  <c r="D5" i="13"/>
  <c r="E5" i="13"/>
  <c r="F5" i="13"/>
  <c r="D51" i="13"/>
  <c r="F51" i="13"/>
  <c r="D6" i="12"/>
  <c r="E6" i="12"/>
  <c r="F6" i="12"/>
  <c r="D3" i="10"/>
  <c r="E3" i="10"/>
  <c r="F3" i="10"/>
  <c r="D4" i="8"/>
  <c r="E4" i="8"/>
  <c r="F4" i="8"/>
  <c r="AB19" i="2"/>
  <c r="AB61" i="2"/>
  <c r="AB65" i="2"/>
  <c r="D2" i="7"/>
  <c r="E2" i="7"/>
  <c r="F2" i="7"/>
  <c r="J16" i="16"/>
  <c r="J74" i="16"/>
  <c r="AA61" i="2" s="1"/>
  <c r="J78" i="16"/>
  <c r="AA65" i="2" s="1"/>
  <c r="J119" i="16"/>
  <c r="D3" i="5"/>
  <c r="E3" i="5"/>
  <c r="F3" i="5"/>
  <c r="J72" i="4"/>
  <c r="X50" i="2" s="1"/>
  <c r="J7" i="4"/>
  <c r="X36" i="2" s="1"/>
  <c r="J83" i="4"/>
  <c r="X61" i="2" s="1"/>
  <c r="J87" i="4"/>
  <c r="X65" i="2" s="1"/>
  <c r="J120" i="4"/>
  <c r="J48" i="4"/>
  <c r="X18" i="2" s="1"/>
  <c r="E4" i="3"/>
  <c r="J45" i="3"/>
  <c r="W24" i="2" s="1"/>
  <c r="J16" i="3"/>
  <c r="J75" i="3"/>
  <c r="W61" i="2" s="1"/>
  <c r="J4" i="3"/>
  <c r="W65" i="2" s="1"/>
  <c r="J25" i="3"/>
  <c r="J95" i="3"/>
  <c r="J40" i="8"/>
  <c r="J86" i="8"/>
  <c r="J4" i="8"/>
  <c r="J78" i="8"/>
  <c r="AD65" i="2"/>
  <c r="J59" i="15"/>
  <c r="J83" i="15"/>
  <c r="AJ61" i="2" s="1"/>
  <c r="J87" i="15"/>
  <c r="AJ65" i="2" s="1"/>
  <c r="J72" i="15"/>
  <c r="AJ50" i="2" s="1"/>
  <c r="J53" i="14"/>
  <c r="AI24" i="2" s="1"/>
  <c r="J88" i="14"/>
  <c r="AI61" i="2" s="1"/>
  <c r="J92" i="14"/>
  <c r="AI65" i="2" s="1"/>
  <c r="J64" i="14"/>
  <c r="AI36" i="2" s="1"/>
  <c r="J14" i="14"/>
  <c r="J29" i="14"/>
  <c r="J16" i="13"/>
  <c r="J85" i="13"/>
  <c r="AH61" i="2" s="1"/>
  <c r="J89" i="13"/>
  <c r="AH65" i="2" s="1"/>
  <c r="J30" i="12"/>
  <c r="J84" i="12"/>
  <c r="AG61" i="2" s="1"/>
  <c r="J88" i="12"/>
  <c r="AG65" i="2" s="1"/>
  <c r="J20" i="11"/>
  <c r="AE19" i="2" s="1"/>
  <c r="J61" i="11"/>
  <c r="AE61" i="2" s="1"/>
  <c r="J65" i="11"/>
  <c r="AE65" i="2" s="1"/>
  <c r="J50" i="11"/>
  <c r="AE50" i="2" s="1"/>
  <c r="J38" i="10"/>
  <c r="AF16" i="2" s="1"/>
  <c r="J4" i="10"/>
  <c r="AF61" i="2" s="1"/>
  <c r="J79" i="10"/>
  <c r="AF65" i="2" s="1"/>
  <c r="J54" i="10"/>
  <c r="AF36" i="2" s="1"/>
  <c r="J64" i="4"/>
  <c r="J88" i="4"/>
  <c r="J101" i="4"/>
  <c r="J16" i="4"/>
  <c r="X24" i="2" s="1"/>
  <c r="J23" i="4"/>
  <c r="J10" i="4"/>
  <c r="X91" i="2" s="1"/>
  <c r="J71" i="4"/>
  <c r="X49" i="2" s="1"/>
  <c r="J21" i="4"/>
  <c r="J24" i="4"/>
  <c r="J36" i="16"/>
  <c r="AA19" i="2" s="1"/>
  <c r="J13" i="16"/>
  <c r="J33" i="16"/>
  <c r="AA16" i="2" s="1"/>
  <c r="J64" i="16"/>
  <c r="AA49" i="2" s="1"/>
  <c r="J125" i="16"/>
  <c r="J100" i="16"/>
  <c r="J124" i="16"/>
  <c r="J8" i="16"/>
  <c r="J110" i="16"/>
  <c r="J21" i="16"/>
  <c r="AA5" i="2" s="1"/>
  <c r="J26" i="16"/>
  <c r="AA10" i="2" s="1"/>
  <c r="J16" i="15"/>
  <c r="J124" i="15"/>
  <c r="J119" i="15"/>
  <c r="J70" i="15"/>
  <c r="AJ49" i="2" s="1"/>
  <c r="J4" i="15"/>
  <c r="J113" i="15"/>
  <c r="AJ91" i="2" s="1"/>
  <c r="J43" i="14"/>
  <c r="AI15" i="2" s="1"/>
  <c r="J113" i="14"/>
  <c r="AI88" i="2" s="1"/>
  <c r="J82" i="14"/>
  <c r="J76" i="14"/>
  <c r="AI49" i="2" s="1"/>
  <c r="J74" i="14"/>
  <c r="J116" i="14"/>
  <c r="AI91" i="2" s="1"/>
  <c r="J68" i="14"/>
  <c r="J20" i="12"/>
  <c r="J110" i="12"/>
  <c r="AG88" i="2" s="1"/>
  <c r="J114" i="12"/>
  <c r="AG94" i="2" s="1"/>
  <c r="J8" i="12"/>
  <c r="AG49" i="2" s="1"/>
  <c r="J44" i="12"/>
  <c r="AG19" i="2" s="1"/>
  <c r="J113" i="12"/>
  <c r="AG91" i="2" s="1"/>
  <c r="J9" i="12"/>
  <c r="J14" i="11"/>
  <c r="AE15" i="2" s="1"/>
  <c r="J24" i="11"/>
  <c r="AE24" i="2" s="1"/>
  <c r="J112" i="11"/>
  <c r="J90" i="11"/>
  <c r="AE91" i="2" s="1"/>
  <c r="J49" i="11"/>
  <c r="AE49" i="2" s="1"/>
  <c r="J116" i="10"/>
  <c r="J100" i="10"/>
  <c r="AF88" i="2" s="1"/>
  <c r="J21" i="10"/>
  <c r="J65" i="10"/>
  <c r="AF49" i="2" s="1"/>
  <c r="J41" i="10"/>
  <c r="AF19" i="2" s="1"/>
  <c r="J102" i="10"/>
  <c r="AF91" i="2" s="1"/>
  <c r="J16" i="10"/>
  <c r="AD91" i="2"/>
  <c r="AD49" i="2"/>
  <c r="AD61" i="2"/>
  <c r="AB49" i="2"/>
  <c r="J21" i="13"/>
  <c r="J64" i="13"/>
  <c r="J84" i="13"/>
  <c r="AH60" i="2" s="1"/>
  <c r="J11" i="13"/>
  <c r="AH49" i="2" s="1"/>
  <c r="J59" i="13"/>
  <c r="AH24" i="2" s="1"/>
  <c r="J113" i="13"/>
  <c r="AH91" i="2" s="1"/>
  <c r="F11" i="13"/>
  <c r="E11" i="13"/>
  <c r="D11" i="13"/>
  <c r="J31" i="8"/>
  <c r="J105" i="8"/>
  <c r="J32" i="8"/>
  <c r="J116" i="8"/>
  <c r="J14" i="8"/>
  <c r="J54" i="8"/>
  <c r="J108" i="8"/>
  <c r="J18" i="6"/>
  <c r="J48" i="6"/>
  <c r="J75" i="6"/>
  <c r="Z60" i="2" s="1"/>
  <c r="J101" i="6"/>
  <c r="Z91" i="2" s="1"/>
  <c r="J63" i="6"/>
  <c r="Z49" i="2" s="1"/>
  <c r="J19" i="6"/>
  <c r="J55" i="3"/>
  <c r="W36" i="2" s="1"/>
  <c r="J78" i="3"/>
  <c r="J99" i="3"/>
  <c r="W91" i="2" s="1"/>
  <c r="J15" i="3"/>
  <c r="W49" i="2" s="1"/>
  <c r="J74" i="5"/>
  <c r="J50" i="5"/>
  <c r="J113" i="5"/>
  <c r="J116" i="5"/>
  <c r="Y91" i="2" s="1"/>
  <c r="J83" i="5"/>
  <c r="Y49" i="2" s="1"/>
  <c r="J6" i="5"/>
  <c r="Y19" i="2" s="1"/>
  <c r="J41" i="4"/>
  <c r="X10" i="2" s="1"/>
  <c r="J28" i="6"/>
  <c r="Z10" i="2" s="1"/>
  <c r="AB10" i="2"/>
  <c r="J45" i="8"/>
  <c r="AD10" i="2"/>
  <c r="J31" i="10"/>
  <c r="AF10" i="2" s="1"/>
  <c r="J10" i="11"/>
  <c r="AE10" i="2" s="1"/>
  <c r="J37" i="12"/>
  <c r="AG10" i="2" s="1"/>
  <c r="J45" i="13"/>
  <c r="AH10" i="2" s="1"/>
  <c r="J33" i="15"/>
  <c r="AJ10" i="2" s="1"/>
  <c r="J35" i="3"/>
  <c r="W10" i="2" s="1"/>
  <c r="J31" i="3"/>
  <c r="W5" i="2" s="1"/>
  <c r="J37" i="4"/>
  <c r="X5" i="2" s="1"/>
  <c r="AB5" i="2"/>
  <c r="J3" i="8"/>
  <c r="AD5" i="2"/>
  <c r="J26" i="10"/>
  <c r="AF5" i="2" s="1"/>
  <c r="J32" i="12"/>
  <c r="AG5" i="2" s="1"/>
  <c r="J40" i="13"/>
  <c r="AH5" i="2" s="1"/>
  <c r="J28" i="15"/>
  <c r="AJ5" i="2" s="1"/>
  <c r="J60" i="3"/>
  <c r="AC50" i="2" l="1"/>
  <c r="AC10" i="2"/>
  <c r="AC91" i="2"/>
  <c r="J91" i="2"/>
  <c r="AC19" i="2"/>
  <c r="AC49" i="2"/>
  <c r="J49" i="2"/>
  <c r="I49" i="2" s="1"/>
  <c r="AC65" i="2"/>
  <c r="J65" i="2"/>
  <c r="I65" i="2" s="1"/>
  <c r="AC61" i="2"/>
  <c r="J61" i="2"/>
  <c r="I61" i="2" s="1"/>
  <c r="AC5" i="2"/>
  <c r="F61" i="2"/>
  <c r="G83" i="15" s="1"/>
  <c r="W88" i="2"/>
  <c r="W39" i="2"/>
  <c r="W66" i="2"/>
  <c r="W40" i="2"/>
  <c r="W87" i="2"/>
  <c r="W94" i="2"/>
  <c r="W60" i="2"/>
  <c r="X81" i="2"/>
  <c r="J85" i="12"/>
  <c r="AG62" i="2" s="1"/>
  <c r="J86" i="13"/>
  <c r="AH62" i="2" s="1"/>
  <c r="J84" i="15"/>
  <c r="AJ62" i="2" s="1"/>
  <c r="J76" i="10"/>
  <c r="AF62" i="2" s="1"/>
  <c r="J75" i="16"/>
  <c r="AA62" i="2" s="1"/>
  <c r="J77" i="6"/>
  <c r="Z62" i="2" s="1"/>
  <c r="J94" i="5"/>
  <c r="Y62" i="2" s="1"/>
  <c r="J84" i="4"/>
  <c r="X62" i="2" s="1"/>
  <c r="J76" i="3"/>
  <c r="W62" i="2" s="1"/>
  <c r="K14" i="1"/>
  <c r="L14" i="1" s="1"/>
  <c r="J14" i="1" s="1"/>
  <c r="J104" i="4"/>
  <c r="X85" i="2" s="1"/>
  <c r="J50" i="4"/>
  <c r="X21" i="2" s="1"/>
  <c r="J111" i="5"/>
  <c r="Y85" i="2" s="1"/>
  <c r="J8" i="5"/>
  <c r="J53" i="5"/>
  <c r="J93" i="3"/>
  <c r="W85" i="2" s="1"/>
  <c r="J68" i="3"/>
  <c r="W50" i="2" s="1"/>
  <c r="J24" i="3"/>
  <c r="J96" i="6"/>
  <c r="Z85" i="2" s="1"/>
  <c r="J55" i="6"/>
  <c r="Z39" i="2" s="1"/>
  <c r="J62" i="6"/>
  <c r="J110" i="15"/>
  <c r="AJ88" i="2" s="1"/>
  <c r="J107" i="15"/>
  <c r="AJ85" i="2" s="1"/>
  <c r="J61" i="15"/>
  <c r="AJ39" i="2" s="1"/>
  <c r="J5" i="15"/>
  <c r="J40" i="15"/>
  <c r="AJ16" i="2" s="1"/>
  <c r="J112" i="15"/>
  <c r="AJ90" i="2" s="1"/>
  <c r="J93" i="14"/>
  <c r="AI66" i="2" s="1"/>
  <c r="J110" i="14"/>
  <c r="AI85" i="2" s="1"/>
  <c r="J65" i="14"/>
  <c r="AI38" i="2" s="1"/>
  <c r="J6" i="14"/>
  <c r="J89" i="14"/>
  <c r="AI62" i="2" s="1"/>
  <c r="J34" i="14"/>
  <c r="AI5" i="2" s="1"/>
  <c r="J39" i="14"/>
  <c r="AI10" i="2" s="1"/>
  <c r="J46" i="14"/>
  <c r="J115" i="14"/>
  <c r="AI90" i="2" s="1"/>
  <c r="J109" i="13"/>
  <c r="AH87" i="2" s="1"/>
  <c r="J107" i="13"/>
  <c r="AH85" i="2" s="1"/>
  <c r="J68" i="13"/>
  <c r="AH39" i="2" s="1"/>
  <c r="J13" i="13"/>
  <c r="J52" i="13"/>
  <c r="AH16" i="2" s="1"/>
  <c r="J112" i="13"/>
  <c r="AH90" i="2" s="1"/>
  <c r="J83" i="12"/>
  <c r="AG60" i="2" s="1"/>
  <c r="J107" i="12"/>
  <c r="AG85" i="2" s="1"/>
  <c r="J63" i="12"/>
  <c r="AG38" i="2" s="1"/>
  <c r="J62" i="12"/>
  <c r="J14" i="12"/>
  <c r="J112" i="12"/>
  <c r="AG90" i="2" s="1"/>
  <c r="J84" i="11"/>
  <c r="AE85" i="2" s="1"/>
  <c r="J36" i="11"/>
  <c r="AE36" i="2" s="1"/>
  <c r="J47" i="11"/>
  <c r="J62" i="11"/>
  <c r="AE62" i="2" s="1"/>
  <c r="J5" i="11"/>
  <c r="AE5" i="2" s="1"/>
  <c r="J133" i="11"/>
  <c r="J89" i="11"/>
  <c r="AE90" i="2" s="1"/>
  <c r="J67" i="10"/>
  <c r="AF50" i="2" s="1"/>
  <c r="J97" i="10"/>
  <c r="AF85" i="2" s="1"/>
  <c r="J55" i="10"/>
  <c r="AF38" i="2" s="1"/>
  <c r="J64" i="10"/>
  <c r="J113" i="10"/>
  <c r="J6" i="10"/>
  <c r="AF90" i="2" s="1"/>
  <c r="AD85" i="2"/>
  <c r="AD62" i="2"/>
  <c r="AD90" i="2"/>
  <c r="J85" i="8"/>
  <c r="J53" i="8"/>
  <c r="J114" i="8"/>
  <c r="J87" i="8"/>
  <c r="J58" i="8"/>
  <c r="J107" i="8"/>
  <c r="AB62" i="2"/>
  <c r="AB15" i="2"/>
  <c r="AB90" i="2"/>
  <c r="J98" i="16"/>
  <c r="AA85" i="2" s="1"/>
  <c r="J53" i="16"/>
  <c r="J103" i="16"/>
  <c r="AA90" i="2" s="1"/>
  <c r="J4" i="6"/>
  <c r="Z88" i="2" s="1"/>
  <c r="J32" i="6"/>
  <c r="Z15" i="2" s="1"/>
  <c r="J23" i="6"/>
  <c r="Z5" i="2" s="1"/>
  <c r="J112" i="6"/>
  <c r="J100" i="6"/>
  <c r="Z90" i="2" s="1"/>
  <c r="J88" i="5"/>
  <c r="J57" i="5"/>
  <c r="Y5" i="2" s="1"/>
  <c r="J61" i="5"/>
  <c r="Y10" i="2" s="1"/>
  <c r="J41" i="5"/>
  <c r="J115" i="5"/>
  <c r="Y90" i="2" s="1"/>
  <c r="J108" i="4"/>
  <c r="X90" i="2" s="1"/>
  <c r="J42" i="3"/>
  <c r="W18" i="2" s="1"/>
  <c r="J40" i="3"/>
  <c r="W16" i="2" s="1"/>
  <c r="J98" i="3"/>
  <c r="W90" i="2" s="1"/>
  <c r="J59" i="14"/>
  <c r="J60" i="14"/>
  <c r="J82" i="13"/>
  <c r="AH59" i="2" s="1"/>
  <c r="J83" i="13"/>
  <c r="AH58" i="2" s="1"/>
  <c r="J110" i="13"/>
  <c r="AH88" i="2" s="1"/>
  <c r="J51" i="13"/>
  <c r="J79" i="13"/>
  <c r="J78" i="12"/>
  <c r="J81" i="12"/>
  <c r="AG59" i="2" s="1"/>
  <c r="J82" i="12"/>
  <c r="AG58" i="2" s="1"/>
  <c r="J89" i="12"/>
  <c r="AG66" i="2" s="1"/>
  <c r="J56" i="12"/>
  <c r="J57" i="12"/>
  <c r="J52" i="11"/>
  <c r="AE52" i="2" s="1"/>
  <c r="J21" i="11"/>
  <c r="AE21" i="2" s="1"/>
  <c r="J59" i="11"/>
  <c r="AE59" i="2" s="1"/>
  <c r="J58" i="11"/>
  <c r="AE58" i="2" s="1"/>
  <c r="J19" i="11"/>
  <c r="AE18" i="2" s="1"/>
  <c r="J108" i="11"/>
  <c r="J124" i="11"/>
  <c r="J11" i="10"/>
  <c r="AF60" i="2" s="1"/>
  <c r="J75" i="10"/>
  <c r="AF59" i="2" s="1"/>
  <c r="J74" i="10"/>
  <c r="AF58" i="2" s="1"/>
  <c r="J80" i="10"/>
  <c r="AF66" i="2" s="1"/>
  <c r="J50" i="10"/>
  <c r="J51" i="10"/>
  <c r="AD59" i="2"/>
  <c r="AD58" i="2"/>
  <c r="J109" i="8"/>
  <c r="J12" i="8"/>
  <c r="J84" i="8"/>
  <c r="J38" i="8"/>
  <c r="J106" i="8"/>
  <c r="J79" i="8"/>
  <c r="J79" i="16"/>
  <c r="J14" i="16"/>
  <c r="J67" i="6"/>
  <c r="Z52" i="2" s="1"/>
  <c r="J81" i="6"/>
  <c r="Z66" i="2" s="1"/>
  <c r="J74" i="6"/>
  <c r="Z59" i="2" s="1"/>
  <c r="J73" i="6"/>
  <c r="Z58" i="2" s="1"/>
  <c r="J98" i="6"/>
  <c r="Z87" i="2" s="1"/>
  <c r="J17" i="6"/>
  <c r="J121" i="6"/>
  <c r="J24" i="5"/>
  <c r="Y59" i="2" s="1"/>
  <c r="J91" i="5"/>
  <c r="Y58" i="2" s="1"/>
  <c r="J76" i="5"/>
  <c r="J29" i="5"/>
  <c r="J69" i="5"/>
  <c r="Y24" i="2" s="1"/>
  <c r="J81" i="4"/>
  <c r="X59" i="2" s="1"/>
  <c r="J80" i="4"/>
  <c r="X58" i="2" s="1"/>
  <c r="J3" i="4"/>
  <c r="J22" i="4"/>
  <c r="J10" i="3"/>
  <c r="W21" i="2" s="1"/>
  <c r="J5" i="3"/>
  <c r="W59" i="2" s="1"/>
  <c r="D11" i="3"/>
  <c r="E11" i="3"/>
  <c r="J11" i="3"/>
  <c r="W58" i="2" s="1"/>
  <c r="J26" i="3"/>
  <c r="J109" i="3"/>
  <c r="J69" i="3"/>
  <c r="W51" i="2" s="1"/>
  <c r="J80" i="15"/>
  <c r="AJ58" i="2" s="1"/>
  <c r="J109" i="15"/>
  <c r="AJ87" i="2" s="1"/>
  <c r="J69" i="15"/>
  <c r="J24" i="15"/>
  <c r="K143" i="1"/>
  <c r="L143" i="1" s="1"/>
  <c r="J143" i="1" s="1"/>
  <c r="K142" i="1"/>
  <c r="L142" i="1" s="1"/>
  <c r="J142" i="1" s="1"/>
  <c r="A4" i="3"/>
  <c r="A83" i="4"/>
  <c r="A74" i="16"/>
  <c r="AD35" i="2"/>
  <c r="AD52" i="2"/>
  <c r="A101" i="7"/>
  <c r="J39" i="15"/>
  <c r="J15" i="15"/>
  <c r="J6" i="15"/>
  <c r="J34" i="15"/>
  <c r="AJ11" i="2" s="1"/>
  <c r="J74" i="15"/>
  <c r="AJ52" i="2" s="1"/>
  <c r="J88" i="15"/>
  <c r="AJ66" i="2" s="1"/>
  <c r="J81" i="15"/>
  <c r="AJ59" i="2" s="1"/>
  <c r="J118" i="14"/>
  <c r="AI94" i="2" s="1"/>
  <c r="J18" i="14"/>
  <c r="J7" i="14"/>
  <c r="J40" i="14"/>
  <c r="AI11" i="2" s="1"/>
  <c r="J79" i="14"/>
  <c r="AI52" i="2" s="1"/>
  <c r="J87" i="14"/>
  <c r="AI60" i="2" s="1"/>
  <c r="J85" i="14"/>
  <c r="AI59" i="2" s="1"/>
  <c r="J86" i="14"/>
  <c r="AI58" i="2" s="1"/>
  <c r="J77" i="14"/>
  <c r="AI50" i="2" s="1"/>
  <c r="J74" i="13"/>
  <c r="J20" i="13"/>
  <c r="D32" i="13"/>
  <c r="E32" i="13"/>
  <c r="F32" i="13"/>
  <c r="J32" i="13"/>
  <c r="J46" i="13"/>
  <c r="AH11" i="2" s="1"/>
  <c r="J78" i="13"/>
  <c r="AH52" i="2" s="1"/>
  <c r="J90" i="13"/>
  <c r="AH66" i="2" s="1"/>
  <c r="J65" i="12"/>
  <c r="AG40" i="2" s="1"/>
  <c r="J19" i="12"/>
  <c r="J38" i="12"/>
  <c r="AG11" i="2" s="1"/>
  <c r="J76" i="12"/>
  <c r="AG52" i="2" s="1"/>
  <c r="J117" i="11"/>
  <c r="J118" i="11"/>
  <c r="J96" i="11"/>
  <c r="J11" i="11"/>
  <c r="AE11" i="2" s="1"/>
  <c r="J123" i="3"/>
  <c r="J66" i="3"/>
  <c r="J104" i="3"/>
  <c r="J36" i="3"/>
  <c r="W11" i="2" s="1"/>
  <c r="J70" i="3"/>
  <c r="W52" i="2" s="1"/>
  <c r="J33" i="4"/>
  <c r="J131" i="4"/>
  <c r="J119" i="4"/>
  <c r="J42" i="4"/>
  <c r="X11" i="2" s="1"/>
  <c r="J74" i="4"/>
  <c r="X52" i="2" s="1"/>
  <c r="J73" i="4"/>
  <c r="X51" i="2" s="1"/>
  <c r="J17" i="5"/>
  <c r="J121" i="5"/>
  <c r="J46" i="5"/>
  <c r="J9" i="5"/>
  <c r="Y11" i="2" s="1"/>
  <c r="J86" i="5"/>
  <c r="Y52" i="2" s="1"/>
  <c r="J75" i="5"/>
  <c r="J122" i="6"/>
  <c r="J12" i="6"/>
  <c r="J107" i="6"/>
  <c r="J29" i="6"/>
  <c r="Z11" i="2" s="1"/>
  <c r="J105" i="16"/>
  <c r="J117" i="16"/>
  <c r="J4" i="16"/>
  <c r="J27" i="16"/>
  <c r="AA11" i="2" s="1"/>
  <c r="J67" i="16"/>
  <c r="AA52" i="2" s="1"/>
  <c r="J73" i="16"/>
  <c r="D3" i="16"/>
  <c r="E3" i="16"/>
  <c r="F3" i="16"/>
  <c r="J3" i="16"/>
  <c r="AA59" i="2" s="1"/>
  <c r="J72" i="16"/>
  <c r="AA58" i="2" s="1"/>
  <c r="AB35" i="2"/>
  <c r="AB11" i="2"/>
  <c r="AB52" i="2"/>
  <c r="AB59" i="2"/>
  <c r="AB58" i="2"/>
  <c r="J66" i="8"/>
  <c r="J68" i="8"/>
  <c r="J120" i="8"/>
  <c r="J76" i="8"/>
  <c r="J7" i="8"/>
  <c r="J80" i="8"/>
  <c r="D2" i="9"/>
  <c r="E2" i="9"/>
  <c r="F2" i="9"/>
  <c r="AD11" i="2"/>
  <c r="J103" i="10"/>
  <c r="AF94" i="2" s="1"/>
  <c r="J108" i="10"/>
  <c r="J32" i="10"/>
  <c r="AF11" i="2" s="1"/>
  <c r="J69" i="10"/>
  <c r="AF52" i="2" s="1"/>
  <c r="K82" i="1"/>
  <c r="L82" i="1" s="1"/>
  <c r="J82" i="1" s="1"/>
  <c r="F35" i="2" s="1"/>
  <c r="F43" i="2"/>
  <c r="F22" i="2"/>
  <c r="F25" i="2"/>
  <c r="F63" i="2"/>
  <c r="F86" i="2"/>
  <c r="F76" i="2"/>
  <c r="F20" i="2"/>
  <c r="F23" i="2"/>
  <c r="J103" i="8"/>
  <c r="AB85" i="2"/>
  <c r="J51" i="16"/>
  <c r="AA35" i="2" s="1"/>
  <c r="J52" i="6"/>
  <c r="Z35" i="2" s="1"/>
  <c r="J60" i="4"/>
  <c r="X35" i="2" s="1"/>
  <c r="J54" i="3"/>
  <c r="W35" i="2" s="1"/>
  <c r="J77" i="5"/>
  <c r="Y35" i="2" s="1"/>
  <c r="J63" i="15"/>
  <c r="AJ41" i="2" s="1"/>
  <c r="J17" i="15"/>
  <c r="J58" i="15"/>
  <c r="AJ35" i="2" s="1"/>
  <c r="AI41" i="2"/>
  <c r="J20" i="14"/>
  <c r="J63" i="14"/>
  <c r="AI35" i="2" s="1"/>
  <c r="J70" i="13"/>
  <c r="AH41" i="2" s="1"/>
  <c r="J22" i="13"/>
  <c r="J66" i="13"/>
  <c r="AH35" i="2" s="1"/>
  <c r="J66" i="12"/>
  <c r="AG41" i="2" s="1"/>
  <c r="J21" i="12"/>
  <c r="J60" i="12"/>
  <c r="AG35" i="2" s="1"/>
  <c r="J40" i="11"/>
  <c r="AE41" i="2" s="1"/>
  <c r="J122" i="11"/>
  <c r="J35" i="11"/>
  <c r="AE35" i="2" s="1"/>
  <c r="J58" i="10"/>
  <c r="AF41" i="2" s="1"/>
  <c r="J17" i="10"/>
  <c r="J53" i="10"/>
  <c r="AF35" i="2" s="1"/>
  <c r="AD41" i="2"/>
  <c r="J70" i="8"/>
  <c r="J121" i="8"/>
  <c r="AB41" i="2"/>
  <c r="J56" i="16"/>
  <c r="AA41" i="2" s="1"/>
  <c r="J118" i="16"/>
  <c r="J57" i="6"/>
  <c r="Z41" i="2" s="1"/>
  <c r="J13" i="6"/>
  <c r="J4" i="5"/>
  <c r="Y41" i="2" s="1"/>
  <c r="J38" i="5"/>
  <c r="X41" i="2"/>
  <c r="J121" i="4"/>
  <c r="W41" i="2"/>
  <c r="J131" i="3"/>
  <c r="K7" i="1"/>
  <c r="L7" i="1" s="1"/>
  <c r="J7" i="1" s="1"/>
  <c r="K41" i="1"/>
  <c r="L41" i="1" s="1"/>
  <c r="J41" i="1" s="1"/>
  <c r="K94" i="1"/>
  <c r="L94" i="1" s="1"/>
  <c r="J94" i="1" s="1"/>
  <c r="K39" i="1"/>
  <c r="L39" i="1" s="1"/>
  <c r="J39" i="1" s="1"/>
  <c r="K68" i="1"/>
  <c r="L68" i="1" s="1"/>
  <c r="G76" i="2" s="1"/>
  <c r="H89" i="9" s="1"/>
  <c r="K66" i="1"/>
  <c r="L66" i="1" s="1"/>
  <c r="J66" i="1" s="1"/>
  <c r="K84" i="1"/>
  <c r="L84" i="1" s="1"/>
  <c r="J84" i="1" s="1"/>
  <c r="K33" i="1"/>
  <c r="L33" i="1" s="1"/>
  <c r="J33" i="1" s="1"/>
  <c r="K62" i="1"/>
  <c r="L62" i="1" s="1"/>
  <c r="J62" i="1" s="1"/>
  <c r="K47" i="1"/>
  <c r="L47" i="1" s="1"/>
  <c r="J47" i="1" s="1"/>
  <c r="K71" i="1"/>
  <c r="L71" i="1" s="1"/>
  <c r="J71" i="1" s="1"/>
  <c r="K38" i="1"/>
  <c r="L38" i="1" s="1"/>
  <c r="J38" i="1" s="1"/>
  <c r="K85" i="1"/>
  <c r="L85" i="1" s="1"/>
  <c r="J85" i="1" s="1"/>
  <c r="K65" i="1"/>
  <c r="L65" i="1" s="1"/>
  <c r="J65" i="1" s="1"/>
  <c r="K96" i="1"/>
  <c r="L96" i="1" s="1"/>
  <c r="J96" i="1" s="1"/>
  <c r="K30" i="1"/>
  <c r="L30" i="1" s="1"/>
  <c r="J30" i="1" s="1"/>
  <c r="K73" i="1"/>
  <c r="L73" i="1" s="1"/>
  <c r="J73" i="1" s="1"/>
  <c r="K102" i="1"/>
  <c r="L102" i="1" s="1"/>
  <c r="J102" i="1" s="1"/>
  <c r="K55" i="1"/>
  <c r="L55" i="1" s="1"/>
  <c r="J55" i="1" s="1"/>
  <c r="K8" i="1"/>
  <c r="L8" i="1" s="1"/>
  <c r="J8" i="1" s="1"/>
  <c r="K79" i="1"/>
  <c r="L79" i="1" s="1"/>
  <c r="J79" i="1" s="1"/>
  <c r="K78" i="1"/>
  <c r="L78" i="1" s="1"/>
  <c r="J78" i="1" s="1"/>
  <c r="K18" i="1"/>
  <c r="L18" i="1" s="1"/>
  <c r="J18" i="1" s="1"/>
  <c r="K51" i="1"/>
  <c r="L51" i="1" s="1"/>
  <c r="J51" i="1" s="1"/>
  <c r="K54" i="1"/>
  <c r="L54" i="1" s="1"/>
  <c r="J54" i="1" s="1"/>
  <c r="K19" i="1"/>
  <c r="L19" i="1" s="1"/>
  <c r="J19" i="1" s="1"/>
  <c r="K70" i="1"/>
  <c r="L70" i="1" s="1"/>
  <c r="J70" i="1" s="1"/>
  <c r="K2" i="1"/>
  <c r="L2" i="1" s="1"/>
  <c r="G23" i="2" s="1"/>
  <c r="H39" i="9" s="1"/>
  <c r="K87" i="1"/>
  <c r="L87" i="1" s="1"/>
  <c r="J87" i="1" s="1"/>
  <c r="K24" i="1"/>
  <c r="L24" i="1" s="1"/>
  <c r="J24" i="1" s="1"/>
  <c r="K29" i="1"/>
  <c r="L29" i="1" s="1"/>
  <c r="J29" i="1" s="1"/>
  <c r="K59" i="1"/>
  <c r="L59" i="1" s="1"/>
  <c r="J59" i="1" s="1"/>
  <c r="K75" i="1"/>
  <c r="L75" i="1" s="1"/>
  <c r="J75" i="1" s="1"/>
  <c r="K16" i="1"/>
  <c r="L16" i="1" s="1"/>
  <c r="J16" i="1" s="1"/>
  <c r="K61" i="1"/>
  <c r="L61" i="1" s="1"/>
  <c r="J61" i="1" s="1"/>
  <c r="K74" i="1"/>
  <c r="L74" i="1" s="1"/>
  <c r="J74" i="1" s="1"/>
  <c r="K103" i="1"/>
  <c r="L103" i="1" s="1"/>
  <c r="G20" i="2" s="1"/>
  <c r="K100" i="1"/>
  <c r="L100" i="1" s="1"/>
  <c r="J100" i="1" s="1"/>
  <c r="K63" i="1"/>
  <c r="L63" i="1" s="1"/>
  <c r="J63" i="1" s="1"/>
  <c r="K57" i="1"/>
  <c r="L57" i="1" s="1"/>
  <c r="J57" i="1" s="1"/>
  <c r="K22" i="1"/>
  <c r="L22" i="1" s="1"/>
  <c r="J22" i="1" s="1"/>
  <c r="K25" i="1"/>
  <c r="L25" i="1" s="1"/>
  <c r="J25" i="1" s="1"/>
  <c r="K69" i="1"/>
  <c r="L69" i="1" s="1"/>
  <c r="J69" i="1" s="1"/>
  <c r="K23" i="1"/>
  <c r="L23" i="1" s="1"/>
  <c r="J23" i="1" s="1"/>
  <c r="K89" i="1"/>
  <c r="L89" i="1" s="1"/>
  <c r="J89" i="1" s="1"/>
  <c r="K92" i="1"/>
  <c r="L92" i="1" s="1"/>
  <c r="J92" i="1" s="1"/>
  <c r="K98" i="1"/>
  <c r="L98" i="1" s="1"/>
  <c r="J98" i="1" s="1"/>
  <c r="K27" i="1"/>
  <c r="L27" i="1" s="1"/>
  <c r="K101" i="1"/>
  <c r="L101" i="1" s="1"/>
  <c r="J101" i="1" s="1"/>
  <c r="K46" i="1"/>
  <c r="L46" i="1" s="1"/>
  <c r="J46" i="1" s="1"/>
  <c r="K3" i="1"/>
  <c r="L3" i="1" s="1"/>
  <c r="J3" i="1" s="1"/>
  <c r="K9" i="1"/>
  <c r="L9" i="1" s="1"/>
  <c r="G12" i="2" s="1"/>
  <c r="H28" i="9" s="1"/>
  <c r="K45" i="1"/>
  <c r="L45" i="1" s="1"/>
  <c r="J45" i="1" s="1"/>
  <c r="K21" i="1"/>
  <c r="L21" i="1" s="1"/>
  <c r="J21" i="1" s="1"/>
  <c r="K31" i="1"/>
  <c r="L31" i="1" s="1"/>
  <c r="J31" i="1" s="1"/>
  <c r="K60" i="1"/>
  <c r="L60" i="1" s="1"/>
  <c r="J60" i="1" s="1"/>
  <c r="K58" i="1"/>
  <c r="L58" i="1" s="1"/>
  <c r="J58" i="1" s="1"/>
  <c r="K97" i="1"/>
  <c r="L97" i="1" s="1"/>
  <c r="J97" i="1" s="1"/>
  <c r="K35" i="1"/>
  <c r="L35" i="1" s="1"/>
  <c r="J35" i="1" s="1"/>
  <c r="K36" i="1"/>
  <c r="L36" i="1" s="1"/>
  <c r="J36" i="1" s="1"/>
  <c r="K40" i="1"/>
  <c r="L40" i="1" s="1"/>
  <c r="J40" i="1" s="1"/>
  <c r="K52" i="1"/>
  <c r="L52" i="1" s="1"/>
  <c r="J52" i="1" s="1"/>
  <c r="K5" i="1"/>
  <c r="L5" i="1" s="1"/>
  <c r="J5" i="1" s="1"/>
  <c r="K56" i="1"/>
  <c r="L56" i="1" s="1"/>
  <c r="J56" i="1" s="1"/>
  <c r="K13" i="1"/>
  <c r="L13" i="1" s="1"/>
  <c r="G25" i="2" s="1"/>
  <c r="H41" i="9" s="1"/>
  <c r="K42" i="1"/>
  <c r="L42" i="1" s="1"/>
  <c r="J42" i="1" s="1"/>
  <c r="K76" i="1"/>
  <c r="L76" i="1" s="1"/>
  <c r="J76" i="1" s="1"/>
  <c r="K53" i="1"/>
  <c r="L53" i="1" s="1"/>
  <c r="J53" i="1" s="1"/>
  <c r="K15" i="1"/>
  <c r="L15" i="1" s="1"/>
  <c r="G63" i="2" s="1"/>
  <c r="H77" i="9" s="1"/>
  <c r="K50" i="1"/>
  <c r="L50" i="1" s="1"/>
  <c r="J50" i="1" s="1"/>
  <c r="K64" i="1"/>
  <c r="L64" i="1" s="1"/>
  <c r="J64" i="1" s="1"/>
  <c r="K86" i="1"/>
  <c r="L86" i="1" s="1"/>
  <c r="J86" i="1" s="1"/>
  <c r="K4" i="1"/>
  <c r="L4" i="1" s="1"/>
  <c r="G43" i="2" s="1"/>
  <c r="H57" i="9" s="1"/>
  <c r="K48" i="1"/>
  <c r="L48" i="1" s="1"/>
  <c r="G86" i="2" s="1"/>
  <c r="H99" i="9" s="1"/>
  <c r="K77" i="1"/>
  <c r="L77" i="1" s="1"/>
  <c r="J77" i="1" s="1"/>
  <c r="K83" i="1"/>
  <c r="L83" i="1" s="1"/>
  <c r="J83" i="1" s="1"/>
  <c r="F13" i="2" s="1"/>
  <c r="G36" i="15" s="1"/>
  <c r="K17" i="1"/>
  <c r="L17" i="1" s="1"/>
  <c r="J17" i="1" s="1"/>
  <c r="K12" i="1"/>
  <c r="L12" i="1" s="1"/>
  <c r="G22" i="2" s="1"/>
  <c r="H38" i="9" s="1"/>
  <c r="K91" i="1"/>
  <c r="L91" i="1" s="1"/>
  <c r="J91" i="1" s="1"/>
  <c r="K104" i="1"/>
  <c r="L104" i="1" s="1"/>
  <c r="J104" i="1" s="1"/>
  <c r="K105" i="1"/>
  <c r="L105" i="1" s="1"/>
  <c r="J105" i="1" s="1"/>
  <c r="K72" i="1"/>
  <c r="L72" i="1" s="1"/>
  <c r="J72" i="1" s="1"/>
  <c r="K109" i="1"/>
  <c r="L109" i="1" s="1"/>
  <c r="J109" i="1" s="1"/>
  <c r="K106" i="1"/>
  <c r="L106" i="1" s="1"/>
  <c r="J106" i="1" s="1"/>
  <c r="K28" i="1"/>
  <c r="L28" i="1" s="1"/>
  <c r="J28" i="1" s="1"/>
  <c r="K108" i="1"/>
  <c r="L108" i="1" s="1"/>
  <c r="J108" i="1" s="1"/>
  <c r="K107" i="1"/>
  <c r="L107" i="1" s="1"/>
  <c r="J107" i="1" s="1"/>
  <c r="K95" i="1"/>
  <c r="L95" i="1" s="1"/>
  <c r="J95" i="1" s="1"/>
  <c r="K26" i="1"/>
  <c r="L26" i="1" s="1"/>
  <c r="F52" i="2" s="1"/>
  <c r="K81" i="1"/>
  <c r="L81" i="1" s="1"/>
  <c r="J81" i="1" s="1"/>
  <c r="K44" i="1"/>
  <c r="L44" i="1" s="1"/>
  <c r="J44" i="1" s="1"/>
  <c r="K43" i="1"/>
  <c r="L43" i="1" s="1"/>
  <c r="F58" i="2" s="1"/>
  <c r="K6" i="1"/>
  <c r="L6" i="1" s="1"/>
  <c r="J6" i="1" s="1"/>
  <c r="K10" i="1"/>
  <c r="L10" i="1" s="1"/>
  <c r="J10" i="1" s="1"/>
  <c r="K110" i="1"/>
  <c r="K80" i="1"/>
  <c r="L80" i="1" s="1"/>
  <c r="J80" i="1" s="1"/>
  <c r="K37" i="1"/>
  <c r="L37" i="1" s="1"/>
  <c r="J37" i="1" s="1"/>
  <c r="K34" i="1"/>
  <c r="L34" i="1" s="1"/>
  <c r="J34" i="1" s="1"/>
  <c r="K49" i="1"/>
  <c r="L49" i="1" s="1"/>
  <c r="J49" i="1" s="1"/>
  <c r="K90" i="1"/>
  <c r="L90" i="1" s="1"/>
  <c r="J90" i="1" s="1"/>
  <c r="K113" i="1"/>
  <c r="L113" i="1" s="1"/>
  <c r="J113" i="1" s="1"/>
  <c r="K67" i="1"/>
  <c r="L67" i="1" s="1"/>
  <c r="J67" i="1" s="1"/>
  <c r="K114" i="1"/>
  <c r="L114" i="1" s="1"/>
  <c r="J114" i="1" s="1"/>
  <c r="K20" i="1"/>
  <c r="L20" i="1" s="1"/>
  <c r="J20" i="1" s="1"/>
  <c r="L116" i="1"/>
  <c r="L115" i="1"/>
  <c r="J115" i="1" s="1"/>
  <c r="K118" i="1"/>
  <c r="L118" i="1" s="1"/>
  <c r="J118" i="1" s="1"/>
  <c r="K119" i="1"/>
  <c r="L119" i="1" s="1"/>
  <c r="J119" i="1" s="1"/>
  <c r="K117" i="1"/>
  <c r="L117" i="1" s="1"/>
  <c r="J117" i="1" s="1"/>
  <c r="K32" i="1"/>
  <c r="L32" i="1" s="1"/>
  <c r="J32" i="1" s="1"/>
  <c r="K120" i="1"/>
  <c r="L120" i="1" s="1"/>
  <c r="J120" i="1" s="1"/>
  <c r="K121" i="1"/>
  <c r="L121" i="1" s="1"/>
  <c r="J121" i="1" s="1"/>
  <c r="K122" i="1"/>
  <c r="L122" i="1" s="1"/>
  <c r="J122" i="1" s="1"/>
  <c r="K123" i="1"/>
  <c r="L123" i="1" s="1"/>
  <c r="J123" i="1" s="1"/>
  <c r="K124" i="1"/>
  <c r="L124" i="1" s="1"/>
  <c r="J124" i="1" s="1"/>
  <c r="K11" i="1"/>
  <c r="L11" i="1" s="1"/>
  <c r="J11" i="1" s="1"/>
  <c r="K88" i="1"/>
  <c r="L88" i="1" s="1"/>
  <c r="J88" i="1" s="1"/>
  <c r="K136" i="1"/>
  <c r="L136" i="1" s="1"/>
  <c r="J136" i="1" s="1"/>
  <c r="K135" i="1"/>
  <c r="L135" i="1" s="1"/>
  <c r="K126" i="1"/>
  <c r="L126" i="1" s="1"/>
  <c r="J126" i="1" s="1"/>
  <c r="K127" i="1"/>
  <c r="L127" i="1" s="1"/>
  <c r="J127" i="1" s="1"/>
  <c r="K128" i="1"/>
  <c r="L128" i="1" s="1"/>
  <c r="J128" i="1" s="1"/>
  <c r="K131" i="1"/>
  <c r="L131" i="1" s="1"/>
  <c r="F94" i="2" s="1"/>
  <c r="K129" i="1"/>
  <c r="L129" i="1" s="1"/>
  <c r="J129" i="1" s="1"/>
  <c r="K130" i="1"/>
  <c r="L130" i="1" s="1"/>
  <c r="J130" i="1" s="1"/>
  <c r="K133" i="1"/>
  <c r="L133" i="1" s="1"/>
  <c r="J133" i="1" s="1"/>
  <c r="K134" i="1"/>
  <c r="L134" i="1" s="1"/>
  <c r="J134" i="1" s="1"/>
  <c r="K93" i="1"/>
  <c r="L93" i="1" s="1"/>
  <c r="J93" i="1" s="1"/>
  <c r="K137" i="1"/>
  <c r="L137" i="1" s="1"/>
  <c r="K138" i="1"/>
  <c r="L138" i="1" s="1"/>
  <c r="K139" i="1"/>
  <c r="L139" i="1" s="1"/>
  <c r="J139" i="1" s="1"/>
  <c r="K140" i="1"/>
  <c r="L140" i="1" s="1"/>
  <c r="J140" i="1" s="1"/>
  <c r="K141" i="1"/>
  <c r="L141" i="1" s="1"/>
  <c r="J141" i="1" s="1"/>
  <c r="J113" i="16"/>
  <c r="J45" i="16"/>
  <c r="J32" i="16"/>
  <c r="J114" i="16"/>
  <c r="J35" i="16"/>
  <c r="AA18" i="2" s="1"/>
  <c r="J107" i="16"/>
  <c r="AA93" i="2" s="1"/>
  <c r="J12" i="16"/>
  <c r="J18" i="16"/>
  <c r="J52" i="16"/>
  <c r="AA36" i="2" s="1"/>
  <c r="J102" i="16"/>
  <c r="AA89" i="2" s="1"/>
  <c r="J106" i="16"/>
  <c r="AA92" i="2" s="1"/>
  <c r="J65" i="16"/>
  <c r="AA50" i="2" s="1"/>
  <c r="J85" i="16"/>
  <c r="AA72" i="2" s="1"/>
  <c r="J93" i="16"/>
  <c r="AA80" i="2" s="1"/>
  <c r="J97" i="16"/>
  <c r="AA84" i="2" s="1"/>
  <c r="J20" i="16"/>
  <c r="J22" i="16"/>
  <c r="J120" i="16"/>
  <c r="J29" i="16"/>
  <c r="J15" i="16"/>
  <c r="J92" i="16"/>
  <c r="AA79" i="2" s="1"/>
  <c r="J88" i="16"/>
  <c r="AA75" i="2" s="1"/>
  <c r="J84" i="16"/>
  <c r="AA71" i="2" s="1"/>
  <c r="J61" i="16"/>
  <c r="J44" i="16"/>
  <c r="J83" i="16"/>
  <c r="AA70" i="2" s="1"/>
  <c r="J123" i="16"/>
  <c r="J25" i="16"/>
  <c r="J37" i="16"/>
  <c r="AA21" i="2" s="1"/>
  <c r="J90" i="16"/>
  <c r="AA77" i="2" s="1"/>
  <c r="J89" i="16"/>
  <c r="AA76" i="2" s="1"/>
  <c r="J116" i="16"/>
  <c r="J24" i="16"/>
  <c r="J50" i="16"/>
  <c r="J23" i="16"/>
  <c r="J101" i="16"/>
  <c r="J104" i="16"/>
  <c r="AA91" i="2" s="1"/>
  <c r="J17" i="16"/>
  <c r="J31" i="16"/>
  <c r="AA15" i="2" s="1"/>
  <c r="J9" i="16"/>
  <c r="J43" i="16"/>
  <c r="J42" i="16"/>
  <c r="J11" i="16"/>
  <c r="J80" i="16"/>
  <c r="AA67" i="2" s="1"/>
  <c r="J68" i="16"/>
  <c r="J91" i="16"/>
  <c r="AA78" i="2" s="1"/>
  <c r="J49" i="16"/>
  <c r="J60" i="16"/>
  <c r="J109" i="16"/>
  <c r="AA96" i="2" s="1"/>
  <c r="J108" i="16"/>
  <c r="AA95" i="2" s="1"/>
  <c r="J99" i="16"/>
  <c r="AA86" i="2" s="1"/>
  <c r="J81" i="16"/>
  <c r="AA68" i="2" s="1"/>
  <c r="J7" i="16"/>
  <c r="J82" i="16"/>
  <c r="AA69" i="2" s="1"/>
  <c r="J71" i="16"/>
  <c r="J111" i="16"/>
  <c r="AA98" i="2" s="1"/>
  <c r="J55" i="16"/>
  <c r="J2" i="16"/>
  <c r="J19" i="16"/>
  <c r="J87" i="16"/>
  <c r="AA74" i="2" s="1"/>
  <c r="J121" i="16"/>
  <c r="J54" i="16"/>
  <c r="J6" i="16"/>
  <c r="J96" i="16"/>
  <c r="AA83" i="2" s="1"/>
  <c r="J39" i="16"/>
  <c r="J122" i="16"/>
  <c r="J69" i="16"/>
  <c r="J95" i="16"/>
  <c r="AA82" i="2" s="1"/>
  <c r="J63" i="16"/>
  <c r="J62" i="16"/>
  <c r="J46" i="16"/>
  <c r="J30" i="16"/>
  <c r="J86" i="16"/>
  <c r="AA73" i="2" s="1"/>
  <c r="J10" i="16"/>
  <c r="J94" i="16"/>
  <c r="J5" i="16"/>
  <c r="J76" i="16"/>
  <c r="AA63" i="2" s="1"/>
  <c r="J41" i="16"/>
  <c r="J38" i="16"/>
  <c r="J28" i="16"/>
  <c r="J66" i="16"/>
  <c r="J59" i="16"/>
  <c r="J77" i="16"/>
  <c r="AA64" i="2" s="1"/>
  <c r="J112" i="16"/>
  <c r="AA99" i="2" s="1"/>
  <c r="J58" i="16"/>
  <c r="J57" i="16"/>
  <c r="J7" i="15"/>
  <c r="J52" i="15"/>
  <c r="J54" i="15"/>
  <c r="J43" i="15"/>
  <c r="J9" i="15"/>
  <c r="J60" i="15"/>
  <c r="AJ38" i="2" s="1"/>
  <c r="J116" i="15"/>
  <c r="J123" i="15"/>
  <c r="J42" i="15"/>
  <c r="AJ19" i="2" s="1"/>
  <c r="J13" i="15"/>
  <c r="J111" i="15"/>
  <c r="J115" i="15"/>
  <c r="J2" i="15"/>
  <c r="AJ36" i="2" s="1"/>
  <c r="J94" i="15"/>
  <c r="J102" i="15"/>
  <c r="J106" i="15"/>
  <c r="J27" i="15"/>
  <c r="J29" i="15"/>
  <c r="J21" i="15"/>
  <c r="J36" i="15"/>
  <c r="J25" i="15"/>
  <c r="J101" i="15"/>
  <c r="J97" i="15"/>
  <c r="J93" i="15"/>
  <c r="J68" i="15"/>
  <c r="J51" i="15"/>
  <c r="J92" i="15"/>
  <c r="J125" i="15"/>
  <c r="J32" i="15"/>
  <c r="J41" i="15"/>
  <c r="AJ18" i="2" s="1"/>
  <c r="J99" i="15"/>
  <c r="J98" i="15"/>
  <c r="J44" i="15"/>
  <c r="AJ21" i="2" s="1"/>
  <c r="J31" i="15"/>
  <c r="J57" i="15"/>
  <c r="J30" i="15"/>
  <c r="J77" i="15"/>
  <c r="J73" i="15"/>
  <c r="J37" i="15"/>
  <c r="AJ15" i="2" s="1"/>
  <c r="J18" i="15"/>
  <c r="J50" i="15"/>
  <c r="J49" i="15"/>
  <c r="J20" i="15"/>
  <c r="J89" i="15"/>
  <c r="J75" i="15"/>
  <c r="J100" i="15"/>
  <c r="J56" i="15"/>
  <c r="J67" i="15"/>
  <c r="J118" i="15"/>
  <c r="J117" i="15"/>
  <c r="J108" i="15"/>
  <c r="J90" i="15"/>
  <c r="J12" i="15"/>
  <c r="J91" i="15"/>
  <c r="J78" i="15"/>
  <c r="J120" i="15"/>
  <c r="J114" i="15"/>
  <c r="AJ94" i="2" s="1"/>
  <c r="J79" i="15"/>
  <c r="J26" i="15"/>
  <c r="J96" i="15"/>
  <c r="J22" i="15"/>
  <c r="J62" i="15"/>
  <c r="AJ40" i="2" s="1"/>
  <c r="J105" i="15"/>
  <c r="J23" i="15"/>
  <c r="J76" i="15"/>
  <c r="J104" i="15"/>
  <c r="J71" i="15"/>
  <c r="J14" i="15"/>
  <c r="J53" i="15"/>
  <c r="J38" i="15"/>
  <c r="J95" i="15"/>
  <c r="J122" i="15"/>
  <c r="J103" i="15"/>
  <c r="J8" i="15"/>
  <c r="J85" i="15"/>
  <c r="J48" i="15"/>
  <c r="J45" i="15"/>
  <c r="J35" i="15"/>
  <c r="J3" i="15"/>
  <c r="J66" i="15"/>
  <c r="J86" i="15"/>
  <c r="J121" i="15"/>
  <c r="J65" i="15"/>
  <c r="J64" i="15"/>
  <c r="J46" i="15"/>
  <c r="J8" i="14"/>
  <c r="J58" i="14"/>
  <c r="J31" i="14"/>
  <c r="J45" i="14"/>
  <c r="J11" i="14"/>
  <c r="J48" i="14"/>
  <c r="AI18" i="2" s="1"/>
  <c r="J119" i="14"/>
  <c r="J26" i="14"/>
  <c r="J47" i="14"/>
  <c r="AI16" i="2" s="1"/>
  <c r="J16" i="14"/>
  <c r="J114" i="14"/>
  <c r="J117" i="14"/>
  <c r="J10" i="14"/>
  <c r="J99" i="14"/>
  <c r="J106" i="14"/>
  <c r="J2" i="14"/>
  <c r="J33" i="14"/>
  <c r="J35" i="14"/>
  <c r="J25" i="14"/>
  <c r="J42" i="14"/>
  <c r="J49" i="14"/>
  <c r="AI19" i="2" s="1"/>
  <c r="J105" i="14"/>
  <c r="J101" i="14"/>
  <c r="J98" i="14"/>
  <c r="J73" i="14"/>
  <c r="J57" i="14"/>
  <c r="J97" i="14"/>
  <c r="J78" i="14"/>
  <c r="AI51" i="2" s="1"/>
  <c r="J38" i="14"/>
  <c r="J50" i="14"/>
  <c r="AI21" i="2" s="1"/>
  <c r="J103" i="14"/>
  <c r="J102" i="14"/>
  <c r="J12" i="14"/>
  <c r="J37" i="14"/>
  <c r="J62" i="14"/>
  <c r="J36" i="14"/>
  <c r="J112" i="14"/>
  <c r="AI87" i="2" s="1"/>
  <c r="J30" i="14"/>
  <c r="J19" i="14"/>
  <c r="J107" i="14"/>
  <c r="J21" i="14"/>
  <c r="J56" i="14"/>
  <c r="J54" i="14"/>
  <c r="J24" i="14"/>
  <c r="J94" i="14"/>
  <c r="J80" i="14"/>
  <c r="J104" i="14"/>
  <c r="J61" i="14"/>
  <c r="J72" i="14"/>
  <c r="J120" i="14"/>
  <c r="J5" i="14"/>
  <c r="J111" i="14"/>
  <c r="J95" i="14"/>
  <c r="J15" i="14"/>
  <c r="J96" i="14"/>
  <c r="J83" i="14"/>
  <c r="J122" i="14"/>
  <c r="J67" i="14"/>
  <c r="AI40" i="2" s="1"/>
  <c r="J84" i="14"/>
  <c r="J32" i="14"/>
  <c r="J3" i="14"/>
  <c r="J27" i="14"/>
  <c r="J66" i="14"/>
  <c r="AI39" i="2" s="1"/>
  <c r="J13" i="14"/>
  <c r="J109" i="14"/>
  <c r="J28" i="14"/>
  <c r="J81" i="14"/>
  <c r="J108" i="14"/>
  <c r="J75" i="14"/>
  <c r="J17" i="14"/>
  <c r="J4" i="14"/>
  <c r="J44" i="14"/>
  <c r="J100" i="14"/>
  <c r="J23" i="14"/>
  <c r="J121" i="14"/>
  <c r="J9" i="14"/>
  <c r="J90" i="14"/>
  <c r="J55" i="14"/>
  <c r="J51" i="14"/>
  <c r="J41" i="14"/>
  <c r="J22" i="14"/>
  <c r="J71" i="14"/>
  <c r="J91" i="14"/>
  <c r="J123" i="14"/>
  <c r="J70" i="14"/>
  <c r="J69" i="14"/>
  <c r="J52" i="14"/>
  <c r="J10" i="12"/>
  <c r="J54" i="12"/>
  <c r="J72" i="12"/>
  <c r="J45" i="12"/>
  <c r="J12" i="12"/>
  <c r="J43" i="12"/>
  <c r="AG18" i="2" s="1"/>
  <c r="J2" i="12"/>
  <c r="J27" i="12"/>
  <c r="J42" i="12"/>
  <c r="AG16" i="2" s="1"/>
  <c r="J41" i="12"/>
  <c r="J111" i="12"/>
  <c r="J115" i="12"/>
  <c r="J61" i="12"/>
  <c r="AG36" i="2" s="1"/>
  <c r="J95" i="12"/>
  <c r="J102" i="12"/>
  <c r="J106" i="12"/>
  <c r="J31" i="12"/>
  <c r="J33" i="12"/>
  <c r="J26" i="12"/>
  <c r="J40" i="12"/>
  <c r="J23" i="12"/>
  <c r="J100" i="12"/>
  <c r="J98" i="12"/>
  <c r="J94" i="12"/>
  <c r="J71" i="12"/>
  <c r="J53" i="12"/>
  <c r="J93" i="12"/>
  <c r="J75" i="12"/>
  <c r="J35" i="12"/>
  <c r="J46" i="12"/>
  <c r="AG21" i="2" s="1"/>
  <c r="J5" i="12"/>
  <c r="J99" i="12"/>
  <c r="J17" i="12"/>
  <c r="J36" i="12"/>
  <c r="J58" i="12"/>
  <c r="J34" i="12"/>
  <c r="J109" i="12"/>
  <c r="AG87" i="2" s="1"/>
  <c r="J74" i="12"/>
  <c r="AG50" i="2" s="1"/>
  <c r="J118" i="12"/>
  <c r="J6" i="12"/>
  <c r="AG15" i="2" s="1"/>
  <c r="J22" i="12"/>
  <c r="J50" i="12"/>
  <c r="J51" i="12"/>
  <c r="J25" i="12"/>
  <c r="J90" i="12"/>
  <c r="J3" i="12"/>
  <c r="J101" i="12"/>
  <c r="J59" i="12"/>
  <c r="J70" i="12"/>
  <c r="J116" i="12"/>
  <c r="J117" i="12"/>
  <c r="J108" i="12"/>
  <c r="J91" i="12"/>
  <c r="J16" i="12"/>
  <c r="J92" i="12"/>
  <c r="J79" i="12"/>
  <c r="J119" i="12"/>
  <c r="J15" i="12"/>
  <c r="J80" i="12"/>
  <c r="J4" i="12"/>
  <c r="J97" i="12"/>
  <c r="J28" i="12"/>
  <c r="J64" i="12"/>
  <c r="AG39" i="2" s="1"/>
  <c r="J13" i="12"/>
  <c r="J105" i="12"/>
  <c r="J29" i="12"/>
  <c r="J77" i="12"/>
  <c r="J104" i="12"/>
  <c r="J73" i="12"/>
  <c r="J18" i="12"/>
  <c r="J55" i="12"/>
  <c r="J7" i="12"/>
  <c r="J96" i="12"/>
  <c r="J24" i="12"/>
  <c r="J103" i="12"/>
  <c r="J11" i="12"/>
  <c r="J86" i="12"/>
  <c r="J52" i="12"/>
  <c r="J47" i="12"/>
  <c r="J39" i="12"/>
  <c r="J49" i="12"/>
  <c r="AG24" i="2" s="1"/>
  <c r="J69" i="12"/>
  <c r="J87" i="12"/>
  <c r="J120" i="12"/>
  <c r="J68" i="12"/>
  <c r="J67" i="12"/>
  <c r="J48" i="12"/>
  <c r="J33" i="13"/>
  <c r="J62" i="13"/>
  <c r="J118" i="13"/>
  <c r="J55" i="13"/>
  <c r="J35" i="13"/>
  <c r="J67" i="13"/>
  <c r="AH38" i="2" s="1"/>
  <c r="J115" i="13"/>
  <c r="J28" i="13"/>
  <c r="J54" i="13"/>
  <c r="AH19" i="2" s="1"/>
  <c r="J18" i="13"/>
  <c r="J111" i="13"/>
  <c r="J2" i="13"/>
  <c r="J12" i="13"/>
  <c r="AH36" i="2" s="1"/>
  <c r="J95" i="13"/>
  <c r="J102" i="13"/>
  <c r="J106" i="13"/>
  <c r="J39" i="13"/>
  <c r="J41" i="13"/>
  <c r="J27" i="13"/>
  <c r="J48" i="13"/>
  <c r="J37" i="13"/>
  <c r="J100" i="13"/>
  <c r="J98" i="13"/>
  <c r="J8" i="13"/>
  <c r="J5" i="13"/>
  <c r="J61" i="13"/>
  <c r="J94" i="13"/>
  <c r="J65" i="13"/>
  <c r="J43" i="13"/>
  <c r="J53" i="13"/>
  <c r="AH18" i="2" s="1"/>
  <c r="J99" i="13"/>
  <c r="J6" i="13"/>
  <c r="J56" i="13"/>
  <c r="AH21" i="2" s="1"/>
  <c r="J44" i="13"/>
  <c r="J7" i="13"/>
  <c r="J42" i="13"/>
  <c r="J76" i="13"/>
  <c r="J15" i="13"/>
  <c r="AH50" i="2" s="1"/>
  <c r="J103" i="13"/>
  <c r="J31" i="13"/>
  <c r="J23" i="13"/>
  <c r="J60" i="13"/>
  <c r="J3" i="13"/>
  <c r="J26" i="13"/>
  <c r="J91" i="13"/>
  <c r="J77" i="13"/>
  <c r="J101" i="13"/>
  <c r="J14" i="13"/>
  <c r="J9" i="13"/>
  <c r="J116" i="13"/>
  <c r="J117" i="13"/>
  <c r="J108" i="13"/>
  <c r="J92" i="13"/>
  <c r="J17" i="13"/>
  <c r="J93" i="13"/>
  <c r="J80" i="13"/>
  <c r="J119" i="13"/>
  <c r="J114" i="13"/>
  <c r="AH94" i="2" s="1"/>
  <c r="J81" i="13"/>
  <c r="J38" i="13"/>
  <c r="J97" i="13"/>
  <c r="J29" i="13"/>
  <c r="J69" i="13"/>
  <c r="AH40" i="2" s="1"/>
  <c r="J36" i="13"/>
  <c r="J105" i="13"/>
  <c r="J30" i="13"/>
  <c r="J10" i="13"/>
  <c r="J104" i="13"/>
  <c r="J75" i="13"/>
  <c r="J19" i="13"/>
  <c r="J63" i="13"/>
  <c r="J49" i="13"/>
  <c r="J96" i="13"/>
  <c r="J25" i="13"/>
  <c r="J50" i="13"/>
  <c r="AH15" i="2" s="1"/>
  <c r="J34" i="13"/>
  <c r="J87" i="13"/>
  <c r="J4" i="13"/>
  <c r="J57" i="13"/>
  <c r="J47" i="13"/>
  <c r="J24" i="13"/>
  <c r="J73" i="13"/>
  <c r="J88" i="13"/>
  <c r="J120" i="13"/>
  <c r="J72" i="13"/>
  <c r="J71" i="13"/>
  <c r="J58" i="13"/>
  <c r="J99" i="11"/>
  <c r="J29" i="11"/>
  <c r="J132" i="11"/>
  <c r="J16" i="11"/>
  <c r="J103" i="11"/>
  <c r="J107" i="11"/>
  <c r="J93" i="11"/>
  <c r="J129" i="11"/>
  <c r="J2" i="11"/>
  <c r="J102" i="11"/>
  <c r="J88" i="11"/>
  <c r="J92" i="11"/>
  <c r="J101" i="11"/>
  <c r="J72" i="11"/>
  <c r="J79" i="11"/>
  <c r="J83" i="11"/>
  <c r="J4" i="11"/>
  <c r="J6" i="11"/>
  <c r="J128" i="11"/>
  <c r="J13" i="11"/>
  <c r="J115" i="11"/>
  <c r="J17" i="11"/>
  <c r="AE16" i="2" s="1"/>
  <c r="J44" i="11"/>
  <c r="J75" i="11"/>
  <c r="J71" i="11"/>
  <c r="J46" i="11"/>
  <c r="J70" i="11"/>
  <c r="J125" i="11"/>
  <c r="J9" i="11"/>
  <c r="J106" i="11"/>
  <c r="J77" i="11"/>
  <c r="J76" i="11"/>
  <c r="J104" i="11"/>
  <c r="J8" i="11"/>
  <c r="J34" i="11"/>
  <c r="J7" i="11"/>
  <c r="J121" i="11"/>
  <c r="J134" i="11"/>
  <c r="J120" i="11"/>
  <c r="J80" i="11"/>
  <c r="J123" i="11"/>
  <c r="J27" i="11"/>
  <c r="J26" i="11"/>
  <c r="J127" i="11"/>
  <c r="J67" i="11"/>
  <c r="J53" i="11"/>
  <c r="J78" i="11"/>
  <c r="J33" i="11"/>
  <c r="J45" i="11"/>
  <c r="J95" i="11"/>
  <c r="J94" i="11"/>
  <c r="J85" i="11"/>
  <c r="J68" i="11"/>
  <c r="J111" i="11"/>
  <c r="J69" i="11"/>
  <c r="J56" i="11"/>
  <c r="J97" i="11"/>
  <c r="J110" i="11"/>
  <c r="J57" i="11"/>
  <c r="J3" i="11"/>
  <c r="J74" i="11"/>
  <c r="J130" i="11"/>
  <c r="J109" i="11"/>
  <c r="J105" i="11"/>
  <c r="J82" i="11"/>
  <c r="J131" i="11"/>
  <c r="J54" i="11"/>
  <c r="J81" i="11"/>
  <c r="J48" i="11"/>
  <c r="J116" i="11"/>
  <c r="J30" i="11"/>
  <c r="J15" i="11"/>
  <c r="J73" i="11"/>
  <c r="J126" i="11"/>
  <c r="J114" i="11"/>
  <c r="J113" i="11"/>
  <c r="J100" i="11"/>
  <c r="J63" i="11"/>
  <c r="J25" i="11"/>
  <c r="J22" i="11"/>
  <c r="J12" i="11"/>
  <c r="J119" i="11"/>
  <c r="J43" i="11"/>
  <c r="J64" i="11"/>
  <c r="J98" i="11"/>
  <c r="J42" i="11"/>
  <c r="J41" i="11"/>
  <c r="J23" i="11"/>
  <c r="J110" i="10"/>
  <c r="J7" i="10"/>
  <c r="J122" i="10"/>
  <c r="J37" i="10"/>
  <c r="J111" i="10"/>
  <c r="J40" i="10"/>
  <c r="AF18" i="2" s="1"/>
  <c r="J105" i="10"/>
  <c r="J120" i="10"/>
  <c r="J45" i="10"/>
  <c r="AF24" i="2" s="1"/>
  <c r="J42" i="10"/>
  <c r="AF21" i="2" s="1"/>
  <c r="J101" i="10"/>
  <c r="J104" i="10"/>
  <c r="J114" i="10"/>
  <c r="J86" i="10"/>
  <c r="J93" i="10"/>
  <c r="J9" i="10"/>
  <c r="J25" i="10"/>
  <c r="J27" i="10"/>
  <c r="J19" i="10"/>
  <c r="J34" i="10"/>
  <c r="J18" i="10"/>
  <c r="J92" i="10"/>
  <c r="J88" i="10"/>
  <c r="J85" i="10"/>
  <c r="J63" i="10"/>
  <c r="J5" i="10"/>
  <c r="J84" i="10"/>
  <c r="J68" i="10"/>
  <c r="AF51" i="2" s="1"/>
  <c r="J30" i="10"/>
  <c r="J14" i="10"/>
  <c r="J90" i="10"/>
  <c r="J89" i="10"/>
  <c r="J13" i="10"/>
  <c r="J29" i="10"/>
  <c r="J52" i="10"/>
  <c r="J28" i="10"/>
  <c r="J99" i="10"/>
  <c r="AF87" i="2" s="1"/>
  <c r="J123" i="10"/>
  <c r="J22" i="10"/>
  <c r="J35" i="10"/>
  <c r="AF15" i="2" s="1"/>
  <c r="J117" i="10"/>
  <c r="J48" i="10"/>
  <c r="J47" i="10"/>
  <c r="J119" i="10"/>
  <c r="J81" i="10"/>
  <c r="J70" i="10"/>
  <c r="J91" i="10"/>
  <c r="J8" i="10"/>
  <c r="J62" i="10"/>
  <c r="J107" i="10"/>
  <c r="J106" i="10"/>
  <c r="J98" i="10"/>
  <c r="J82" i="10"/>
  <c r="J15" i="10"/>
  <c r="J83" i="10"/>
  <c r="J72" i="10"/>
  <c r="J2" i="10"/>
  <c r="J57" i="10"/>
  <c r="AF40" i="2" s="1"/>
  <c r="J73" i="10"/>
  <c r="J24" i="10"/>
  <c r="J87" i="10"/>
  <c r="J20" i="10"/>
  <c r="J56" i="10"/>
  <c r="AF39" i="2" s="1"/>
  <c r="J112" i="10"/>
  <c r="J96" i="10"/>
  <c r="J121" i="10"/>
  <c r="J10" i="10"/>
  <c r="J95" i="10"/>
  <c r="J66" i="10"/>
  <c r="J115" i="10"/>
  <c r="J49" i="10"/>
  <c r="J36" i="10"/>
  <c r="J3" i="10"/>
  <c r="J118" i="10"/>
  <c r="J94" i="10"/>
  <c r="J12" i="10"/>
  <c r="J77" i="10"/>
  <c r="J46" i="10"/>
  <c r="J43" i="10"/>
  <c r="J33" i="10"/>
  <c r="J23" i="10"/>
  <c r="J61" i="10"/>
  <c r="J78" i="10"/>
  <c r="J109" i="10"/>
  <c r="J60" i="10"/>
  <c r="J59" i="10"/>
  <c r="J44" i="10"/>
  <c r="J117" i="8"/>
  <c r="J61" i="8"/>
  <c r="J50" i="8"/>
  <c r="J118" i="8"/>
  <c r="J25" i="8"/>
  <c r="J111" i="8"/>
  <c r="J124" i="8"/>
  <c r="J52" i="8"/>
  <c r="J29" i="8"/>
  <c r="J17" i="8"/>
  <c r="J110" i="8"/>
  <c r="J20" i="8"/>
  <c r="J21" i="8"/>
  <c r="J99" i="8"/>
  <c r="J19" i="8"/>
  <c r="J42" i="8"/>
  <c r="J43" i="8"/>
  <c r="J35" i="8"/>
  <c r="J47" i="8"/>
  <c r="J26" i="8"/>
  <c r="J98" i="8"/>
  <c r="J9" i="8"/>
  <c r="J93" i="8"/>
  <c r="J75" i="8"/>
  <c r="J16" i="8"/>
  <c r="J13" i="8"/>
  <c r="J33" i="8"/>
  <c r="J44" i="8"/>
  <c r="J24" i="8"/>
  <c r="J11" i="8"/>
  <c r="J96" i="8"/>
  <c r="J55" i="8"/>
  <c r="J2" i="8"/>
  <c r="J15" i="8"/>
  <c r="J10" i="8"/>
  <c r="J89" i="8"/>
  <c r="J69" i="8"/>
  <c r="J100" i="8"/>
  <c r="J39" i="8"/>
  <c r="J122" i="8"/>
  <c r="J59" i="8"/>
  <c r="J18" i="8"/>
  <c r="J123" i="8"/>
  <c r="J90" i="8"/>
  <c r="J6" i="8"/>
  <c r="J97" i="8"/>
  <c r="J65" i="8"/>
  <c r="J74" i="8"/>
  <c r="J113" i="8"/>
  <c r="J112" i="8"/>
  <c r="J104" i="8"/>
  <c r="J91" i="8"/>
  <c r="J28" i="8"/>
  <c r="J92" i="8"/>
  <c r="J82" i="8"/>
  <c r="J115" i="8"/>
  <c r="J27" i="8"/>
  <c r="J83" i="8"/>
  <c r="J41" i="8"/>
  <c r="J95" i="8"/>
  <c r="J36" i="8"/>
  <c r="J67" i="8"/>
  <c r="J23" i="8"/>
  <c r="J102" i="8"/>
  <c r="J37" i="8"/>
  <c r="J5" i="8"/>
  <c r="J101" i="8"/>
  <c r="J77" i="8"/>
  <c r="J119" i="8"/>
  <c r="J62" i="8"/>
  <c r="J49" i="8"/>
  <c r="J94" i="8"/>
  <c r="J34" i="8"/>
  <c r="J48" i="8"/>
  <c r="J22" i="8"/>
  <c r="J88" i="8"/>
  <c r="J60" i="8"/>
  <c r="J56" i="8"/>
  <c r="J46" i="8"/>
  <c r="J51" i="8"/>
  <c r="J17" i="2" s="1"/>
  <c r="J73" i="8"/>
  <c r="J8" i="8"/>
  <c r="J72" i="8"/>
  <c r="J71" i="8"/>
  <c r="J57" i="8"/>
  <c r="AB93" i="2"/>
  <c r="AB89" i="2"/>
  <c r="AB92" i="2"/>
  <c r="AB72" i="2"/>
  <c r="AB80" i="2"/>
  <c r="AB84" i="2"/>
  <c r="AB79" i="2"/>
  <c r="AB75" i="2"/>
  <c r="AB71" i="2"/>
  <c r="AB70" i="2"/>
  <c r="AB77" i="2"/>
  <c r="AB76" i="2"/>
  <c r="AB91" i="2"/>
  <c r="AB67" i="2"/>
  <c r="AB78" i="2"/>
  <c r="AB96" i="2"/>
  <c r="AB95" i="2"/>
  <c r="AB86" i="2"/>
  <c r="AB68" i="2"/>
  <c r="AB69" i="2"/>
  <c r="AB98" i="2"/>
  <c r="AB74" i="2"/>
  <c r="AB83" i="2"/>
  <c r="AB82" i="2"/>
  <c r="AB73" i="2"/>
  <c r="AB16" i="2"/>
  <c r="AB63" i="2"/>
  <c r="AB64" i="2"/>
  <c r="AB99" i="2"/>
  <c r="J110" i="6"/>
  <c r="J46" i="6"/>
  <c r="J35" i="6"/>
  <c r="Z16" i="2" s="1"/>
  <c r="J34" i="6"/>
  <c r="J111" i="6"/>
  <c r="J54" i="6"/>
  <c r="Z38" i="2" s="1"/>
  <c r="J104" i="6"/>
  <c r="Z93" i="2" s="1"/>
  <c r="J119" i="6"/>
  <c r="J42" i="6"/>
  <c r="Z24" i="2" s="1"/>
  <c r="J113" i="6"/>
  <c r="J99" i="6"/>
  <c r="Z89" i="2" s="1"/>
  <c r="J103" i="6"/>
  <c r="Z92" i="2" s="1"/>
  <c r="J53" i="6"/>
  <c r="Z36" i="2" s="1"/>
  <c r="J87" i="6"/>
  <c r="Z72" i="2" s="1"/>
  <c r="J93" i="6"/>
  <c r="Z80" i="2" s="1"/>
  <c r="J95" i="6"/>
  <c r="Z84" i="2" s="1"/>
  <c r="J22" i="6"/>
  <c r="J24" i="6"/>
  <c r="J15" i="6"/>
  <c r="J31" i="6"/>
  <c r="J14" i="6"/>
  <c r="J92" i="6"/>
  <c r="Z79" i="2" s="1"/>
  <c r="J6" i="6"/>
  <c r="Z75" i="2" s="1"/>
  <c r="J86" i="6"/>
  <c r="Z71" i="2" s="1"/>
  <c r="J61" i="6"/>
  <c r="J45" i="6"/>
  <c r="J85" i="6"/>
  <c r="Z70" i="2" s="1"/>
  <c r="J49" i="6"/>
  <c r="J27" i="6"/>
  <c r="J37" i="6"/>
  <c r="Z18" i="2" s="1"/>
  <c r="J91" i="6"/>
  <c r="Z77" i="2" s="1"/>
  <c r="J90" i="6"/>
  <c r="Z76" i="2" s="1"/>
  <c r="J39" i="6"/>
  <c r="Z21" i="2" s="1"/>
  <c r="J26" i="6"/>
  <c r="J51" i="6"/>
  <c r="J25" i="6"/>
  <c r="J66" i="6"/>
  <c r="J116" i="6"/>
  <c r="J5" i="6"/>
  <c r="J44" i="6"/>
  <c r="J118" i="6"/>
  <c r="J82" i="6"/>
  <c r="Z67" i="2" s="1"/>
  <c r="J68" i="6"/>
  <c r="J7" i="6"/>
  <c r="Z78" i="2" s="1"/>
  <c r="J50" i="6"/>
  <c r="J2" i="6"/>
  <c r="J106" i="6"/>
  <c r="Z96" i="2" s="1"/>
  <c r="J105" i="6"/>
  <c r="Z95" i="2" s="1"/>
  <c r="J97" i="6"/>
  <c r="Z86" i="2" s="1"/>
  <c r="J83" i="6"/>
  <c r="Z68" i="2" s="1"/>
  <c r="J11" i="6"/>
  <c r="J84" i="6"/>
  <c r="Z69" i="2" s="1"/>
  <c r="J71" i="6"/>
  <c r="J108" i="6"/>
  <c r="Z98" i="2" s="1"/>
  <c r="J102" i="6"/>
  <c r="Z94" i="2" s="1"/>
  <c r="J72" i="6"/>
  <c r="J21" i="6"/>
  <c r="J89" i="6"/>
  <c r="Z74" i="2" s="1"/>
  <c r="J16" i="6"/>
  <c r="J56" i="6"/>
  <c r="Z40" i="2" s="1"/>
  <c r="J10" i="6"/>
  <c r="J3" i="6"/>
  <c r="Z83" i="2" s="1"/>
  <c r="J120" i="6"/>
  <c r="J69" i="6"/>
  <c r="J8" i="6"/>
  <c r="Z82" i="2" s="1"/>
  <c r="J64" i="6"/>
  <c r="J114" i="6"/>
  <c r="J47" i="6"/>
  <c r="J33" i="6"/>
  <c r="J88" i="6"/>
  <c r="Z73" i="2" s="1"/>
  <c r="J117" i="6"/>
  <c r="J20" i="6"/>
  <c r="J9" i="6"/>
  <c r="J78" i="6"/>
  <c r="Z63" i="2" s="1"/>
  <c r="J43" i="6"/>
  <c r="J40" i="6"/>
  <c r="J30" i="6"/>
  <c r="J123" i="6"/>
  <c r="J60" i="6"/>
  <c r="J79" i="6"/>
  <c r="Z64" i="2" s="1"/>
  <c r="J109" i="6"/>
  <c r="Z99" i="2" s="1"/>
  <c r="J59" i="6"/>
  <c r="J58" i="6"/>
  <c r="J41" i="6"/>
  <c r="J48" i="5"/>
  <c r="J73" i="5"/>
  <c r="J54" i="5"/>
  <c r="J26" i="5"/>
  <c r="J36" i="5"/>
  <c r="J92" i="5"/>
  <c r="J118" i="5"/>
  <c r="Y93" i="2" s="1"/>
  <c r="J42" i="5"/>
  <c r="J78" i="5"/>
  <c r="Y36" i="2" s="1"/>
  <c r="J65" i="5"/>
  <c r="Y18" i="2" s="1"/>
  <c r="J114" i="5"/>
  <c r="Y89" i="2" s="1"/>
  <c r="J117" i="5"/>
  <c r="Y92" i="2" s="1"/>
  <c r="J52" i="5"/>
  <c r="J101" i="5"/>
  <c r="Y72" i="2" s="1"/>
  <c r="J107" i="5"/>
  <c r="Y80" i="2" s="1"/>
  <c r="J110" i="5"/>
  <c r="Y84" i="2" s="1"/>
  <c r="J56" i="5"/>
  <c r="J58" i="5"/>
  <c r="J20" i="5"/>
  <c r="J11" i="5"/>
  <c r="J32" i="5"/>
  <c r="J16" i="5"/>
  <c r="J106" i="5"/>
  <c r="Y79" i="2" s="1"/>
  <c r="J103" i="5"/>
  <c r="Y75" i="2" s="1"/>
  <c r="J13" i="5"/>
  <c r="Y71" i="2" s="1"/>
  <c r="J5" i="5"/>
  <c r="J72" i="5"/>
  <c r="J100" i="5"/>
  <c r="Y70" i="2" s="1"/>
  <c r="J51" i="5"/>
  <c r="J21" i="5"/>
  <c r="J28" i="5"/>
  <c r="J105" i="5"/>
  <c r="Y77" i="2" s="1"/>
  <c r="J104" i="5"/>
  <c r="Y76" i="2" s="1"/>
  <c r="J23" i="5"/>
  <c r="J60" i="5"/>
  <c r="J15" i="5"/>
  <c r="J59" i="5"/>
  <c r="J49" i="5"/>
  <c r="J18" i="5"/>
  <c r="J64" i="5"/>
  <c r="Y15" i="2" s="1"/>
  <c r="J45" i="5"/>
  <c r="J70" i="5"/>
  <c r="J71" i="5"/>
  <c r="J39" i="5"/>
  <c r="J97" i="5"/>
  <c r="Y67" i="2" s="1"/>
  <c r="J85" i="5"/>
  <c r="J22" i="5"/>
  <c r="Y78" i="2" s="1"/>
  <c r="J31" i="5"/>
  <c r="J82" i="5"/>
  <c r="J119" i="5"/>
  <c r="Y96" i="2" s="1"/>
  <c r="J120" i="5"/>
  <c r="Y95" i="2" s="1"/>
  <c r="J112" i="5"/>
  <c r="Y86" i="2" s="1"/>
  <c r="J98" i="5"/>
  <c r="Y68" i="2" s="1"/>
  <c r="J44" i="5"/>
  <c r="J99" i="5"/>
  <c r="Y69" i="2" s="1"/>
  <c r="J89" i="5"/>
  <c r="J25" i="5"/>
  <c r="Y98" i="2" s="1"/>
  <c r="J19" i="5"/>
  <c r="J90" i="5"/>
  <c r="J55" i="5"/>
  <c r="J102" i="5"/>
  <c r="Y74" i="2" s="1"/>
  <c r="J33" i="5"/>
  <c r="J14" i="5"/>
  <c r="J35" i="5"/>
  <c r="J109" i="5"/>
  <c r="Y83" i="2" s="1"/>
  <c r="J43" i="5"/>
  <c r="J87" i="5"/>
  <c r="J108" i="5"/>
  <c r="Y82" i="2" s="1"/>
  <c r="J84" i="5"/>
  <c r="J40" i="5"/>
  <c r="J2" i="5"/>
  <c r="J63" i="5"/>
  <c r="J3" i="5"/>
  <c r="Y73" i="2" s="1"/>
  <c r="J47" i="5"/>
  <c r="J12" i="5"/>
  <c r="Y16" i="2" s="1"/>
  <c r="J37" i="5"/>
  <c r="J95" i="5"/>
  <c r="Y63" i="2" s="1"/>
  <c r="J7" i="5"/>
  <c r="J67" i="5"/>
  <c r="J62" i="5"/>
  <c r="J30" i="5"/>
  <c r="Y50" i="2" s="1"/>
  <c r="J81" i="5"/>
  <c r="J27" i="5"/>
  <c r="Y64" i="2" s="1"/>
  <c r="J122" i="5"/>
  <c r="Y99" i="2" s="1"/>
  <c r="J80" i="5"/>
  <c r="J79" i="5"/>
  <c r="J68" i="5"/>
  <c r="J18" i="4"/>
  <c r="J56" i="4"/>
  <c r="J45" i="4"/>
  <c r="J126" i="4"/>
  <c r="J128" i="4"/>
  <c r="J110" i="4"/>
  <c r="X93" i="2" s="1"/>
  <c r="J25" i="4"/>
  <c r="J2" i="4"/>
  <c r="X15" i="2" s="1"/>
  <c r="J28" i="4"/>
  <c r="J107" i="4"/>
  <c r="X89" i="2" s="1"/>
  <c r="J109" i="4"/>
  <c r="X92" i="2" s="1"/>
  <c r="J125" i="4"/>
  <c r="J93" i="4"/>
  <c r="X72" i="2" s="1"/>
  <c r="J100" i="4"/>
  <c r="X80" i="2" s="1"/>
  <c r="J103" i="4"/>
  <c r="X84" i="2" s="1"/>
  <c r="J11" i="4"/>
  <c r="J17" i="4"/>
  <c r="J122" i="4"/>
  <c r="J44" i="4"/>
  <c r="J35" i="4"/>
  <c r="J99" i="4"/>
  <c r="X79" i="2" s="1"/>
  <c r="J5" i="4"/>
  <c r="X75" i="2" s="1"/>
  <c r="J92" i="4"/>
  <c r="X71" i="2" s="1"/>
  <c r="J68" i="4"/>
  <c r="J55" i="4"/>
  <c r="J15" i="4"/>
  <c r="X70" i="2" s="1"/>
  <c r="J133" i="4"/>
  <c r="J40" i="4"/>
  <c r="J30" i="4"/>
  <c r="J97" i="4"/>
  <c r="X77" i="2" s="1"/>
  <c r="J96" i="4"/>
  <c r="X76" i="2" s="1"/>
  <c r="J27" i="4"/>
  <c r="J29" i="4"/>
  <c r="J39" i="4"/>
  <c r="J59" i="4"/>
  <c r="J38" i="4"/>
  <c r="J132" i="4"/>
  <c r="J49" i="4"/>
  <c r="X19" i="2" s="1"/>
  <c r="J34" i="4"/>
  <c r="J54" i="4"/>
  <c r="J53" i="4"/>
  <c r="J114" i="4"/>
  <c r="J89" i="4"/>
  <c r="X67" i="2" s="1"/>
  <c r="J75" i="4"/>
  <c r="J98" i="4"/>
  <c r="X78" i="2" s="1"/>
  <c r="J58" i="4"/>
  <c r="J8" i="4"/>
  <c r="J113" i="4"/>
  <c r="X96" i="2" s="1"/>
  <c r="J112" i="4"/>
  <c r="X95" i="2" s="1"/>
  <c r="J105" i="4"/>
  <c r="X86" i="2" s="1"/>
  <c r="J90" i="4"/>
  <c r="X68" i="2" s="1"/>
  <c r="J32" i="4"/>
  <c r="J91" i="4"/>
  <c r="X69" i="2" s="1"/>
  <c r="J78" i="4"/>
  <c r="J4" i="4"/>
  <c r="X98" i="2" s="1"/>
  <c r="J129" i="4"/>
  <c r="J79" i="4"/>
  <c r="J36" i="4"/>
  <c r="J95" i="4"/>
  <c r="X74" i="2" s="1"/>
  <c r="J123" i="4"/>
  <c r="J31" i="4"/>
  <c r="J127" i="4"/>
  <c r="J102" i="4"/>
  <c r="X83" i="2" s="1"/>
  <c r="J26" i="4"/>
  <c r="J76" i="4"/>
  <c r="J6" i="4"/>
  <c r="X82" i="2" s="1"/>
  <c r="J70" i="4"/>
  <c r="J130" i="4"/>
  <c r="J57" i="4"/>
  <c r="J13" i="4"/>
  <c r="J94" i="4"/>
  <c r="X73" i="2" s="1"/>
  <c r="J69" i="4"/>
  <c r="J46" i="4"/>
  <c r="X16" i="2" s="1"/>
  <c r="J124" i="4"/>
  <c r="J85" i="4"/>
  <c r="X63" i="2" s="1"/>
  <c r="J52" i="4"/>
  <c r="J9" i="4"/>
  <c r="J43" i="4"/>
  <c r="J67" i="4"/>
  <c r="J86" i="4"/>
  <c r="X64" i="2" s="1"/>
  <c r="J115" i="4"/>
  <c r="X99" i="2" s="1"/>
  <c r="J66" i="4"/>
  <c r="J65" i="4"/>
  <c r="J51" i="4"/>
  <c r="J112" i="3"/>
  <c r="J48" i="3"/>
  <c r="W38" i="2"/>
  <c r="J9" i="3"/>
  <c r="J114" i="3"/>
  <c r="J118" i="3"/>
  <c r="J101" i="3"/>
  <c r="W93" i="2" s="1"/>
  <c r="J129" i="3"/>
  <c r="J43" i="3"/>
  <c r="W19" i="2" s="1"/>
  <c r="J113" i="3"/>
  <c r="J97" i="3"/>
  <c r="W89" i="2" s="1"/>
  <c r="J100" i="3"/>
  <c r="W92" i="2" s="1"/>
  <c r="J28" i="3"/>
  <c r="J19" i="3"/>
  <c r="W72" i="2" s="1"/>
  <c r="J6" i="3"/>
  <c r="W80" i="2" s="1"/>
  <c r="J92" i="3"/>
  <c r="W84" i="2" s="1"/>
  <c r="J30" i="3"/>
  <c r="J32" i="3"/>
  <c r="J111" i="3"/>
  <c r="J18" i="3"/>
  <c r="J39" i="3"/>
  <c r="W15" i="2" s="1"/>
  <c r="J89" i="3"/>
  <c r="W79" i="2" s="1"/>
  <c r="J85" i="3"/>
  <c r="W75" i="2" s="1"/>
  <c r="J82" i="3"/>
  <c r="W71" i="2" s="1"/>
  <c r="J64" i="3"/>
  <c r="J47" i="3"/>
  <c r="J81" i="3"/>
  <c r="W70" i="2" s="1"/>
  <c r="J126" i="3"/>
  <c r="J34" i="3"/>
  <c r="J117" i="3"/>
  <c r="J87" i="3"/>
  <c r="W77" i="2" s="1"/>
  <c r="J86" i="3"/>
  <c r="W76" i="2" s="1"/>
  <c r="J115" i="3"/>
  <c r="J33" i="3"/>
  <c r="J53" i="3"/>
  <c r="J21" i="3"/>
  <c r="J124" i="3"/>
  <c r="J14" i="3"/>
  <c r="J125" i="3"/>
  <c r="J17" i="3"/>
  <c r="J7" i="3"/>
  <c r="J128" i="3"/>
  <c r="J79" i="3"/>
  <c r="W67" i="2" s="1"/>
  <c r="J71" i="3"/>
  <c r="J88" i="3"/>
  <c r="W78" i="2" s="1"/>
  <c r="J52" i="3"/>
  <c r="J63" i="3"/>
  <c r="J103" i="3"/>
  <c r="W96" i="2" s="1"/>
  <c r="J12" i="3"/>
  <c r="W95" i="2" s="1"/>
  <c r="J94" i="3"/>
  <c r="W86" i="2" s="1"/>
  <c r="J80" i="3"/>
  <c r="W68" i="2" s="1"/>
  <c r="J121" i="3"/>
  <c r="J20" i="3"/>
  <c r="W69" i="2" s="1"/>
  <c r="J22" i="3"/>
  <c r="J105" i="3"/>
  <c r="W98" i="2" s="1"/>
  <c r="J120" i="3"/>
  <c r="J73" i="3"/>
  <c r="J29" i="3"/>
  <c r="J84" i="3"/>
  <c r="W74" i="2" s="1"/>
  <c r="J130" i="3"/>
  <c r="J119" i="3"/>
  <c r="J116" i="3"/>
  <c r="J91" i="3"/>
  <c r="W83" i="2" s="1"/>
  <c r="J3" i="3"/>
  <c r="J90" i="3"/>
  <c r="W82" i="2" s="1"/>
  <c r="J67" i="3"/>
  <c r="J122" i="3"/>
  <c r="J49" i="3"/>
  <c r="J38" i="3"/>
  <c r="J83" i="3"/>
  <c r="W73" i="2" s="1"/>
  <c r="J127" i="3"/>
  <c r="J110" i="3"/>
  <c r="J65" i="3"/>
  <c r="J77" i="3"/>
  <c r="W63" i="2" s="1"/>
  <c r="J46" i="3"/>
  <c r="J44" i="3"/>
  <c r="J37" i="3"/>
  <c r="J13" i="3"/>
  <c r="J8" i="3"/>
  <c r="W64" i="2" s="1"/>
  <c r="J106" i="3"/>
  <c r="W99" i="2" s="1"/>
  <c r="J62" i="3"/>
  <c r="J61" i="3"/>
  <c r="J2" i="3"/>
  <c r="J100" i="2" l="1"/>
  <c r="I100" i="2" s="1"/>
  <c r="J60" i="2"/>
  <c r="J10" i="2"/>
  <c r="J12" i="2"/>
  <c r="J14" i="2"/>
  <c r="J38" i="2"/>
  <c r="J5" i="2"/>
  <c r="I5" i="2" s="1"/>
  <c r="J138" i="1"/>
  <c r="F100" i="2" s="1"/>
  <c r="G100" i="2"/>
  <c r="H17" i="9" s="1"/>
  <c r="J56" i="2"/>
  <c r="J33" i="2"/>
  <c r="J22" i="2"/>
  <c r="J30" i="2"/>
  <c r="J69" i="2"/>
  <c r="J78" i="2"/>
  <c r="J81" i="2"/>
  <c r="J25" i="2"/>
  <c r="J53" i="2"/>
  <c r="J64" i="2"/>
  <c r="J54" i="2"/>
  <c r="J57" i="2"/>
  <c r="J95" i="2"/>
  <c r="J44" i="2"/>
  <c r="J96" i="2"/>
  <c r="J27" i="2"/>
  <c r="J8" i="2"/>
  <c r="J28" i="2"/>
  <c r="J73" i="2"/>
  <c r="J83" i="2"/>
  <c r="J6" i="2"/>
  <c r="J42" i="2"/>
  <c r="J98" i="2"/>
  <c r="J45" i="2"/>
  <c r="J26" i="2"/>
  <c r="J31" i="2"/>
  <c r="J29" i="2"/>
  <c r="J77" i="2"/>
  <c r="J75" i="2"/>
  <c r="J80" i="2"/>
  <c r="J93" i="2"/>
  <c r="J74" i="2"/>
  <c r="J67" i="2"/>
  <c r="J63" i="2"/>
  <c r="J48" i="2"/>
  <c r="J68" i="2"/>
  <c r="J43" i="2"/>
  <c r="J34" i="2"/>
  <c r="J70" i="2"/>
  <c r="J89" i="2"/>
  <c r="J88" i="2"/>
  <c r="J23" i="2"/>
  <c r="J40" i="2"/>
  <c r="J19" i="2"/>
  <c r="I19" i="2" s="1"/>
  <c r="J66" i="2"/>
  <c r="J82" i="2"/>
  <c r="J3" i="2"/>
  <c r="J86" i="2"/>
  <c r="J7" i="2"/>
  <c r="J13" i="2"/>
  <c r="J20" i="2"/>
  <c r="J2" i="2"/>
  <c r="I2" i="2" s="1"/>
  <c r="J46" i="2"/>
  <c r="J55" i="2"/>
  <c r="J37" i="2"/>
  <c r="I37" i="2" s="1"/>
  <c r="J92" i="2"/>
  <c r="J79" i="2"/>
  <c r="J72" i="2"/>
  <c r="J99" i="2"/>
  <c r="J9" i="2"/>
  <c r="J47" i="2"/>
  <c r="I47" i="2" s="1"/>
  <c r="J32" i="2"/>
  <c r="J97" i="2"/>
  <c r="I97" i="2" s="1"/>
  <c r="J50" i="2"/>
  <c r="I50" i="2" s="1"/>
  <c r="J51" i="2"/>
  <c r="J4" i="2"/>
  <c r="J39" i="2"/>
  <c r="J18" i="2"/>
  <c r="J76" i="2"/>
  <c r="J71" i="2"/>
  <c r="J84" i="2"/>
  <c r="J94" i="2"/>
  <c r="J87" i="2"/>
  <c r="AC15" i="2"/>
  <c r="J15" i="2"/>
  <c r="I15" i="2" s="1"/>
  <c r="AC21" i="2"/>
  <c r="J21" i="2"/>
  <c r="I21" i="2" s="1"/>
  <c r="AC16" i="2"/>
  <c r="J16" i="2"/>
  <c r="I16" i="2" s="1"/>
  <c r="AC41" i="2"/>
  <c r="J41" i="2"/>
  <c r="I41" i="2" s="1"/>
  <c r="AC35" i="2"/>
  <c r="J35" i="2"/>
  <c r="I35" i="2" s="1"/>
  <c r="AC58" i="2"/>
  <c r="J58" i="2"/>
  <c r="I58" i="2" s="1"/>
  <c r="AC62" i="2"/>
  <c r="J62" i="2"/>
  <c r="I62" i="2" s="1"/>
  <c r="AC85" i="2"/>
  <c r="J85" i="2"/>
  <c r="I85" i="2" s="1"/>
  <c r="AC59" i="2"/>
  <c r="J59" i="2"/>
  <c r="I59" i="2" s="1"/>
  <c r="AC36" i="2"/>
  <c r="J36" i="2"/>
  <c r="I36" i="2" s="1"/>
  <c r="AC52" i="2"/>
  <c r="J52" i="2"/>
  <c r="I52" i="2" s="1"/>
  <c r="AC90" i="2"/>
  <c r="J90" i="2"/>
  <c r="I90" i="2" s="1"/>
  <c r="AC24" i="2"/>
  <c r="J24" i="2"/>
  <c r="I24" i="2" s="1"/>
  <c r="AC11" i="2"/>
  <c r="J11" i="2"/>
  <c r="I11" i="2" s="1"/>
  <c r="J137" i="1"/>
  <c r="F37" i="2" s="1"/>
  <c r="G56" i="3" s="1"/>
  <c r="G37" i="2"/>
  <c r="H18" i="9" s="1"/>
  <c r="J27" i="1"/>
  <c r="F97" i="2" s="1"/>
  <c r="G119" i="15" s="1"/>
  <c r="G97" i="2"/>
  <c r="H110" i="9" s="1"/>
  <c r="G111" i="14"/>
  <c r="G108" i="15"/>
  <c r="G108" i="13"/>
  <c r="G108" i="12"/>
  <c r="G98" i="10"/>
  <c r="G77" i="10"/>
  <c r="G87" i="13"/>
  <c r="G90" i="14"/>
  <c r="G86" i="12"/>
  <c r="G85" i="15"/>
  <c r="G83" i="13"/>
  <c r="G80" i="15"/>
  <c r="G86" i="14"/>
  <c r="G82" i="12"/>
  <c r="G74" i="10"/>
  <c r="G52" i="12"/>
  <c r="G55" i="14"/>
  <c r="G48" i="15"/>
  <c r="G46" i="10"/>
  <c r="G114" i="13"/>
  <c r="G114" i="15"/>
  <c r="G118" i="14"/>
  <c r="G114" i="12"/>
  <c r="G103" i="10"/>
  <c r="G47" i="12"/>
  <c r="G45" i="15"/>
  <c r="G43" i="10"/>
  <c r="G51" i="14"/>
  <c r="G22" i="11"/>
  <c r="G65" i="15"/>
  <c r="G68" i="12"/>
  <c r="G70" i="14"/>
  <c r="G60" i="10"/>
  <c r="G72" i="13"/>
  <c r="G79" i="14"/>
  <c r="G78" i="13"/>
  <c r="G74" i="15"/>
  <c r="G76" i="12"/>
  <c r="G69" i="10"/>
  <c r="G53" i="11"/>
  <c r="G52" i="14"/>
  <c r="G48" i="12"/>
  <c r="G44" i="10"/>
  <c r="G46" i="15"/>
  <c r="G45" i="14"/>
  <c r="G45" i="12"/>
  <c r="G37" i="10"/>
  <c r="G43" i="15"/>
  <c r="G16" i="11"/>
  <c r="G98" i="15"/>
  <c r="G102" i="14"/>
  <c r="G99" i="12"/>
  <c r="G89" i="10"/>
  <c r="G93" i="11"/>
  <c r="G63" i="14"/>
  <c r="G58" i="15"/>
  <c r="G40" i="12"/>
  <c r="G42" i="14"/>
  <c r="G85" i="13"/>
  <c r="G88" i="14"/>
  <c r="G60" i="12"/>
  <c r="G66" i="13"/>
  <c r="G84" i="12"/>
  <c r="G53" i="10"/>
  <c r="G50" i="11"/>
  <c r="G34" i="10"/>
  <c r="G13" i="11"/>
  <c r="G75" i="9"/>
  <c r="G4" i="10"/>
  <c r="G39" i="16"/>
  <c r="G68" i="5"/>
  <c r="G36" i="17"/>
  <c r="G57" i="8"/>
  <c r="G41" i="6"/>
  <c r="G51" i="4"/>
  <c r="G50" i="9"/>
  <c r="G73" i="6"/>
  <c r="G72" i="16"/>
  <c r="G11" i="3"/>
  <c r="G73" i="9"/>
  <c r="G70" i="17"/>
  <c r="G80" i="4"/>
  <c r="G84" i="8"/>
  <c r="G91" i="5"/>
  <c r="G34" i="6"/>
  <c r="G29" i="17"/>
  <c r="G26" i="5"/>
  <c r="G32" i="16"/>
  <c r="G45" i="4"/>
  <c r="G9" i="3"/>
  <c r="G50" i="8"/>
  <c r="G105" i="9"/>
  <c r="G102" i="3"/>
  <c r="G111" i="4"/>
  <c r="G102" i="6"/>
  <c r="G29" i="5"/>
  <c r="G109" i="8"/>
  <c r="G105" i="17"/>
  <c r="G105" i="16"/>
  <c r="G86" i="3"/>
  <c r="G89" i="9"/>
  <c r="G104" i="5"/>
  <c r="G87" i="17"/>
  <c r="G90" i="6"/>
  <c r="G96" i="8"/>
  <c r="G96" i="4"/>
  <c r="G89" i="16"/>
  <c r="G99" i="16"/>
  <c r="G99" i="9"/>
  <c r="G94" i="3"/>
  <c r="G112" i="5"/>
  <c r="G104" i="8"/>
  <c r="G97" i="17"/>
  <c r="G97" i="6"/>
  <c r="G105" i="4"/>
  <c r="G64" i="17"/>
  <c r="G80" i="8"/>
  <c r="G67" i="16"/>
  <c r="G86" i="5"/>
  <c r="G70" i="3"/>
  <c r="G66" i="9"/>
  <c r="G67" i="6"/>
  <c r="G74" i="4"/>
  <c r="G77" i="3"/>
  <c r="G95" i="5"/>
  <c r="G74" i="17"/>
  <c r="G76" i="16"/>
  <c r="G85" i="4"/>
  <c r="G77" i="9"/>
  <c r="G78" i="6"/>
  <c r="G88" i="8"/>
  <c r="G41" i="9"/>
  <c r="G43" i="6"/>
  <c r="G52" i="4"/>
  <c r="G7" i="5"/>
  <c r="G60" i="8"/>
  <c r="G38" i="17"/>
  <c r="G46" i="3"/>
  <c r="G41" i="16"/>
  <c r="G56" i="8"/>
  <c r="G44" i="3"/>
  <c r="G9" i="4"/>
  <c r="G38" i="16"/>
  <c r="G40" i="6"/>
  <c r="G67" i="5"/>
  <c r="G35" i="17"/>
  <c r="G80" i="5"/>
  <c r="G58" i="16"/>
  <c r="G62" i="3"/>
  <c r="G66" i="4"/>
  <c r="G59" i="6"/>
  <c r="G57" i="9"/>
  <c r="G72" i="8"/>
  <c r="G55" i="17"/>
  <c r="G48" i="17"/>
  <c r="G66" i="8"/>
  <c r="G26" i="17"/>
  <c r="G47" i="8"/>
  <c r="G72" i="17"/>
  <c r="G86" i="8"/>
  <c r="G31" i="6"/>
  <c r="G29" i="16"/>
  <c r="G52" i="6"/>
  <c r="G51" i="16"/>
  <c r="G76" i="6"/>
  <c r="G74" i="16"/>
  <c r="G18" i="3"/>
  <c r="G44" i="4"/>
  <c r="G54" i="3"/>
  <c r="G60" i="4"/>
  <c r="G75" i="3"/>
  <c r="G83" i="4"/>
  <c r="G77" i="5"/>
  <c r="G11" i="5"/>
  <c r="G93" i="5"/>
  <c r="G55" i="2"/>
  <c r="H77" i="15" s="1"/>
  <c r="G38" i="9"/>
  <c r="G39" i="9"/>
  <c r="G32" i="9"/>
  <c r="H45" i="12"/>
  <c r="H32" i="9"/>
  <c r="H47" i="12"/>
  <c r="W32" i="2"/>
  <c r="W31" i="2"/>
  <c r="AJ51" i="2"/>
  <c r="AG51" i="2"/>
  <c r="Z51" i="2"/>
  <c r="J116" i="1"/>
  <c r="G101" i="7"/>
  <c r="G19" i="2"/>
  <c r="F40" i="2"/>
  <c r="G62" i="15" s="1"/>
  <c r="G61" i="9"/>
  <c r="F59" i="2"/>
  <c r="G81" i="15" s="1"/>
  <c r="G41" i="2"/>
  <c r="G71" i="2"/>
  <c r="H84" i="9" s="1"/>
  <c r="G46" i="2"/>
  <c r="G74" i="2"/>
  <c r="G42" i="2"/>
  <c r="G48" i="2"/>
  <c r="G84" i="2"/>
  <c r="G79" i="2"/>
  <c r="H92" i="9" s="1"/>
  <c r="G6" i="2"/>
  <c r="F39" i="2"/>
  <c r="G79" i="11" s="1"/>
  <c r="G10" i="2"/>
  <c r="G56" i="2"/>
  <c r="G77" i="2"/>
  <c r="G70" i="2"/>
  <c r="G44" i="2"/>
  <c r="F85" i="2"/>
  <c r="G97" i="11" s="1"/>
  <c r="G26" i="2"/>
  <c r="H42" i="9" s="1"/>
  <c r="G54" i="2"/>
  <c r="H68" i="9" s="1"/>
  <c r="G53" i="2"/>
  <c r="G57" i="2"/>
  <c r="F90" i="2"/>
  <c r="G112" i="15" s="1"/>
  <c r="F11" i="2"/>
  <c r="G29" i="2"/>
  <c r="H45" i="9" s="1"/>
  <c r="G4" i="2"/>
  <c r="G67" i="2"/>
  <c r="H80" i="9" s="1"/>
  <c r="H8" i="9"/>
  <c r="G14" i="2"/>
  <c r="H115" i="9"/>
  <c r="G9" i="2"/>
  <c r="H26" i="9" s="1"/>
  <c r="G92" i="2"/>
  <c r="F38" i="2"/>
  <c r="G72" i="2"/>
  <c r="G5" i="2"/>
  <c r="G28" i="2"/>
  <c r="G78" i="2"/>
  <c r="G68" i="2"/>
  <c r="G98" i="2"/>
  <c r="F87" i="2"/>
  <c r="G109" i="15" s="1"/>
  <c r="G2" i="2"/>
  <c r="G95" i="2"/>
  <c r="G45" i="2"/>
  <c r="G30" i="2"/>
  <c r="H3" i="9" s="1"/>
  <c r="G34" i="2"/>
  <c r="H49" i="9" s="1"/>
  <c r="G27" i="2"/>
  <c r="H43" i="9" s="1"/>
  <c r="G96" i="2"/>
  <c r="G7" i="2"/>
  <c r="G64" i="2"/>
  <c r="H78" i="9" s="1"/>
  <c r="F60" i="2"/>
  <c r="G82" i="15" s="1"/>
  <c r="F18" i="2"/>
  <c r="G41" i="15" s="1"/>
  <c r="G69" i="2"/>
  <c r="G93" i="2"/>
  <c r="G83" i="2"/>
  <c r="G73" i="2"/>
  <c r="G89" i="2"/>
  <c r="G13" i="2"/>
  <c r="G33" i="2"/>
  <c r="H48" i="9" s="1"/>
  <c r="G3" i="2"/>
  <c r="G80" i="2"/>
  <c r="G17" i="2"/>
  <c r="G82" i="2"/>
  <c r="G75" i="2"/>
  <c r="G8" i="2"/>
  <c r="G99" i="2"/>
  <c r="AH51" i="2"/>
  <c r="Z31" i="2"/>
  <c r="Z32" i="2"/>
  <c r="AF31" i="2"/>
  <c r="AF32" i="2"/>
  <c r="AG31" i="2"/>
  <c r="AG32" i="2"/>
  <c r="AH32" i="2"/>
  <c r="AH31" i="2"/>
  <c r="AI32" i="2"/>
  <c r="AI31" i="2"/>
  <c r="AJ32" i="2"/>
  <c r="AJ31" i="2"/>
  <c r="F66" i="2"/>
  <c r="G88" i="15" s="1"/>
  <c r="X94" i="2"/>
  <c r="X87" i="2"/>
  <c r="X31" i="2"/>
  <c r="X39" i="2"/>
  <c r="X32" i="2"/>
  <c r="X38" i="2"/>
  <c r="X60" i="2"/>
  <c r="X88" i="2"/>
  <c r="X40" i="2"/>
  <c r="X66" i="2"/>
  <c r="Y51" i="2"/>
  <c r="Y39" i="2"/>
  <c r="Y94" i="2"/>
  <c r="Y66" i="2"/>
  <c r="Y88" i="2"/>
  <c r="Y32" i="2"/>
  <c r="Y38" i="2"/>
  <c r="Y40" i="2"/>
  <c r="Y60" i="2"/>
  <c r="Y87" i="2"/>
  <c r="Y31" i="2"/>
  <c r="AA66" i="2"/>
  <c r="AA38" i="2"/>
  <c r="AA40" i="2"/>
  <c r="AA51" i="2"/>
  <c r="AA88" i="2"/>
  <c r="AA60" i="2"/>
  <c r="AA31" i="2"/>
  <c r="AA39" i="2"/>
  <c r="AA32" i="2"/>
  <c r="AA87" i="2"/>
  <c r="AA94" i="2"/>
  <c r="AC18" i="2"/>
  <c r="AC40" i="2"/>
  <c r="AC87" i="2"/>
  <c r="AC32" i="2"/>
  <c r="AC39" i="2"/>
  <c r="AC66" i="2"/>
  <c r="AC38" i="2"/>
  <c r="AC94" i="2"/>
  <c r="AC60" i="2"/>
  <c r="AC31" i="2"/>
  <c r="AC51" i="2"/>
  <c r="AC88" i="2"/>
  <c r="G21" i="2"/>
  <c r="F36" i="2"/>
  <c r="G2" i="15" s="1"/>
  <c r="G36" i="2"/>
  <c r="G50" i="2"/>
  <c r="G24" i="2"/>
  <c r="H40" i="9" s="1"/>
  <c r="H99" i="17"/>
  <c r="F12" i="2"/>
  <c r="G16" i="2"/>
  <c r="H34" i="9" s="1"/>
  <c r="G55" i="13"/>
  <c r="G57" i="13"/>
  <c r="G58" i="13"/>
  <c r="H82" i="15"/>
  <c r="H103" i="7"/>
  <c r="H74" i="17"/>
  <c r="H71" i="17"/>
  <c r="H51" i="17"/>
  <c r="H82" i="7"/>
  <c r="H77" i="17"/>
  <c r="H123" i="7"/>
  <c r="H67" i="7"/>
  <c r="H36" i="17"/>
  <c r="H9" i="7"/>
  <c r="H87" i="17"/>
  <c r="H52" i="17"/>
  <c r="H121" i="7"/>
  <c r="H97" i="17"/>
  <c r="H85" i="7"/>
  <c r="H55" i="17"/>
  <c r="H69" i="7"/>
  <c r="H38" i="17"/>
  <c r="H29" i="7"/>
  <c r="H50" i="17"/>
  <c r="H60" i="7"/>
  <c r="H25" i="17"/>
  <c r="H32" i="17"/>
  <c r="H41" i="7"/>
  <c r="H16" i="7"/>
  <c r="H35" i="17"/>
  <c r="H64" i="7"/>
  <c r="H105" i="17"/>
  <c r="H61" i="7"/>
  <c r="H29" i="17"/>
  <c r="AE81" i="2"/>
  <c r="AI81" i="2"/>
  <c r="AB81" i="2"/>
  <c r="AJ81" i="2"/>
  <c r="Y81" i="2"/>
  <c r="W81" i="2"/>
  <c r="AA81" i="2"/>
  <c r="AC81" i="2"/>
  <c r="AF81" i="2"/>
  <c r="AH81" i="2"/>
  <c r="AG81" i="2"/>
  <c r="G81" i="2"/>
  <c r="H94" i="9" s="1"/>
  <c r="F15" i="2"/>
  <c r="G37" i="15" s="1"/>
  <c r="G15" i="2"/>
  <c r="H30" i="9" s="1"/>
  <c r="H27" i="4"/>
  <c r="G99" i="7"/>
  <c r="G61" i="7"/>
  <c r="G16" i="7"/>
  <c r="G116" i="7"/>
  <c r="G85" i="7"/>
  <c r="G94" i="7"/>
  <c r="G6" i="13"/>
  <c r="G9" i="7"/>
  <c r="G121" i="7"/>
  <c r="G103" i="7"/>
  <c r="G2" i="3"/>
  <c r="G67" i="7"/>
  <c r="G4" i="13"/>
  <c r="G69" i="7"/>
  <c r="H27" i="8"/>
  <c r="H89" i="8"/>
  <c r="H57" i="8"/>
  <c r="H96" i="8"/>
  <c r="H24" i="8"/>
  <c r="H104" i="8"/>
  <c r="H72" i="8"/>
  <c r="H60" i="8"/>
  <c r="H46" i="8"/>
  <c r="H33" i="8"/>
  <c r="H56" i="8"/>
  <c r="H50" i="8"/>
  <c r="H67" i="8"/>
  <c r="H88" i="8"/>
  <c r="H25" i="8"/>
  <c r="H110" i="11"/>
  <c r="H57" i="10"/>
  <c r="H121" i="11"/>
  <c r="H99" i="10"/>
  <c r="H23" i="11"/>
  <c r="H44" i="10"/>
  <c r="H76" i="11"/>
  <c r="H89" i="10"/>
  <c r="H115" i="11"/>
  <c r="H106" i="11"/>
  <c r="H14" i="10"/>
  <c r="H85" i="11"/>
  <c r="H98" i="10"/>
  <c r="H42" i="11"/>
  <c r="H60" i="10"/>
  <c r="H25" i="11"/>
  <c r="H46" i="10"/>
  <c r="H102" i="11"/>
  <c r="H12" i="11"/>
  <c r="H33" i="10"/>
  <c r="H101" i="11"/>
  <c r="H125" i="11"/>
  <c r="H68" i="10"/>
  <c r="H22" i="11"/>
  <c r="H43" i="10"/>
  <c r="H16" i="11"/>
  <c r="H37" i="10"/>
  <c r="H56" i="10"/>
  <c r="H119" i="11"/>
  <c r="H63" i="11"/>
  <c r="H77" i="10"/>
  <c r="H107" i="11"/>
  <c r="H40" i="10"/>
  <c r="H104" i="11"/>
  <c r="H13" i="10"/>
  <c r="H114" i="13"/>
  <c r="H15" i="12"/>
  <c r="H76" i="13"/>
  <c r="H109" i="12"/>
  <c r="H58" i="13"/>
  <c r="H48" i="12"/>
  <c r="H6" i="13"/>
  <c r="H99" i="12"/>
  <c r="H108" i="13"/>
  <c r="H108" i="12"/>
  <c r="H72" i="13"/>
  <c r="H68" i="12"/>
  <c r="H4" i="13"/>
  <c r="H52" i="12"/>
  <c r="H47" i="13"/>
  <c r="H39" i="12"/>
  <c r="H65" i="13"/>
  <c r="H75" i="12"/>
  <c r="H57" i="13"/>
  <c r="H55" i="13"/>
  <c r="H69" i="13"/>
  <c r="H64" i="12"/>
  <c r="H53" i="13"/>
  <c r="H87" i="13"/>
  <c r="H86" i="12"/>
  <c r="H67" i="13"/>
  <c r="H43" i="12"/>
  <c r="H114" i="15"/>
  <c r="H67" i="14"/>
  <c r="H112" i="14"/>
  <c r="H46" i="15"/>
  <c r="H52" i="14"/>
  <c r="H98" i="15"/>
  <c r="H102" i="14"/>
  <c r="H41" i="15"/>
  <c r="H126" i="14"/>
  <c r="H108" i="15"/>
  <c r="H111" i="14"/>
  <c r="H65" i="15"/>
  <c r="H70" i="14"/>
  <c r="H48" i="15"/>
  <c r="H55" i="14"/>
  <c r="H35" i="15"/>
  <c r="H41" i="14"/>
  <c r="H10" i="14"/>
  <c r="H125" i="15"/>
  <c r="H78" i="14"/>
  <c r="H45" i="15"/>
  <c r="H51" i="14"/>
  <c r="H43" i="15"/>
  <c r="H45" i="14"/>
  <c r="H62" i="15"/>
  <c r="H66" i="14"/>
  <c r="H85" i="15"/>
  <c r="H90" i="14"/>
  <c r="H60" i="15"/>
  <c r="H48" i="14"/>
  <c r="H54" i="15"/>
  <c r="H12" i="14"/>
  <c r="H89" i="16"/>
  <c r="H99" i="16"/>
  <c r="H58" i="16"/>
  <c r="H41" i="16"/>
  <c r="H28" i="16"/>
  <c r="H38" i="16"/>
  <c r="H101" i="16"/>
  <c r="H32" i="16"/>
  <c r="H39" i="16"/>
  <c r="H66" i="16"/>
  <c r="H54" i="16"/>
  <c r="H55" i="16"/>
  <c r="H76" i="16"/>
  <c r="H35" i="16"/>
  <c r="H28" i="5"/>
  <c r="H37" i="6"/>
  <c r="H19" i="5"/>
  <c r="H102" i="6"/>
  <c r="H66" i="6"/>
  <c r="H68" i="5"/>
  <c r="H41" i="6"/>
  <c r="H104" i="5"/>
  <c r="H90" i="6"/>
  <c r="H80" i="5"/>
  <c r="H59" i="6"/>
  <c r="H7" i="5"/>
  <c r="H43" i="6"/>
  <c r="H65" i="5"/>
  <c r="H62" i="5"/>
  <c r="H30" i="6"/>
  <c r="H49" i="6"/>
  <c r="H67" i="5"/>
  <c r="H40" i="6"/>
  <c r="H26" i="5"/>
  <c r="H34" i="6"/>
  <c r="H14" i="5"/>
  <c r="H56" i="6"/>
  <c r="H112" i="5"/>
  <c r="H97" i="6"/>
  <c r="H95" i="5"/>
  <c r="H78" i="6"/>
  <c r="H92" i="5"/>
  <c r="H54" i="6"/>
  <c r="H23" i="5"/>
  <c r="H105" i="4"/>
  <c r="H120" i="3"/>
  <c r="H129" i="4"/>
  <c r="H124" i="3"/>
  <c r="H132" i="4"/>
  <c r="H2" i="3"/>
  <c r="H51" i="4"/>
  <c r="H86" i="3"/>
  <c r="H96" i="4"/>
  <c r="H62" i="3"/>
  <c r="H66" i="4"/>
  <c r="H46" i="3"/>
  <c r="H52" i="4"/>
  <c r="H113" i="3"/>
  <c r="H28" i="4"/>
  <c r="H37" i="3"/>
  <c r="H43" i="4"/>
  <c r="H125" i="4"/>
  <c r="H126" i="3"/>
  <c r="H133" i="4"/>
  <c r="H117" i="3"/>
  <c r="H30" i="4"/>
  <c r="H9" i="3"/>
  <c r="H45" i="4"/>
  <c r="H77" i="3"/>
  <c r="H85" i="4"/>
  <c r="H118" i="3"/>
  <c r="H128" i="4"/>
  <c r="H115" i="3"/>
  <c r="H29" i="4"/>
  <c r="H44" i="3"/>
  <c r="H9" i="4"/>
  <c r="H94" i="3"/>
  <c r="A78" i="16"/>
  <c r="A87" i="4"/>
  <c r="A105" i="7"/>
  <c r="A92" i="7"/>
  <c r="A96" i="5"/>
  <c r="A93" i="5"/>
  <c r="A76" i="6"/>
  <c r="A80" i="6"/>
  <c r="A75" i="3"/>
  <c r="G65" i="2"/>
  <c r="L110" i="1"/>
  <c r="J110" i="1" s="1"/>
  <c r="F65" i="2"/>
  <c r="G87" i="15" s="1"/>
  <c r="G61" i="2"/>
  <c r="H75" i="9" s="1"/>
  <c r="A65" i="7"/>
  <c r="A16" i="16"/>
  <c r="A7" i="4"/>
  <c r="A10" i="5"/>
  <c r="A16" i="3"/>
  <c r="A72" i="4"/>
  <c r="A45" i="3"/>
  <c r="F49" i="2"/>
  <c r="G49" i="2"/>
  <c r="H63" i="9" s="1"/>
  <c r="I91" i="2"/>
  <c r="F91" i="2"/>
  <c r="G91" i="2"/>
  <c r="H104" i="9" s="1"/>
  <c r="A65" i="11"/>
  <c r="A88" i="12"/>
  <c r="A134" i="11"/>
  <c r="A122" i="9"/>
  <c r="A72" i="15"/>
  <c r="A89" i="13"/>
  <c r="A7" i="9"/>
  <c r="A34" i="9"/>
  <c r="A69" i="8"/>
  <c r="A30" i="14"/>
  <c r="A15" i="13"/>
  <c r="A74" i="12"/>
  <c r="A78" i="8"/>
  <c r="A50" i="11"/>
  <c r="A29" i="14"/>
  <c r="A123" i="10"/>
  <c r="A104" i="16"/>
  <c r="A125" i="7"/>
  <c r="A63" i="15"/>
  <c r="A24" i="15"/>
  <c r="A16" i="15"/>
  <c r="A110" i="15"/>
  <c r="A119" i="15"/>
  <c r="A70" i="15"/>
  <c r="A113" i="15"/>
  <c r="A46" i="14"/>
  <c r="A60" i="14"/>
  <c r="A116" i="14"/>
  <c r="A82" i="14"/>
  <c r="A113" i="14"/>
  <c r="A7" i="14"/>
  <c r="A68" i="14"/>
  <c r="A93" i="14"/>
  <c r="A76" i="14"/>
  <c r="A18" i="14"/>
  <c r="A43" i="14"/>
  <c r="A74" i="14"/>
  <c r="A22" i="13"/>
  <c r="A11" i="13"/>
  <c r="A21" i="13"/>
  <c r="A59" i="13"/>
  <c r="A64" i="13"/>
  <c r="A32" i="13"/>
  <c r="A84" i="13"/>
  <c r="A20" i="13"/>
  <c r="A113" i="13"/>
  <c r="A21" i="12"/>
  <c r="A113" i="12"/>
  <c r="A20" i="12"/>
  <c r="A9" i="12"/>
  <c r="A110" i="12"/>
  <c r="A8" i="12"/>
  <c r="A114" i="12"/>
  <c r="A44" i="12"/>
  <c r="A19" i="12"/>
  <c r="A47" i="11"/>
  <c r="A96" i="11"/>
  <c r="A118" i="11"/>
  <c r="A90" i="11"/>
  <c r="A122" i="11"/>
  <c r="A5" i="11"/>
  <c r="A40" i="11"/>
  <c r="A49" i="11"/>
  <c r="A14" i="11"/>
  <c r="A133" i="11"/>
  <c r="A112" i="11"/>
  <c r="A108" i="10"/>
  <c r="A17" i="10"/>
  <c r="A41" i="10"/>
  <c r="A58" i="10"/>
  <c r="A16" i="10"/>
  <c r="A21" i="10"/>
  <c r="A65" i="10"/>
  <c r="A116" i="10"/>
  <c r="A102" i="10"/>
  <c r="A100" i="10"/>
  <c r="A121" i="9"/>
  <c r="A30" i="9"/>
  <c r="A120" i="9"/>
  <c r="A51" i="9"/>
  <c r="A104" i="9"/>
  <c r="A63" i="9"/>
  <c r="A55" i="9"/>
  <c r="A36" i="9"/>
  <c r="A35" i="9"/>
  <c r="A75" i="9"/>
  <c r="A105" i="8"/>
  <c r="A32" i="8"/>
  <c r="A76" i="8"/>
  <c r="A108" i="8"/>
  <c r="A120" i="8"/>
  <c r="A116" i="8"/>
  <c r="A14" i="8"/>
  <c r="A31" i="8"/>
  <c r="A54" i="8"/>
  <c r="A2" i="7"/>
  <c r="A47" i="7"/>
  <c r="A128" i="7"/>
  <c r="A93" i="7"/>
  <c r="A127" i="7"/>
  <c r="A48" i="7"/>
  <c r="A46" i="7"/>
  <c r="A49" i="7"/>
  <c r="A4" i="7"/>
  <c r="A68" i="7"/>
  <c r="A91" i="7"/>
  <c r="A45" i="7"/>
  <c r="A32" i="7"/>
  <c r="A64" i="16"/>
  <c r="A125" i="16"/>
  <c r="A33" i="16"/>
  <c r="A124" i="16"/>
  <c r="A13" i="16"/>
  <c r="A36" i="16"/>
  <c r="A100" i="16"/>
  <c r="A8" i="16"/>
  <c r="A56" i="16"/>
  <c r="A75" i="6"/>
  <c r="A101" i="6"/>
  <c r="A62" i="6"/>
  <c r="A18" i="6"/>
  <c r="A112" i="6"/>
  <c r="A48" i="6"/>
  <c r="A19" i="6"/>
  <c r="A63" i="6"/>
  <c r="A50" i="5"/>
  <c r="A53" i="5"/>
  <c r="A74" i="5"/>
  <c r="A113" i="5"/>
  <c r="A116" i="5"/>
  <c r="A83" i="5"/>
  <c r="A41" i="5"/>
  <c r="A6" i="5"/>
  <c r="A131" i="4"/>
  <c r="A21" i="4"/>
  <c r="A121" i="4"/>
  <c r="A18" i="4"/>
  <c r="A56" i="4"/>
  <c r="A10" i="4"/>
  <c r="A119" i="4"/>
  <c r="A101" i="4"/>
  <c r="A16" i="4"/>
  <c r="A24" i="4"/>
  <c r="A64" i="4"/>
  <c r="A23" i="4"/>
  <c r="A37" i="4"/>
  <c r="A88" i="4"/>
  <c r="A71" i="4"/>
  <c r="A41" i="4"/>
  <c r="A99" i="3"/>
  <c r="A41" i="3"/>
  <c r="A55" i="3"/>
  <c r="A15" i="3"/>
  <c r="A78" i="3"/>
  <c r="I10" i="2"/>
  <c r="A35" i="3"/>
  <c r="A31" i="3"/>
  <c r="A113" i="10"/>
  <c r="A76" i="10"/>
  <c r="A6" i="10"/>
  <c r="F62" i="2"/>
  <c r="G76" i="11" s="1"/>
  <c r="G62" i="2"/>
  <c r="H76" i="9" s="1"/>
  <c r="F64" i="2"/>
  <c r="G86" i="15" s="1"/>
  <c r="H61" i="9"/>
  <c r="G85" i="2"/>
  <c r="H98" i="9" s="1"/>
  <c r="G90" i="2"/>
  <c r="H103" i="9" s="1"/>
  <c r="A88" i="5"/>
  <c r="A115" i="5"/>
  <c r="A57" i="5"/>
  <c r="A61" i="5"/>
  <c r="A107" i="15"/>
  <c r="A69" i="15"/>
  <c r="A109" i="13"/>
  <c r="A83" i="12"/>
  <c r="A107" i="12"/>
  <c r="A57" i="12"/>
  <c r="A84" i="11"/>
  <c r="A97" i="10"/>
  <c r="A40" i="9"/>
  <c r="A53" i="8"/>
  <c r="A85" i="8"/>
  <c r="A122" i="7"/>
  <c r="A80" i="7"/>
  <c r="A4" i="6"/>
  <c r="A121" i="6"/>
  <c r="A29" i="5"/>
  <c r="A40" i="3"/>
  <c r="A98" i="3"/>
  <c r="A69" i="3"/>
  <c r="A42" i="3"/>
  <c r="A80" i="15"/>
  <c r="A112" i="15"/>
  <c r="A40" i="15"/>
  <c r="A5" i="15"/>
  <c r="A61" i="15"/>
  <c r="A115" i="14"/>
  <c r="A39" i="14"/>
  <c r="A34" i="14"/>
  <c r="A89" i="14"/>
  <c r="A6" i="14"/>
  <c r="A59" i="14"/>
  <c r="A65" i="14"/>
  <c r="A110" i="14"/>
  <c r="A79" i="13"/>
  <c r="A107" i="13"/>
  <c r="A51" i="13"/>
  <c r="A112" i="13"/>
  <c r="A52" i="13"/>
  <c r="A83" i="13"/>
  <c r="A13" i="13"/>
  <c r="A68" i="13"/>
  <c r="A82" i="13"/>
  <c r="A112" i="12"/>
  <c r="A14" i="12"/>
  <c r="A78" i="12"/>
  <c r="A62" i="12"/>
  <c r="A63" i="12"/>
  <c r="A89" i="11"/>
  <c r="A52" i="11"/>
  <c r="A62" i="11"/>
  <c r="A36" i="11"/>
  <c r="A51" i="10"/>
  <c r="A64" i="10"/>
  <c r="A55" i="10"/>
  <c r="A74" i="10"/>
  <c r="A67" i="10"/>
  <c r="A11" i="10"/>
  <c r="A98" i="9"/>
  <c r="A103" i="9"/>
  <c r="A73" i="9"/>
  <c r="A94" i="9"/>
  <c r="A117" i="9"/>
  <c r="A72" i="9"/>
  <c r="A76" i="9"/>
  <c r="A119" i="9"/>
  <c r="A61" i="9"/>
  <c r="A64" i="9"/>
  <c r="A37" i="9"/>
  <c r="A106" i="8"/>
  <c r="A107" i="8"/>
  <c r="A58" i="8"/>
  <c r="A79" i="8"/>
  <c r="A87" i="8"/>
  <c r="A109" i="8"/>
  <c r="A114" i="8"/>
  <c r="A18" i="7"/>
  <c r="A12" i="7"/>
  <c r="A102" i="7"/>
  <c r="A25" i="7"/>
  <c r="A17" i="6"/>
  <c r="A100" i="6"/>
  <c r="A67" i="6"/>
  <c r="A23" i="6"/>
  <c r="A32" i="6"/>
  <c r="A24" i="5"/>
  <c r="A69" i="5"/>
  <c r="A81" i="4"/>
  <c r="A108" i="4"/>
  <c r="A77" i="4"/>
  <c r="A22" i="4"/>
  <c r="A10" i="3"/>
  <c r="A110" i="13"/>
  <c r="A56" i="12"/>
  <c r="A89" i="12"/>
  <c r="A82" i="12"/>
  <c r="A81" i="12"/>
  <c r="A58" i="11"/>
  <c r="A59" i="11"/>
  <c r="A50" i="10"/>
  <c r="A80" i="10"/>
  <c r="A75" i="10"/>
  <c r="A38" i="8"/>
  <c r="A84" i="8"/>
  <c r="A12" i="8"/>
  <c r="A98" i="6"/>
  <c r="A73" i="6"/>
  <c r="A74" i="6"/>
  <c r="A81" i="6"/>
  <c r="A76" i="5"/>
  <c r="A91" i="5"/>
  <c r="A3" i="4"/>
  <c r="A80" i="4"/>
  <c r="A109" i="3"/>
  <c r="A26" i="3"/>
  <c r="A11" i="3"/>
  <c r="A5" i="3"/>
  <c r="A109" i="15"/>
  <c r="G58" i="2"/>
  <c r="H73" i="9" s="1"/>
  <c r="G59" i="2"/>
  <c r="H72" i="9" s="1"/>
  <c r="G52" i="2"/>
  <c r="H66" i="9" s="1"/>
  <c r="G11" i="2"/>
  <c r="A117" i="11"/>
  <c r="H120" i="9"/>
  <c r="A11" i="11"/>
  <c r="A81" i="15"/>
  <c r="A88" i="15"/>
  <c r="A74" i="15"/>
  <c r="A34" i="15"/>
  <c r="A6" i="15"/>
  <c r="A15" i="15"/>
  <c r="A39" i="15"/>
  <c r="A36" i="3"/>
  <c r="A104" i="3"/>
  <c r="A66" i="3"/>
  <c r="A123" i="3"/>
  <c r="A70" i="3"/>
  <c r="A42" i="4"/>
  <c r="A33" i="4"/>
  <c r="A73" i="4"/>
  <c r="A74" i="4"/>
  <c r="A75" i="5"/>
  <c r="A86" i="5"/>
  <c r="A9" i="5"/>
  <c r="A46" i="5"/>
  <c r="A121" i="5"/>
  <c r="A17" i="5"/>
  <c r="A29" i="6"/>
  <c r="A107" i="6"/>
  <c r="A12" i="6"/>
  <c r="A122" i="6"/>
  <c r="A90" i="13"/>
  <c r="A78" i="13"/>
  <c r="A46" i="13"/>
  <c r="A74" i="13"/>
  <c r="A76" i="12"/>
  <c r="A38" i="12"/>
  <c r="A65" i="12"/>
  <c r="A85" i="14"/>
  <c r="A86" i="14"/>
  <c r="A77" i="14"/>
  <c r="A118" i="14"/>
  <c r="A40" i="14"/>
  <c r="A79" i="14"/>
  <c r="A87" i="14"/>
  <c r="A66" i="9"/>
  <c r="A66" i="8"/>
  <c r="A32" i="10"/>
  <c r="A69" i="10"/>
  <c r="A103" i="10"/>
  <c r="A106" i="7"/>
  <c r="A78" i="7"/>
  <c r="A94" i="7"/>
  <c r="A59" i="7"/>
  <c r="A26" i="7"/>
  <c r="A63" i="7"/>
  <c r="A36" i="7"/>
  <c r="A10" i="7"/>
  <c r="A126" i="7"/>
  <c r="A99" i="7"/>
  <c r="A100" i="7"/>
  <c r="A77" i="5"/>
  <c r="A57" i="6"/>
  <c r="A52" i="6"/>
  <c r="A80" i="8"/>
  <c r="A7" i="8"/>
  <c r="A68" i="8"/>
  <c r="A2" i="9"/>
  <c r="A50" i="9"/>
  <c r="A110" i="9"/>
  <c r="A128" i="9"/>
  <c r="A38" i="5"/>
  <c r="A4" i="5"/>
  <c r="A60" i="4"/>
  <c r="A54" i="3"/>
  <c r="A131" i="3"/>
  <c r="A112" i="3"/>
  <c r="G35" i="2"/>
  <c r="H50" i="9" s="1"/>
  <c r="F53" i="2"/>
  <c r="G75" i="15" s="1"/>
  <c r="F6" i="2"/>
  <c r="G27" i="11" s="1"/>
  <c r="F75" i="2"/>
  <c r="F10" i="2"/>
  <c r="F56" i="2"/>
  <c r="F92" i="2"/>
  <c r="F4" i="2"/>
  <c r="G27" i="15" s="1"/>
  <c r="F79" i="2"/>
  <c r="G101" i="15" s="1"/>
  <c r="F67" i="2"/>
  <c r="F96" i="2"/>
  <c r="G118" i="15" s="1"/>
  <c r="F44" i="2"/>
  <c r="G66" i="15" s="1"/>
  <c r="F41" i="2"/>
  <c r="G58" i="11" s="1"/>
  <c r="F71" i="2"/>
  <c r="G93" i="15" s="1"/>
  <c r="F9" i="2"/>
  <c r="F5" i="2"/>
  <c r="F95" i="2"/>
  <c r="F98" i="2"/>
  <c r="G120" i="15" s="1"/>
  <c r="F14" i="2"/>
  <c r="G38" i="15" s="1"/>
  <c r="G113" i="9"/>
  <c r="F46" i="2"/>
  <c r="F34" i="2"/>
  <c r="F78" i="2"/>
  <c r="G91" i="11" s="1"/>
  <c r="F74" i="2"/>
  <c r="F54" i="2"/>
  <c r="F73" i="2"/>
  <c r="F99" i="2"/>
  <c r="F29" i="2"/>
  <c r="F72" i="2"/>
  <c r="G94" i="15" s="1"/>
  <c r="F28" i="2"/>
  <c r="G51" i="15" s="1"/>
  <c r="F7" i="2"/>
  <c r="G30" i="15" s="1"/>
  <c r="F27" i="2"/>
  <c r="F33" i="2"/>
  <c r="G56" i="15" s="1"/>
  <c r="F68" i="2"/>
  <c r="G90" i="15" s="1"/>
  <c r="F57" i="2"/>
  <c r="F82" i="2"/>
  <c r="G96" i="11" s="1"/>
  <c r="F93" i="2"/>
  <c r="G116" i="15" s="1"/>
  <c r="F80" i="2"/>
  <c r="G102" i="15" s="1"/>
  <c r="F77" i="2"/>
  <c r="G99" i="15" s="1"/>
  <c r="F26" i="2"/>
  <c r="F45" i="2"/>
  <c r="G67" i="15" s="1"/>
  <c r="F48" i="2"/>
  <c r="F42" i="2"/>
  <c r="G59" i="11" s="1"/>
  <c r="F89" i="2"/>
  <c r="F70" i="2"/>
  <c r="F69" i="2"/>
  <c r="F17" i="2"/>
  <c r="F8" i="2"/>
  <c r="G115" i="9"/>
  <c r="F84" i="2"/>
  <c r="F3" i="2"/>
  <c r="G26" i="15" s="1"/>
  <c r="F83" i="2"/>
  <c r="G105" i="15" s="1"/>
  <c r="F30" i="2"/>
  <c r="G53" i="15" s="1"/>
  <c r="A63" i="14"/>
  <c r="A20" i="14"/>
  <c r="A70" i="13"/>
  <c r="A66" i="12"/>
  <c r="A58" i="15"/>
  <c r="A17" i="15"/>
  <c r="A103" i="8"/>
  <c r="A53" i="10"/>
  <c r="A120" i="7"/>
  <c r="A121" i="8"/>
  <c r="A70" i="8"/>
  <c r="A38" i="7"/>
  <c r="A83" i="7"/>
  <c r="A13" i="6"/>
  <c r="A66" i="13"/>
  <c r="A60" i="12"/>
  <c r="A35" i="11"/>
  <c r="A2" i="3"/>
  <c r="A109" i="10"/>
  <c r="A37" i="3"/>
  <c r="A57" i="4"/>
  <c r="A46" i="15"/>
  <c r="A28" i="3"/>
  <c r="A76" i="7"/>
  <c r="A2" i="8"/>
  <c r="A37" i="8"/>
  <c r="A119" i="8"/>
  <c r="A23" i="9"/>
  <c r="A78" i="10"/>
  <c r="A47" i="10"/>
  <c r="A83" i="11"/>
  <c r="A33" i="12"/>
  <c r="A46" i="3"/>
  <c r="A72" i="5"/>
  <c r="A98" i="7"/>
  <c r="A119" i="7"/>
  <c r="A106" i="3"/>
  <c r="A44" i="3"/>
  <c r="A83" i="3"/>
  <c r="A3" i="3"/>
  <c r="A84" i="3"/>
  <c r="A120" i="3"/>
  <c r="A94" i="3"/>
  <c r="A88" i="3"/>
  <c r="A125" i="3"/>
  <c r="A53" i="3"/>
  <c r="A64" i="3"/>
  <c r="A60" i="3"/>
  <c r="A43" i="3"/>
  <c r="A117" i="6"/>
  <c r="A15" i="9"/>
  <c r="A91" i="9"/>
  <c r="A48" i="12"/>
  <c r="A39" i="12"/>
  <c r="A117" i="12"/>
  <c r="A114" i="15"/>
  <c r="A78" i="11"/>
  <c r="A123" i="11"/>
  <c r="A73" i="14"/>
  <c r="A38" i="3"/>
  <c r="A105" i="3"/>
  <c r="A50" i="3"/>
  <c r="A82" i="3"/>
  <c r="A129" i="3"/>
  <c r="A71" i="7"/>
  <c r="A40" i="7"/>
  <c r="A97" i="7"/>
  <c r="A55" i="7"/>
  <c r="A66" i="7"/>
  <c r="A43" i="10"/>
  <c r="A27" i="3"/>
  <c r="A12" i="3"/>
  <c r="A13" i="4"/>
  <c r="A39" i="6"/>
  <c r="A88" i="13"/>
  <c r="A34" i="3"/>
  <c r="A108" i="7"/>
  <c r="A130" i="7"/>
  <c r="A14" i="9"/>
  <c r="A115" i="9"/>
  <c r="A71" i="13"/>
  <c r="A95" i="14"/>
  <c r="A114" i="9"/>
  <c r="A60" i="9"/>
  <c r="A35" i="5"/>
  <c r="A30" i="5"/>
  <c r="A37" i="5"/>
  <c r="A109" i="5"/>
  <c r="A28" i="7"/>
  <c r="A73" i="7"/>
  <c r="A118" i="7"/>
  <c r="A11" i="7"/>
  <c r="A8" i="7"/>
  <c r="A44" i="8"/>
  <c r="A71" i="9"/>
  <c r="A81" i="9"/>
  <c r="A26" i="9"/>
  <c r="A84" i="9"/>
  <c r="A3" i="10"/>
  <c r="A119" i="11"/>
  <c r="A73" i="11"/>
  <c r="A33" i="11"/>
  <c r="A108" i="12"/>
  <c r="A46" i="12"/>
  <c r="A106" i="12"/>
  <c r="A79" i="15"/>
  <c r="A37" i="15"/>
  <c r="A22" i="11"/>
  <c r="A45" i="11"/>
  <c r="A62" i="3"/>
  <c r="A127" i="3"/>
  <c r="A90" i="3"/>
  <c r="A130" i="3"/>
  <c r="A73" i="3"/>
  <c r="A80" i="3"/>
  <c r="A52" i="3"/>
  <c r="A17" i="3"/>
  <c r="A21" i="3"/>
  <c r="A117" i="3"/>
  <c r="A47" i="3"/>
  <c r="A19" i="3"/>
  <c r="A113" i="3"/>
  <c r="A90" i="5"/>
  <c r="A59" i="5"/>
  <c r="A16" i="5"/>
  <c r="A104" i="7"/>
  <c r="A115" i="7"/>
  <c r="A22" i="9"/>
  <c r="A43" i="9"/>
  <c r="A130" i="9"/>
  <c r="A17" i="11"/>
  <c r="A63" i="13"/>
  <c r="A116" i="12"/>
  <c r="A32" i="14"/>
  <c r="A5" i="14"/>
  <c r="A16" i="14"/>
  <c r="A19" i="5"/>
  <c r="A112" i="5"/>
  <c r="A45" i="5"/>
  <c r="A15" i="5"/>
  <c r="A8" i="6"/>
  <c r="A111" i="7"/>
  <c r="A95" i="7"/>
  <c r="A112" i="7"/>
  <c r="A14" i="7"/>
  <c r="A19" i="9"/>
  <c r="A49" i="9"/>
  <c r="A74" i="11"/>
  <c r="A110" i="11"/>
  <c r="A6" i="11"/>
  <c r="A103" i="11"/>
  <c r="A18" i="12"/>
  <c r="A13" i="12"/>
  <c r="A84" i="12"/>
  <c r="A47" i="14"/>
  <c r="A103" i="15"/>
  <c r="A71" i="15"/>
  <c r="A100" i="15"/>
  <c r="A21" i="15"/>
  <c r="A94" i="15"/>
  <c r="A124" i="4"/>
  <c r="A6" i="7"/>
  <c r="A3" i="9"/>
  <c r="A5" i="9"/>
  <c r="A30" i="11"/>
  <c r="A31" i="12"/>
  <c r="A42" i="14"/>
  <c r="A62" i="15"/>
  <c r="A49" i="8"/>
  <c r="A60" i="8"/>
  <c r="A74" i="8"/>
  <c r="A75" i="8"/>
  <c r="A108" i="9"/>
  <c r="A42" i="9"/>
  <c r="A111" i="11"/>
  <c r="A85" i="11"/>
  <c r="A80" i="11"/>
  <c r="A77" i="11"/>
  <c r="A24" i="13"/>
  <c r="A34" i="13"/>
  <c r="A111" i="14"/>
  <c r="A12" i="15"/>
  <c r="A67" i="15"/>
  <c r="A57" i="15"/>
  <c r="A82" i="7"/>
  <c r="A23" i="8"/>
  <c r="A96" i="9"/>
  <c r="A26" i="11"/>
  <c r="A91" i="12"/>
  <c r="A75" i="12"/>
  <c r="A98" i="14"/>
  <c r="A9" i="15"/>
  <c r="A82" i="5"/>
  <c r="A16" i="6"/>
  <c r="A8" i="3"/>
  <c r="A67" i="3"/>
  <c r="A119" i="3"/>
  <c r="A121" i="3"/>
  <c r="A63" i="3"/>
  <c r="A14" i="3"/>
  <c r="A33" i="3"/>
  <c r="A85" i="3"/>
  <c r="A18" i="3"/>
  <c r="A32" i="3"/>
  <c r="A82" i="11"/>
  <c r="A9" i="11"/>
  <c r="A61" i="11"/>
  <c r="A50" i="13"/>
  <c r="A75" i="13"/>
  <c r="A69" i="13"/>
  <c r="A17" i="13"/>
  <c r="A35" i="12"/>
  <c r="A120" i="14"/>
  <c r="A2" i="14"/>
  <c r="A49" i="15"/>
  <c r="A68" i="15"/>
  <c r="A83" i="15"/>
  <c r="A93" i="15"/>
  <c r="A71" i="14"/>
  <c r="A90" i="14"/>
  <c r="A53" i="14"/>
  <c r="A14" i="14"/>
  <c r="A90" i="15"/>
  <c r="A99" i="15"/>
  <c r="A7" i="5"/>
  <c r="A43" i="5"/>
  <c r="A120" i="5"/>
  <c r="A64" i="5"/>
  <c r="A105" i="5"/>
  <c r="A33" i="7"/>
  <c r="A87" i="7"/>
  <c r="A70" i="7"/>
  <c r="A17" i="9"/>
  <c r="A90" i="9"/>
  <c r="A29" i="9"/>
  <c r="A64" i="11"/>
  <c r="A100" i="11"/>
  <c r="A57" i="11"/>
  <c r="A94" i="11"/>
  <c r="A71" i="11"/>
  <c r="A13" i="11"/>
  <c r="A105" i="13"/>
  <c r="A85" i="12"/>
  <c r="A102" i="12"/>
  <c r="A115" i="12"/>
  <c r="A64" i="14"/>
  <c r="A32" i="15"/>
  <c r="A59" i="15"/>
  <c r="A102" i="15"/>
  <c r="X27" i="2"/>
  <c r="X29" i="2"/>
  <c r="X46" i="2"/>
  <c r="X6" i="2"/>
  <c r="X34" i="2"/>
  <c r="X25" i="2"/>
  <c r="X14" i="2"/>
  <c r="X20" i="2"/>
  <c r="X55" i="2"/>
  <c r="X56" i="2"/>
  <c r="X53" i="2"/>
  <c r="X13" i="2"/>
  <c r="X7" i="2"/>
  <c r="X23" i="2"/>
  <c r="X57" i="2"/>
  <c r="X42" i="2"/>
  <c r="X22" i="2"/>
  <c r="X30" i="2"/>
  <c r="X26" i="2"/>
  <c r="X4" i="2"/>
  <c r="X9" i="2"/>
  <c r="X43" i="2"/>
  <c r="X8" i="2"/>
  <c r="X48" i="2"/>
  <c r="X45" i="2"/>
  <c r="X44" i="2"/>
  <c r="X17" i="2"/>
  <c r="X33" i="2"/>
  <c r="X28" i="2"/>
  <c r="X54" i="2"/>
  <c r="X3" i="2"/>
  <c r="X12" i="2"/>
  <c r="W20" i="2"/>
  <c r="W55" i="2"/>
  <c r="W56" i="2"/>
  <c r="W53" i="2"/>
  <c r="W27" i="2"/>
  <c r="W13" i="2"/>
  <c r="W44" i="2"/>
  <c r="W29" i="2"/>
  <c r="W4" i="2"/>
  <c r="W9" i="2"/>
  <c r="W43" i="2"/>
  <c r="W25" i="2"/>
  <c r="W6" i="2"/>
  <c r="W46" i="2"/>
  <c r="W8" i="2"/>
  <c r="W48" i="2"/>
  <c r="W45" i="2"/>
  <c r="W28" i="2"/>
  <c r="W17" i="2"/>
  <c r="W33" i="2"/>
  <c r="W54" i="2"/>
  <c r="W3" i="2"/>
  <c r="W12" i="2"/>
  <c r="W7" i="2"/>
  <c r="W23" i="2"/>
  <c r="W14" i="2"/>
  <c r="W57" i="2"/>
  <c r="W34" i="2"/>
  <c r="W42" i="2"/>
  <c r="W22" i="2"/>
  <c r="W30" i="2"/>
  <c r="W26" i="2"/>
  <c r="AC27" i="2"/>
  <c r="AC13" i="2"/>
  <c r="AC93" i="2"/>
  <c r="AC75" i="2"/>
  <c r="AC79" i="2"/>
  <c r="AC72" i="2"/>
  <c r="AC9" i="2"/>
  <c r="AC43" i="2"/>
  <c r="AC6" i="2"/>
  <c r="AC34" i="2"/>
  <c r="AC92" i="2"/>
  <c r="AC70" i="2"/>
  <c r="AC7" i="2"/>
  <c r="AC99" i="2"/>
  <c r="AC71" i="2"/>
  <c r="AC80" i="2"/>
  <c r="AC77" i="2"/>
  <c r="AC84" i="2"/>
  <c r="AC23" i="2"/>
  <c r="AC22" i="2"/>
  <c r="AC14" i="2"/>
  <c r="AC98" i="2"/>
  <c r="AC95" i="2"/>
  <c r="AC28" i="2"/>
  <c r="AC25" i="2"/>
  <c r="AC56" i="2"/>
  <c r="AC53" i="2"/>
  <c r="AC76" i="2"/>
  <c r="AC42" i="2"/>
  <c r="AC96" i="2"/>
  <c r="AC67" i="2"/>
  <c r="AC20" i="2"/>
  <c r="AC55" i="2"/>
  <c r="AC64" i="2"/>
  <c r="AC63" i="2"/>
  <c r="AC30" i="2"/>
  <c r="AC83" i="2"/>
  <c r="AC3" i="2"/>
  <c r="AC44" i="2"/>
  <c r="AC69" i="2"/>
  <c r="AC29" i="2"/>
  <c r="AC4" i="2"/>
  <c r="AC89" i="2"/>
  <c r="AC17" i="2"/>
  <c r="AC48" i="2"/>
  <c r="AC45" i="2"/>
  <c r="AC26" i="2"/>
  <c r="AC46" i="2"/>
  <c r="AC8" i="2"/>
  <c r="AC12" i="2"/>
  <c r="AC82" i="2"/>
  <c r="AC57" i="2"/>
  <c r="AC68" i="2"/>
  <c r="AC33" i="2"/>
  <c r="AC73" i="2"/>
  <c r="AC54" i="2"/>
  <c r="AC74" i="2"/>
  <c r="AC86" i="2"/>
  <c r="AC78" i="2"/>
  <c r="AD71" i="2"/>
  <c r="AD20" i="2"/>
  <c r="AD55" i="2"/>
  <c r="AD64" i="2"/>
  <c r="AD56" i="2"/>
  <c r="AD53" i="2"/>
  <c r="AD27" i="2"/>
  <c r="AD13" i="2"/>
  <c r="AD44" i="2"/>
  <c r="AD63" i="2"/>
  <c r="AD84" i="2"/>
  <c r="AD23" i="2"/>
  <c r="AD30" i="2"/>
  <c r="AD83" i="2"/>
  <c r="AD3" i="2"/>
  <c r="AD29" i="2"/>
  <c r="AD76" i="2"/>
  <c r="AD46" i="2"/>
  <c r="AD8" i="2"/>
  <c r="AD42" i="2"/>
  <c r="AD48" i="2"/>
  <c r="AD45" i="2"/>
  <c r="AD26" i="2"/>
  <c r="AD93" i="2"/>
  <c r="AD75" i="2"/>
  <c r="AD79" i="2"/>
  <c r="AD72" i="2"/>
  <c r="AD9" i="2"/>
  <c r="AD43" i="2"/>
  <c r="AD82" i="2"/>
  <c r="AD57" i="2"/>
  <c r="AD68" i="2"/>
  <c r="AD33" i="2"/>
  <c r="AD6" i="2"/>
  <c r="AD34" i="2"/>
  <c r="AD92" i="2"/>
  <c r="AD70" i="2"/>
  <c r="AD7" i="2"/>
  <c r="AD99" i="2"/>
  <c r="AD22" i="2"/>
  <c r="AD73" i="2"/>
  <c r="AD54" i="2"/>
  <c r="AD74" i="2"/>
  <c r="AD86" i="2"/>
  <c r="AD78" i="2"/>
  <c r="AD89" i="2"/>
  <c r="AD12" i="2"/>
  <c r="AD96" i="2"/>
  <c r="AD77" i="2"/>
  <c r="AD25" i="2"/>
  <c r="AD28" i="2"/>
  <c r="AD17" i="2"/>
  <c r="AD14" i="2"/>
  <c r="AD98" i="2"/>
  <c r="AD4" i="2"/>
  <c r="AD67" i="2"/>
  <c r="AD80" i="2"/>
  <c r="AD69" i="2"/>
  <c r="AD95" i="2"/>
  <c r="AF76" i="2"/>
  <c r="AF46" i="2"/>
  <c r="AF20" i="2"/>
  <c r="AF84" i="2"/>
  <c r="AF23" i="2"/>
  <c r="AF30" i="2"/>
  <c r="AF83" i="2"/>
  <c r="AF3" i="2"/>
  <c r="AF29" i="2"/>
  <c r="AF28" i="2"/>
  <c r="AF4" i="2"/>
  <c r="AF89" i="2"/>
  <c r="AF12" i="2"/>
  <c r="AF17" i="2"/>
  <c r="AF69" i="2"/>
  <c r="AF71" i="2"/>
  <c r="AF80" i="2"/>
  <c r="AF14" i="2"/>
  <c r="AF57" i="2"/>
  <c r="AF95" i="2"/>
  <c r="AF67" i="2"/>
  <c r="AF27" i="2"/>
  <c r="AF55" i="2"/>
  <c r="AF42" i="2"/>
  <c r="AF22" i="2"/>
  <c r="AF26" i="2"/>
  <c r="AF75" i="2"/>
  <c r="AF9" i="2"/>
  <c r="AF77" i="2"/>
  <c r="AF43" i="2"/>
  <c r="AF25" i="2"/>
  <c r="AF98" i="2"/>
  <c r="AF96" i="2"/>
  <c r="AF6" i="2"/>
  <c r="AF70" i="2"/>
  <c r="AF8" i="2"/>
  <c r="AF99" i="2"/>
  <c r="AF48" i="2"/>
  <c r="AF74" i="2"/>
  <c r="AF56" i="2"/>
  <c r="AF45" i="2"/>
  <c r="AF63" i="2"/>
  <c r="AF82" i="2"/>
  <c r="AF33" i="2"/>
  <c r="AF13" i="2"/>
  <c r="AF64" i="2"/>
  <c r="AF54" i="2"/>
  <c r="AF78" i="2"/>
  <c r="AF93" i="2"/>
  <c r="AF79" i="2"/>
  <c r="AF72" i="2"/>
  <c r="AF44" i="2"/>
  <c r="AF68" i="2"/>
  <c r="AF34" i="2"/>
  <c r="AF92" i="2"/>
  <c r="AF7" i="2"/>
  <c r="AF73" i="2"/>
  <c r="AF86" i="2"/>
  <c r="AF53" i="2"/>
  <c r="AE29" i="2"/>
  <c r="AE28" i="2"/>
  <c r="AE4" i="2"/>
  <c r="AE89" i="2"/>
  <c r="AE76" i="2"/>
  <c r="AE46" i="2"/>
  <c r="AE8" i="2"/>
  <c r="AE42" i="2"/>
  <c r="AE6" i="2"/>
  <c r="AE70" i="2"/>
  <c r="AE43" i="2"/>
  <c r="AE22" i="2"/>
  <c r="AE73" i="2"/>
  <c r="AE54" i="2"/>
  <c r="AE74" i="2"/>
  <c r="AE86" i="2"/>
  <c r="AE78" i="2"/>
  <c r="AE93" i="2"/>
  <c r="AE79" i="2"/>
  <c r="AE72" i="2"/>
  <c r="AE99" i="2"/>
  <c r="AE25" i="2"/>
  <c r="AE14" i="2"/>
  <c r="AE98" i="2"/>
  <c r="AE95" i="2"/>
  <c r="AE92" i="2"/>
  <c r="AE56" i="2"/>
  <c r="AE53" i="2"/>
  <c r="AE71" i="2"/>
  <c r="AE13" i="2"/>
  <c r="AE80" i="2"/>
  <c r="AE64" i="2"/>
  <c r="AE63" i="2"/>
  <c r="AE96" i="2"/>
  <c r="AE67" i="2"/>
  <c r="AE7" i="2"/>
  <c r="AE44" i="2"/>
  <c r="AE30" i="2"/>
  <c r="AE83" i="2"/>
  <c r="AE3" i="2"/>
  <c r="AE27" i="2"/>
  <c r="AE17" i="2"/>
  <c r="AE69" i="2"/>
  <c r="AE20" i="2"/>
  <c r="AE84" i="2"/>
  <c r="AE34" i="2"/>
  <c r="AE55" i="2"/>
  <c r="AE23" i="2"/>
  <c r="AE12" i="2"/>
  <c r="AE48" i="2"/>
  <c r="AE45" i="2"/>
  <c r="AE26" i="2"/>
  <c r="AE75" i="2"/>
  <c r="AE9" i="2"/>
  <c r="AE77" i="2"/>
  <c r="AE82" i="2"/>
  <c r="AE57" i="2"/>
  <c r="AE68" i="2"/>
  <c r="AE33" i="2"/>
  <c r="AB27" i="2"/>
  <c r="AB13" i="2"/>
  <c r="AB44" i="2"/>
  <c r="AB29" i="2"/>
  <c r="AB28" i="2"/>
  <c r="AB4" i="2"/>
  <c r="AB12" i="2"/>
  <c r="AB17" i="2"/>
  <c r="AB9" i="2"/>
  <c r="AB43" i="2"/>
  <c r="AB57" i="2"/>
  <c r="AB33" i="2"/>
  <c r="AB6" i="2"/>
  <c r="AB25" i="2"/>
  <c r="AB14" i="2"/>
  <c r="AB42" i="2"/>
  <c r="AB26" i="2"/>
  <c r="AB7" i="2"/>
  <c r="AB55" i="2"/>
  <c r="AB20" i="2"/>
  <c r="AB30" i="2"/>
  <c r="AB3" i="2"/>
  <c r="AB46" i="2"/>
  <c r="AB8" i="2"/>
  <c r="AB48" i="2"/>
  <c r="AB45" i="2"/>
  <c r="AB34" i="2"/>
  <c r="AB22" i="2"/>
  <c r="AB54" i="2"/>
  <c r="AB56" i="2"/>
  <c r="AB53" i="2"/>
  <c r="AB23" i="2"/>
  <c r="Y20" i="2"/>
  <c r="Y55" i="2"/>
  <c r="Y56" i="2"/>
  <c r="Y53" i="2"/>
  <c r="Y27" i="2"/>
  <c r="Y13" i="2"/>
  <c r="Y44" i="2"/>
  <c r="Y23" i="2"/>
  <c r="Y30" i="2"/>
  <c r="Y3" i="2"/>
  <c r="Y29" i="2"/>
  <c r="Y28" i="2"/>
  <c r="Y4" i="2"/>
  <c r="Y12" i="2"/>
  <c r="Y17" i="2"/>
  <c r="Y46" i="2"/>
  <c r="Y8" i="2"/>
  <c r="Y42" i="2"/>
  <c r="Y48" i="2"/>
  <c r="Y45" i="2"/>
  <c r="Y26" i="2"/>
  <c r="Y9" i="2"/>
  <c r="Y43" i="2"/>
  <c r="Y57" i="2"/>
  <c r="Y33" i="2"/>
  <c r="Y6" i="2"/>
  <c r="Y34" i="2"/>
  <c r="Y7" i="2"/>
  <c r="Y22" i="2"/>
  <c r="Y54" i="2"/>
  <c r="Y25" i="2"/>
  <c r="Y14" i="2"/>
  <c r="Z9" i="2"/>
  <c r="Z27" i="2"/>
  <c r="Z13" i="2"/>
  <c r="Z20" i="2"/>
  <c r="Z34" i="2"/>
  <c r="Z25" i="2"/>
  <c r="Z14" i="2"/>
  <c r="Z55" i="2"/>
  <c r="Z56" i="2"/>
  <c r="Z53" i="2"/>
  <c r="Z6" i="2"/>
  <c r="Z29" i="2"/>
  <c r="Z4" i="2"/>
  <c r="Z44" i="2"/>
  <c r="Z46" i="2"/>
  <c r="Z23" i="2"/>
  <c r="Z30" i="2"/>
  <c r="Z3" i="2"/>
  <c r="Z28" i="2"/>
  <c r="Z12" i="2"/>
  <c r="Z17" i="2"/>
  <c r="Z8" i="2"/>
  <c r="Z42" i="2"/>
  <c r="Z48" i="2"/>
  <c r="Z45" i="2"/>
  <c r="Z26" i="2"/>
  <c r="Z43" i="2"/>
  <c r="Z57" i="2"/>
  <c r="Z33" i="2"/>
  <c r="Z7" i="2"/>
  <c r="Z22" i="2"/>
  <c r="Z54" i="2"/>
  <c r="AH76" i="2"/>
  <c r="AH93" i="2"/>
  <c r="AH75" i="2"/>
  <c r="AH79" i="2"/>
  <c r="AH6" i="2"/>
  <c r="AH84" i="2"/>
  <c r="AH27" i="2"/>
  <c r="AH23" i="2"/>
  <c r="AH30" i="2"/>
  <c r="AH83" i="2"/>
  <c r="AH3" i="2"/>
  <c r="AH71" i="2"/>
  <c r="AH13" i="2"/>
  <c r="AH28" i="2"/>
  <c r="AH4" i="2"/>
  <c r="AH89" i="2"/>
  <c r="AH12" i="2"/>
  <c r="AH17" i="2"/>
  <c r="AH69" i="2"/>
  <c r="AH8" i="2"/>
  <c r="AH42" i="2"/>
  <c r="AH48" i="2"/>
  <c r="AH45" i="2"/>
  <c r="AH26" i="2"/>
  <c r="AH20" i="2"/>
  <c r="AH72" i="2"/>
  <c r="AH9" i="2"/>
  <c r="AH43" i="2"/>
  <c r="AH82" i="2"/>
  <c r="AH57" i="2"/>
  <c r="AH68" i="2"/>
  <c r="AH33" i="2"/>
  <c r="AH34" i="2"/>
  <c r="AH92" i="2"/>
  <c r="AH70" i="2"/>
  <c r="AH7" i="2"/>
  <c r="AH99" i="2"/>
  <c r="AH22" i="2"/>
  <c r="AH73" i="2"/>
  <c r="AH54" i="2"/>
  <c r="AH74" i="2"/>
  <c r="AH86" i="2"/>
  <c r="AH78" i="2"/>
  <c r="AH80" i="2"/>
  <c r="AH77" i="2"/>
  <c r="AH25" i="2"/>
  <c r="AH14" i="2"/>
  <c r="AH98" i="2"/>
  <c r="AH95" i="2"/>
  <c r="AH29" i="2"/>
  <c r="AH55" i="2"/>
  <c r="AH64" i="2"/>
  <c r="AH56" i="2"/>
  <c r="AH53" i="2"/>
  <c r="AH46" i="2"/>
  <c r="AH44" i="2"/>
  <c r="AH63" i="2"/>
  <c r="AH96" i="2"/>
  <c r="AH67" i="2"/>
  <c r="AG29" i="2"/>
  <c r="AG28" i="2"/>
  <c r="AG4" i="2"/>
  <c r="AG89" i="2"/>
  <c r="AG12" i="2"/>
  <c r="AG17" i="2"/>
  <c r="AG69" i="2"/>
  <c r="AG76" i="2"/>
  <c r="AG46" i="2"/>
  <c r="AG8" i="2"/>
  <c r="AG93" i="2"/>
  <c r="AG75" i="2"/>
  <c r="AG79" i="2"/>
  <c r="AG72" i="2"/>
  <c r="AG9" i="2"/>
  <c r="AG6" i="2"/>
  <c r="AG34" i="2"/>
  <c r="AG92" i="2"/>
  <c r="AG70" i="2"/>
  <c r="AG71" i="2"/>
  <c r="AG80" i="2"/>
  <c r="AG77" i="2"/>
  <c r="AG25" i="2"/>
  <c r="AG14" i="2"/>
  <c r="AG98" i="2"/>
  <c r="AG95" i="2"/>
  <c r="AG20" i="2"/>
  <c r="AG55" i="2"/>
  <c r="AG27" i="2"/>
  <c r="AG13" i="2"/>
  <c r="AG44" i="2"/>
  <c r="AG63" i="2"/>
  <c r="AG96" i="2"/>
  <c r="AG67" i="2"/>
  <c r="AG84" i="2"/>
  <c r="AG23" i="2"/>
  <c r="AG30" i="2"/>
  <c r="AG83" i="2"/>
  <c r="AG3" i="2"/>
  <c r="AG99" i="2"/>
  <c r="AG73" i="2"/>
  <c r="AG74" i="2"/>
  <c r="AG86" i="2"/>
  <c r="AG64" i="2"/>
  <c r="AG7" i="2"/>
  <c r="AG48" i="2"/>
  <c r="AG45" i="2"/>
  <c r="AG82" i="2"/>
  <c r="AG57" i="2"/>
  <c r="AG33" i="2"/>
  <c r="AG22" i="2"/>
  <c r="AG54" i="2"/>
  <c r="AG78" i="2"/>
  <c r="AG56" i="2"/>
  <c r="AG53" i="2"/>
  <c r="AG42" i="2"/>
  <c r="AG26" i="2"/>
  <c r="AG43" i="2"/>
  <c r="AG68" i="2"/>
  <c r="AI84" i="2"/>
  <c r="AI23" i="2"/>
  <c r="AI30" i="2"/>
  <c r="AI83" i="2"/>
  <c r="AI3" i="2"/>
  <c r="AI29" i="2"/>
  <c r="AI28" i="2"/>
  <c r="AI4" i="2"/>
  <c r="AI89" i="2"/>
  <c r="AI12" i="2"/>
  <c r="AI17" i="2"/>
  <c r="AI69" i="2"/>
  <c r="AI76" i="2"/>
  <c r="AI46" i="2"/>
  <c r="AI8" i="2"/>
  <c r="AI42" i="2"/>
  <c r="AI48" i="2"/>
  <c r="AI45" i="2"/>
  <c r="AI26" i="2"/>
  <c r="AI93" i="2"/>
  <c r="AI75" i="2"/>
  <c r="AI79" i="2"/>
  <c r="AI72" i="2"/>
  <c r="AI9" i="2"/>
  <c r="AI43" i="2"/>
  <c r="AI82" i="2"/>
  <c r="AI57" i="2"/>
  <c r="AI68" i="2"/>
  <c r="AI33" i="2"/>
  <c r="AI6" i="2"/>
  <c r="AI34" i="2"/>
  <c r="AI92" i="2"/>
  <c r="AI70" i="2"/>
  <c r="AI7" i="2"/>
  <c r="AI99" i="2"/>
  <c r="AI22" i="2"/>
  <c r="AI73" i="2"/>
  <c r="AI54" i="2"/>
  <c r="AI74" i="2"/>
  <c r="AI86" i="2"/>
  <c r="AI78" i="2"/>
  <c r="AI71" i="2"/>
  <c r="AI80" i="2"/>
  <c r="AI77" i="2"/>
  <c r="AI25" i="2"/>
  <c r="AI14" i="2"/>
  <c r="AI98" i="2"/>
  <c r="AI95" i="2"/>
  <c r="AI20" i="2"/>
  <c r="AI55" i="2"/>
  <c r="AI64" i="2"/>
  <c r="AI56" i="2"/>
  <c r="AI53" i="2"/>
  <c r="AI27" i="2"/>
  <c r="AI13" i="2"/>
  <c r="AI44" i="2"/>
  <c r="AI63" i="2"/>
  <c r="AI96" i="2"/>
  <c r="AI67" i="2"/>
  <c r="AJ27" i="2"/>
  <c r="AJ13" i="2"/>
  <c r="AJ44" i="2"/>
  <c r="AJ63" i="2"/>
  <c r="AJ96" i="2"/>
  <c r="AJ67" i="2"/>
  <c r="AJ84" i="2"/>
  <c r="AJ23" i="2"/>
  <c r="AJ30" i="2"/>
  <c r="AJ83" i="2"/>
  <c r="AJ3" i="2"/>
  <c r="AJ29" i="2"/>
  <c r="AJ28" i="2"/>
  <c r="AJ4" i="2"/>
  <c r="AJ89" i="2"/>
  <c r="AJ12" i="2"/>
  <c r="AJ17" i="2"/>
  <c r="AJ69" i="2"/>
  <c r="AJ76" i="2"/>
  <c r="AJ46" i="2"/>
  <c r="AJ8" i="2"/>
  <c r="AJ42" i="2"/>
  <c r="AJ48" i="2"/>
  <c r="AJ45" i="2"/>
  <c r="AJ26" i="2"/>
  <c r="AJ93" i="2"/>
  <c r="AJ75" i="2"/>
  <c r="AJ79" i="2"/>
  <c r="AJ72" i="2"/>
  <c r="AJ9" i="2"/>
  <c r="AJ43" i="2"/>
  <c r="AJ82" i="2"/>
  <c r="AJ57" i="2"/>
  <c r="AJ68" i="2"/>
  <c r="AJ33" i="2"/>
  <c r="AJ6" i="2"/>
  <c r="AJ34" i="2"/>
  <c r="AJ92" i="2"/>
  <c r="AJ70" i="2"/>
  <c r="AJ7" i="2"/>
  <c r="AJ99" i="2"/>
  <c r="AJ22" i="2"/>
  <c r="AJ73" i="2"/>
  <c r="AJ54" i="2"/>
  <c r="AJ74" i="2"/>
  <c r="AJ86" i="2"/>
  <c r="AJ78" i="2"/>
  <c r="AJ71" i="2"/>
  <c r="AJ80" i="2"/>
  <c r="AJ77" i="2"/>
  <c r="AJ25" i="2"/>
  <c r="AJ14" i="2"/>
  <c r="AJ98" i="2"/>
  <c r="AJ95" i="2"/>
  <c r="AJ20" i="2"/>
  <c r="AJ55" i="2"/>
  <c r="AJ64" i="2"/>
  <c r="AJ56" i="2"/>
  <c r="AJ53" i="2"/>
  <c r="AA46" i="2"/>
  <c r="AA8" i="2"/>
  <c r="AA42" i="2"/>
  <c r="AA48" i="2"/>
  <c r="AA45" i="2"/>
  <c r="AA26" i="2"/>
  <c r="AA20" i="2"/>
  <c r="AA55" i="2"/>
  <c r="AA56" i="2"/>
  <c r="AA53" i="2"/>
  <c r="AA3" i="2"/>
  <c r="AA27" i="2"/>
  <c r="AA7" i="2"/>
  <c r="AA12" i="2"/>
  <c r="AA23" i="2"/>
  <c r="AA14" i="2"/>
  <c r="AA57" i="2"/>
  <c r="AA34" i="2"/>
  <c r="AA22" i="2"/>
  <c r="AA9" i="2"/>
  <c r="AA43" i="2"/>
  <c r="AA25" i="2"/>
  <c r="AA30" i="2"/>
  <c r="AA6" i="2"/>
  <c r="AA29" i="2"/>
  <c r="AA4" i="2"/>
  <c r="AA33" i="2"/>
  <c r="AA13" i="2"/>
  <c r="AA28" i="2"/>
  <c r="AA44" i="2"/>
  <c r="AA17" i="2"/>
  <c r="AA54" i="2"/>
  <c r="A18" i="15"/>
  <c r="A25" i="15"/>
  <c r="A29" i="15"/>
  <c r="A65" i="15"/>
  <c r="A104" i="15"/>
  <c r="A22" i="15"/>
  <c r="A20" i="15"/>
  <c r="A50" i="15"/>
  <c r="A41" i="15"/>
  <c r="A121" i="15"/>
  <c r="A45" i="15"/>
  <c r="A95" i="15"/>
  <c r="A76" i="15"/>
  <c r="A96" i="15"/>
  <c r="A78" i="15"/>
  <c r="A75" i="15"/>
  <c r="A31" i="15"/>
  <c r="A97" i="15"/>
  <c r="A42" i="15"/>
  <c r="A38" i="15"/>
  <c r="A23" i="15"/>
  <c r="A120" i="15"/>
  <c r="A64" i="15"/>
  <c r="A86" i="15"/>
  <c r="A108" i="15"/>
  <c r="A66" i="15"/>
  <c r="A85" i="15"/>
  <c r="A26" i="15"/>
  <c r="A28" i="15"/>
  <c r="A56" i="15"/>
  <c r="A30" i="15"/>
  <c r="A51" i="15"/>
  <c r="A115" i="15"/>
  <c r="A27" i="15"/>
  <c r="A101" i="15"/>
  <c r="A44" i="15"/>
  <c r="A89" i="15"/>
  <c r="A118" i="15"/>
  <c r="A2" i="15"/>
  <c r="A7" i="15"/>
  <c r="A60" i="15"/>
  <c r="A13" i="15"/>
  <c r="A116" i="15"/>
  <c r="A43" i="15"/>
  <c r="A111" i="15"/>
  <c r="A92" i="15"/>
  <c r="A98" i="15"/>
  <c r="A77" i="15"/>
  <c r="A33" i="15"/>
  <c r="A91" i="15"/>
  <c r="A8" i="15"/>
  <c r="A53" i="15"/>
  <c r="A105" i="15"/>
  <c r="A84" i="15"/>
  <c r="A73" i="15"/>
  <c r="A36" i="15"/>
  <c r="A106" i="15"/>
  <c r="A87" i="15"/>
  <c r="A35" i="15"/>
  <c r="A14" i="15"/>
  <c r="A117" i="15"/>
  <c r="A56" i="14"/>
  <c r="A21" i="14"/>
  <c r="A107" i="14"/>
  <c r="A19" i="14"/>
  <c r="A101" i="14"/>
  <c r="A52" i="14"/>
  <c r="A117" i="14"/>
  <c r="A33" i="14"/>
  <c r="A105" i="14"/>
  <c r="A78" i="14"/>
  <c r="A26" i="14"/>
  <c r="A10" i="14"/>
  <c r="A8" i="14"/>
  <c r="A58" i="14"/>
  <c r="A48" i="14"/>
  <c r="A31" i="14"/>
  <c r="A119" i="14"/>
  <c r="A45" i="14"/>
  <c r="A114" i="14"/>
  <c r="A97" i="14"/>
  <c r="A102" i="14"/>
  <c r="A112" i="14"/>
  <c r="A92" i="14"/>
  <c r="A96" i="14"/>
  <c r="A22" i="14"/>
  <c r="A9" i="14"/>
  <c r="A4" i="14"/>
  <c r="A109" i="14"/>
  <c r="A41" i="14"/>
  <c r="A17" i="14"/>
  <c r="A13" i="14"/>
  <c r="A84" i="14"/>
  <c r="A67" i="14"/>
  <c r="A122" i="14"/>
  <c r="A83" i="14"/>
  <c r="A36" i="14"/>
  <c r="A62" i="14"/>
  <c r="A37" i="14"/>
  <c r="A12" i="14"/>
  <c r="A99" i="14"/>
  <c r="A11" i="14"/>
  <c r="A69" i="14"/>
  <c r="A121" i="14"/>
  <c r="A75" i="14"/>
  <c r="A66" i="14"/>
  <c r="A15" i="14"/>
  <c r="A103" i="14"/>
  <c r="A57" i="14"/>
  <c r="A106" i="14"/>
  <c r="A70" i="14"/>
  <c r="A23" i="14"/>
  <c r="A108" i="14"/>
  <c r="A27" i="14"/>
  <c r="A88" i="14"/>
  <c r="A50" i="14"/>
  <c r="A38" i="14"/>
  <c r="A25" i="14"/>
  <c r="A123" i="14"/>
  <c r="A51" i="14"/>
  <c r="A100" i="14"/>
  <c r="A81" i="14"/>
  <c r="A3" i="14"/>
  <c r="A72" i="14"/>
  <c r="A55" i="14"/>
  <c r="A44" i="14"/>
  <c r="A28" i="14"/>
  <c r="A61" i="14"/>
  <c r="A104" i="14"/>
  <c r="A80" i="14"/>
  <c r="A94" i="14"/>
  <c r="A24" i="14"/>
  <c r="A91" i="14"/>
  <c r="A54" i="14"/>
  <c r="A49" i="14"/>
  <c r="A35" i="14"/>
  <c r="A80" i="12"/>
  <c r="A119" i="12"/>
  <c r="A58" i="12"/>
  <c r="A17" i="12"/>
  <c r="A12" i="12"/>
  <c r="A67" i="12"/>
  <c r="A103" i="12"/>
  <c r="A73" i="12"/>
  <c r="A64" i="12"/>
  <c r="A16" i="12"/>
  <c r="A5" i="12"/>
  <c r="A79" i="12"/>
  <c r="A34" i="12"/>
  <c r="A36" i="12"/>
  <c r="A68" i="12"/>
  <c r="A24" i="12"/>
  <c r="A104" i="12"/>
  <c r="A28" i="12"/>
  <c r="A32" i="12"/>
  <c r="A15" i="12"/>
  <c r="A120" i="12"/>
  <c r="A47" i="12"/>
  <c r="A96" i="12"/>
  <c r="A77" i="12"/>
  <c r="A97" i="12"/>
  <c r="A70" i="12"/>
  <c r="A30" i="12"/>
  <c r="A52" i="12"/>
  <c r="A7" i="12"/>
  <c r="A29" i="12"/>
  <c r="A59" i="12"/>
  <c r="A101" i="12"/>
  <c r="A3" i="12"/>
  <c r="A90" i="12"/>
  <c r="A25" i="12"/>
  <c r="A53" i="12"/>
  <c r="A71" i="12"/>
  <c r="A94" i="12"/>
  <c r="A98" i="12"/>
  <c r="A100" i="12"/>
  <c r="A23" i="12"/>
  <c r="A40" i="12"/>
  <c r="A26" i="12"/>
  <c r="A87" i="12"/>
  <c r="A51" i="12"/>
  <c r="A69" i="12"/>
  <c r="A86" i="12"/>
  <c r="A4" i="12"/>
  <c r="A50" i="12"/>
  <c r="A22" i="12"/>
  <c r="A6" i="12"/>
  <c r="A118" i="12"/>
  <c r="A27" i="12"/>
  <c r="A61" i="12"/>
  <c r="A10" i="12"/>
  <c r="A42" i="12"/>
  <c r="A54" i="12"/>
  <c r="A43" i="12"/>
  <c r="A41" i="12"/>
  <c r="A95" i="12"/>
  <c r="A72" i="12"/>
  <c r="A45" i="12"/>
  <c r="A111" i="12"/>
  <c r="A93" i="12"/>
  <c r="A99" i="12"/>
  <c r="A109" i="12"/>
  <c r="A37" i="12"/>
  <c r="A92" i="12"/>
  <c r="A49" i="12"/>
  <c r="A11" i="12"/>
  <c r="A55" i="12"/>
  <c r="A105" i="12"/>
  <c r="A117" i="13"/>
  <c r="A65" i="13"/>
  <c r="A100" i="13"/>
  <c r="A85" i="13"/>
  <c r="A114" i="13"/>
  <c r="A99" i="13"/>
  <c r="A41" i="13"/>
  <c r="A116" i="13"/>
  <c r="A23" i="13"/>
  <c r="A103" i="13"/>
  <c r="A42" i="13"/>
  <c r="A98" i="13"/>
  <c r="A18" i="13"/>
  <c r="A108" i="13"/>
  <c r="A44" i="13"/>
  <c r="A28" i="13"/>
  <c r="A12" i="13"/>
  <c r="A33" i="13"/>
  <c r="A54" i="13"/>
  <c r="A62" i="13"/>
  <c r="A67" i="13"/>
  <c r="A118" i="13"/>
  <c r="A115" i="13"/>
  <c r="A102" i="13"/>
  <c r="A48" i="13"/>
  <c r="A86" i="13"/>
  <c r="A55" i="13"/>
  <c r="A111" i="13"/>
  <c r="A94" i="13"/>
  <c r="A6" i="13"/>
  <c r="A76" i="13"/>
  <c r="A16" i="13"/>
  <c r="A93" i="13"/>
  <c r="A36" i="13"/>
  <c r="A19" i="13"/>
  <c r="A47" i="13"/>
  <c r="A35" i="13"/>
  <c r="A2" i="13"/>
  <c r="A37" i="13"/>
  <c r="A38" i="13"/>
  <c r="A87" i="13"/>
  <c r="A73" i="13"/>
  <c r="A39" i="13"/>
  <c r="A3" i="13"/>
  <c r="A106" i="13"/>
  <c r="A26" i="13"/>
  <c r="A91" i="13"/>
  <c r="A77" i="13"/>
  <c r="A101" i="13"/>
  <c r="A14" i="13"/>
  <c r="A30" i="13"/>
  <c r="A49" i="13"/>
  <c r="A4" i="13"/>
  <c r="A9" i="13"/>
  <c r="A97" i="13"/>
  <c r="A10" i="13"/>
  <c r="A96" i="13"/>
  <c r="A57" i="13"/>
  <c r="A120" i="13"/>
  <c r="A8" i="13"/>
  <c r="A45" i="13"/>
  <c r="A29" i="13"/>
  <c r="A104" i="13"/>
  <c r="A25" i="13"/>
  <c r="A72" i="13"/>
  <c r="A119" i="13"/>
  <c r="A53" i="13"/>
  <c r="A5" i="13"/>
  <c r="A58" i="13"/>
  <c r="A40" i="13"/>
  <c r="A7" i="13"/>
  <c r="A27" i="13"/>
  <c r="A95" i="13"/>
  <c r="A81" i="13"/>
  <c r="A92" i="13"/>
  <c r="A60" i="13"/>
  <c r="A31" i="13"/>
  <c r="A56" i="13"/>
  <c r="A43" i="13"/>
  <c r="A80" i="13"/>
  <c r="A61" i="13"/>
  <c r="A23" i="11"/>
  <c r="A10" i="11"/>
  <c r="A12" i="11"/>
  <c r="A113" i="11"/>
  <c r="A116" i="11"/>
  <c r="A105" i="11"/>
  <c r="A99" i="11"/>
  <c r="A128" i="11"/>
  <c r="A41" i="11"/>
  <c r="A114" i="11"/>
  <c r="A48" i="11"/>
  <c r="A109" i="11"/>
  <c r="A92" i="11"/>
  <c r="A4" i="11"/>
  <c r="A44" i="11"/>
  <c r="A125" i="11"/>
  <c r="A104" i="11"/>
  <c r="A67" i="11"/>
  <c r="A95" i="11"/>
  <c r="A129" i="11"/>
  <c r="A101" i="11"/>
  <c r="A29" i="11"/>
  <c r="A102" i="11"/>
  <c r="A132" i="11"/>
  <c r="A93" i="11"/>
  <c r="A16" i="11"/>
  <c r="A88" i="11"/>
  <c r="A115" i="11"/>
  <c r="A70" i="11"/>
  <c r="A76" i="11"/>
  <c r="A121" i="11"/>
  <c r="A20" i="11"/>
  <c r="A69" i="11"/>
  <c r="A120" i="11"/>
  <c r="A42" i="11"/>
  <c r="A126" i="11"/>
  <c r="A81" i="11"/>
  <c r="A130" i="11"/>
  <c r="A68" i="11"/>
  <c r="A127" i="11"/>
  <c r="A27" i="11"/>
  <c r="A106" i="11"/>
  <c r="A56" i="11"/>
  <c r="A53" i="11"/>
  <c r="A8" i="11"/>
  <c r="A75" i="11"/>
  <c r="A98" i="11"/>
  <c r="A54" i="11"/>
  <c r="A25" i="11"/>
  <c r="A15" i="11"/>
  <c r="A131" i="11"/>
  <c r="A97" i="11"/>
  <c r="A34" i="11"/>
  <c r="A46" i="11"/>
  <c r="A72" i="11"/>
  <c r="A2" i="11"/>
  <c r="A43" i="11"/>
  <c r="A63" i="11"/>
  <c r="A3" i="11"/>
  <c r="A7" i="11"/>
  <c r="A79" i="11"/>
  <c r="A54" i="10"/>
  <c r="A98" i="10"/>
  <c r="A26" i="10"/>
  <c r="A13" i="10"/>
  <c r="A5" i="10"/>
  <c r="A70" i="10"/>
  <c r="A25" i="10"/>
  <c r="A59" i="10"/>
  <c r="A72" i="10"/>
  <c r="A91" i="10"/>
  <c r="A52" i="10"/>
  <c r="A88" i="10"/>
  <c r="A86" i="10"/>
  <c r="A87" i="10"/>
  <c r="A73" i="10"/>
  <c r="A81" i="10"/>
  <c r="A117" i="10"/>
  <c r="A22" i="10"/>
  <c r="A34" i="10"/>
  <c r="A10" i="10"/>
  <c r="A57" i="10"/>
  <c r="A29" i="10"/>
  <c r="A63" i="10"/>
  <c r="A2" i="10"/>
  <c r="A82" i="10"/>
  <c r="A106" i="10"/>
  <c r="A107" i="10"/>
  <c r="A28" i="10"/>
  <c r="A27" i="10"/>
  <c r="A8" i="10"/>
  <c r="A48" i="10"/>
  <c r="A35" i="10"/>
  <c r="A14" i="10"/>
  <c r="A30" i="10"/>
  <c r="A68" i="10"/>
  <c r="A85" i="10"/>
  <c r="A42" i="10"/>
  <c r="A61" i="10"/>
  <c r="A77" i="10"/>
  <c r="A24" i="10"/>
  <c r="A93" i="10"/>
  <c r="A44" i="10"/>
  <c r="A120" i="10"/>
  <c r="A114" i="10"/>
  <c r="A110" i="10"/>
  <c r="A45" i="10"/>
  <c r="A7" i="10"/>
  <c r="A40" i="10"/>
  <c r="A122" i="10"/>
  <c r="A105" i="10"/>
  <c r="A37" i="10"/>
  <c r="A101" i="10"/>
  <c r="A84" i="10"/>
  <c r="A89" i="10"/>
  <c r="A99" i="10"/>
  <c r="A38" i="10"/>
  <c r="A83" i="10"/>
  <c r="A23" i="10"/>
  <c r="A12" i="10"/>
  <c r="A49" i="10"/>
  <c r="A96" i="10"/>
  <c r="A9" i="10"/>
  <c r="A111" i="10"/>
  <c r="A33" i="10"/>
  <c r="A115" i="10"/>
  <c r="A112" i="10"/>
  <c r="A94" i="10"/>
  <c r="A66" i="10"/>
  <c r="A56" i="10"/>
  <c r="A15" i="10"/>
  <c r="A90" i="10"/>
  <c r="A79" i="10"/>
  <c r="A104" i="10"/>
  <c r="A60" i="10"/>
  <c r="A118" i="10"/>
  <c r="A95" i="10"/>
  <c r="A20" i="10"/>
  <c r="A31" i="10"/>
  <c r="A19" i="10"/>
  <c r="A62" i="10"/>
  <c r="A4" i="10"/>
  <c r="A18" i="10"/>
  <c r="A46" i="10"/>
  <c r="A36" i="10"/>
  <c r="A121" i="10"/>
  <c r="A119" i="10"/>
  <c r="A92" i="10"/>
  <c r="A39" i="9"/>
  <c r="A25" i="9"/>
  <c r="A88" i="9"/>
  <c r="A28" i="9"/>
  <c r="A6" i="9"/>
  <c r="A116" i="9"/>
  <c r="A111" i="9"/>
  <c r="A56" i="9"/>
  <c r="A62" i="9"/>
  <c r="A118" i="9"/>
  <c r="A85" i="9"/>
  <c r="A57" i="9"/>
  <c r="A9" i="9"/>
  <c r="A95" i="9"/>
  <c r="A124" i="9"/>
  <c r="A27" i="9"/>
  <c r="A59" i="9"/>
  <c r="A48" i="9"/>
  <c r="A24" i="9"/>
  <c r="A93" i="9"/>
  <c r="A106" i="9"/>
  <c r="A21" i="9"/>
  <c r="A92" i="9"/>
  <c r="A129" i="9"/>
  <c r="A126" i="9"/>
  <c r="A80" i="9"/>
  <c r="A109" i="9"/>
  <c r="A11" i="9"/>
  <c r="A125" i="9"/>
  <c r="A113" i="9"/>
  <c r="A18" i="9"/>
  <c r="A45" i="9"/>
  <c r="A13" i="9"/>
  <c r="A131" i="9"/>
  <c r="A107" i="9"/>
  <c r="A32" i="9"/>
  <c r="A102" i="9"/>
  <c r="A83" i="9"/>
  <c r="A89" i="9"/>
  <c r="A16" i="9"/>
  <c r="A4" i="9"/>
  <c r="A82" i="9"/>
  <c r="A112" i="9"/>
  <c r="A38" i="9"/>
  <c r="A86" i="9"/>
  <c r="A68" i="9"/>
  <c r="A87" i="9"/>
  <c r="A123" i="9"/>
  <c r="A70" i="9"/>
  <c r="A41" i="9"/>
  <c r="A31" i="9"/>
  <c r="A12" i="9"/>
  <c r="A97" i="9"/>
  <c r="A99" i="9"/>
  <c r="A8" i="9"/>
  <c r="A67" i="9"/>
  <c r="A78" i="9"/>
  <c r="A58" i="9"/>
  <c r="A77" i="9"/>
  <c r="A20" i="9"/>
  <c r="A10" i="9"/>
  <c r="A46" i="8"/>
  <c r="A82" i="8"/>
  <c r="A112" i="8"/>
  <c r="A97" i="8"/>
  <c r="A18" i="8"/>
  <c r="A122" i="8"/>
  <c r="A24" i="8"/>
  <c r="A115" i="8"/>
  <c r="A3" i="8"/>
  <c r="A57" i="8"/>
  <c r="A73" i="8"/>
  <c r="A41" i="8"/>
  <c r="A88" i="8"/>
  <c r="A8" i="8"/>
  <c r="A35" i="8"/>
  <c r="A100" i="8"/>
  <c r="A86" i="8"/>
  <c r="A95" i="8"/>
  <c r="A5" i="8"/>
  <c r="A94" i="8"/>
  <c r="A56" i="8"/>
  <c r="A36" i="8"/>
  <c r="A101" i="8"/>
  <c r="A34" i="8"/>
  <c r="A72" i="8"/>
  <c r="A67" i="8"/>
  <c r="A77" i="8"/>
  <c r="A48" i="8"/>
  <c r="A71" i="8"/>
  <c r="A27" i="8"/>
  <c r="A59" i="8"/>
  <c r="A26" i="8"/>
  <c r="A47" i="8"/>
  <c r="A45" i="8"/>
  <c r="A83" i="8"/>
  <c r="A28" i="8"/>
  <c r="A104" i="8"/>
  <c r="A6" i="8"/>
  <c r="A39" i="8"/>
  <c r="A15" i="8"/>
  <c r="A4" i="8"/>
  <c r="A11" i="8"/>
  <c r="A9" i="8"/>
  <c r="A43" i="8"/>
  <c r="A118" i="8"/>
  <c r="A91" i="8"/>
  <c r="A19" i="8"/>
  <c r="A93" i="8"/>
  <c r="A21" i="8"/>
  <c r="A40" i="8"/>
  <c r="A65" i="8"/>
  <c r="A10" i="8"/>
  <c r="A99" i="8"/>
  <c r="A110" i="8"/>
  <c r="A42" i="8"/>
  <c r="A98" i="8"/>
  <c r="A33" i="8"/>
  <c r="A55" i="8"/>
  <c r="A90" i="8"/>
  <c r="A113" i="8"/>
  <c r="A124" i="8"/>
  <c r="A20" i="8"/>
  <c r="A117" i="8"/>
  <c r="A52" i="8"/>
  <c r="A61" i="8"/>
  <c r="A25" i="8"/>
  <c r="A29" i="8"/>
  <c r="A111" i="8"/>
  <c r="A50" i="8"/>
  <c r="A17" i="8"/>
  <c r="A13" i="8"/>
  <c r="A96" i="8"/>
  <c r="A89" i="8"/>
  <c r="A92" i="8"/>
  <c r="A51" i="8"/>
  <c r="A22" i="8"/>
  <c r="A62" i="8"/>
  <c r="A102" i="8"/>
  <c r="A123" i="8"/>
  <c r="A53" i="7"/>
  <c r="A114" i="7"/>
  <c r="A41" i="7"/>
  <c r="A34" i="7"/>
  <c r="A107" i="7"/>
  <c r="A79" i="7"/>
  <c r="A27" i="7"/>
  <c r="A72" i="7"/>
  <c r="A64" i="7"/>
  <c r="A29" i="7"/>
  <c r="A61" i="7"/>
  <c r="A124" i="7"/>
  <c r="A110" i="7"/>
  <c r="A9" i="7"/>
  <c r="A123" i="7"/>
  <c r="A109" i="7"/>
  <c r="A67" i="7"/>
  <c r="A51" i="7"/>
  <c r="A121" i="7"/>
  <c r="A39" i="7"/>
  <c r="A60" i="7"/>
  <c r="A35" i="7"/>
  <c r="A31" i="7"/>
  <c r="A43" i="7"/>
  <c r="A84" i="7"/>
  <c r="A62" i="7"/>
  <c r="A90" i="7"/>
  <c r="A81" i="7"/>
  <c r="A17" i="7"/>
  <c r="A56" i="7"/>
  <c r="A3" i="7"/>
  <c r="A54" i="7"/>
  <c r="A85" i="7"/>
  <c r="A42" i="7"/>
  <c r="A117" i="7"/>
  <c r="A7" i="7"/>
  <c r="A16" i="7"/>
  <c r="A88" i="7"/>
  <c r="A15" i="7"/>
  <c r="A116" i="7"/>
  <c r="A113" i="7"/>
  <c r="A77" i="7"/>
  <c r="A69" i="7"/>
  <c r="A5" i="7"/>
  <c r="A58" i="7"/>
  <c r="A30" i="7"/>
  <c r="A37" i="7"/>
  <c r="A44" i="7"/>
  <c r="A86" i="7"/>
  <c r="A103" i="7"/>
  <c r="A52" i="7"/>
  <c r="A50" i="7"/>
  <c r="A57" i="7"/>
  <c r="A13" i="7"/>
  <c r="A102" i="6"/>
  <c r="A51" i="6"/>
  <c r="A37" i="6"/>
  <c r="A27" i="6"/>
  <c r="A49" i="6"/>
  <c r="A61" i="6"/>
  <c r="A95" i="6"/>
  <c r="A40" i="6"/>
  <c r="A7" i="6"/>
  <c r="A68" i="6"/>
  <c r="A116" i="6"/>
  <c r="A71" i="6"/>
  <c r="A97" i="6"/>
  <c r="A96" i="6"/>
  <c r="A55" i="6"/>
  <c r="A26" i="6"/>
  <c r="A45" i="6"/>
  <c r="A113" i="6"/>
  <c r="A38" i="6"/>
  <c r="A59" i="6"/>
  <c r="A88" i="6"/>
  <c r="A72" i="6"/>
  <c r="A25" i="6"/>
  <c r="A14" i="6"/>
  <c r="A31" i="6"/>
  <c r="A69" i="6"/>
  <c r="A28" i="6"/>
  <c r="A87" i="6"/>
  <c r="A109" i="6"/>
  <c r="A108" i="6"/>
  <c r="A50" i="6"/>
  <c r="A82" i="6"/>
  <c r="A5" i="6"/>
  <c r="A41" i="6"/>
  <c r="A2" i="6"/>
  <c r="A89" i="6"/>
  <c r="A83" i="6"/>
  <c r="A105" i="6"/>
  <c r="A106" i="6"/>
  <c r="A77" i="6"/>
  <c r="A24" i="6"/>
  <c r="A93" i="6"/>
  <c r="A58" i="6"/>
  <c r="A20" i="6"/>
  <c r="A64" i="6"/>
  <c r="A56" i="6"/>
  <c r="A11" i="6"/>
  <c r="A91" i="6"/>
  <c r="A15" i="6"/>
  <c r="A43" i="6"/>
  <c r="A33" i="6"/>
  <c r="A120" i="6"/>
  <c r="A118" i="6"/>
  <c r="A42" i="6"/>
  <c r="A79" i="6"/>
  <c r="A44" i="6"/>
  <c r="A111" i="6"/>
  <c r="A60" i="6"/>
  <c r="A78" i="6"/>
  <c r="A21" i="6"/>
  <c r="A103" i="6"/>
  <c r="A22" i="6"/>
  <c r="A92" i="6"/>
  <c r="A119" i="6"/>
  <c r="A53" i="6"/>
  <c r="A110" i="6"/>
  <c r="A46" i="6"/>
  <c r="A54" i="6"/>
  <c r="A35" i="6"/>
  <c r="A104" i="6"/>
  <c r="A34" i="6"/>
  <c r="A99" i="6"/>
  <c r="A85" i="6"/>
  <c r="A90" i="6"/>
  <c r="A66" i="6"/>
  <c r="A84" i="6"/>
  <c r="A123" i="6"/>
  <c r="A9" i="6"/>
  <c r="A47" i="6"/>
  <c r="A3" i="6"/>
  <c r="A6" i="6"/>
  <c r="A30" i="6"/>
  <c r="A114" i="6"/>
  <c r="A10" i="6"/>
  <c r="A86" i="6"/>
  <c r="A2" i="5"/>
  <c r="A98" i="5"/>
  <c r="A31" i="5"/>
  <c r="A28" i="5"/>
  <c r="A21" i="5"/>
  <c r="A107" i="5"/>
  <c r="A63" i="5"/>
  <c r="A22" i="5"/>
  <c r="A70" i="5"/>
  <c r="A20" i="5"/>
  <c r="A5" i="5"/>
  <c r="A81" i="5"/>
  <c r="A95" i="5"/>
  <c r="A55" i="5"/>
  <c r="A68" i="5"/>
  <c r="A111" i="5"/>
  <c r="A11" i="5"/>
  <c r="A62" i="5"/>
  <c r="A40" i="5"/>
  <c r="A117" i="5"/>
  <c r="A56" i="5"/>
  <c r="A106" i="5"/>
  <c r="A51" i="5"/>
  <c r="A23" i="5"/>
  <c r="A97" i="5"/>
  <c r="A119" i="5"/>
  <c r="A42" i="5"/>
  <c r="A52" i="5"/>
  <c r="A48" i="5"/>
  <c r="A78" i="5"/>
  <c r="A73" i="5"/>
  <c r="A92" i="5"/>
  <c r="A65" i="5"/>
  <c r="A54" i="5"/>
  <c r="A118" i="5"/>
  <c r="A26" i="5"/>
  <c r="A114" i="5"/>
  <c r="A32" i="5"/>
  <c r="A100" i="5"/>
  <c r="A104" i="5"/>
  <c r="A49" i="5"/>
  <c r="A8" i="5"/>
  <c r="A99" i="5"/>
  <c r="A18" i="5"/>
  <c r="A110" i="5"/>
  <c r="A79" i="5"/>
  <c r="A12" i="5"/>
  <c r="A84" i="5"/>
  <c r="A14" i="5"/>
  <c r="A58" i="5"/>
  <c r="A80" i="5"/>
  <c r="A47" i="5"/>
  <c r="A108" i="5"/>
  <c r="A33" i="5"/>
  <c r="A44" i="5"/>
  <c r="A39" i="5"/>
  <c r="A71" i="5"/>
  <c r="A122" i="5"/>
  <c r="A67" i="5"/>
  <c r="A3" i="5"/>
  <c r="A87" i="5"/>
  <c r="A102" i="5"/>
  <c r="A89" i="5"/>
  <c r="A85" i="5"/>
  <c r="A60" i="5"/>
  <c r="A103" i="5"/>
  <c r="A25" i="5"/>
  <c r="A13" i="5"/>
  <c r="A94" i="5"/>
  <c r="A101" i="5"/>
  <c r="A27" i="5"/>
  <c r="A36" i="5"/>
  <c r="A79" i="4"/>
  <c r="A4" i="4"/>
  <c r="A30" i="4"/>
  <c r="A122" i="4"/>
  <c r="A123" i="4"/>
  <c r="A105" i="4"/>
  <c r="A34" i="4"/>
  <c r="A109" i="4"/>
  <c r="A11" i="4"/>
  <c r="A99" i="4"/>
  <c r="A133" i="4"/>
  <c r="A29" i="4"/>
  <c r="A89" i="4"/>
  <c r="A113" i="4"/>
  <c r="A25" i="4"/>
  <c r="A125" i="4"/>
  <c r="A128" i="4"/>
  <c r="A28" i="4"/>
  <c r="A61" i="4"/>
  <c r="A110" i="4"/>
  <c r="A45" i="4"/>
  <c r="A107" i="4"/>
  <c r="A15" i="4"/>
  <c r="A96" i="4"/>
  <c r="A132" i="4"/>
  <c r="A50" i="4"/>
  <c r="A91" i="4"/>
  <c r="A5" i="4"/>
  <c r="A39" i="4"/>
  <c r="A75" i="4"/>
  <c r="A78" i="4"/>
  <c r="A17" i="4"/>
  <c r="A35" i="4"/>
  <c r="A97" i="4"/>
  <c r="A27" i="4"/>
  <c r="A53" i="4"/>
  <c r="A114" i="4"/>
  <c r="A32" i="4"/>
  <c r="A31" i="4"/>
  <c r="A70" i="4"/>
  <c r="A46" i="4"/>
  <c r="A65" i="4"/>
  <c r="A127" i="4"/>
  <c r="A130" i="4"/>
  <c r="A43" i="4"/>
  <c r="A103" i="4"/>
  <c r="A44" i="4"/>
  <c r="A40" i="4"/>
  <c r="A47" i="4"/>
  <c r="A112" i="4"/>
  <c r="A102" i="4"/>
  <c r="A49" i="4"/>
  <c r="A104" i="4"/>
  <c r="A85" i="4"/>
  <c r="A67" i="4"/>
  <c r="A36" i="4"/>
  <c r="A86" i="4"/>
  <c r="A126" i="4"/>
  <c r="A2" i="4"/>
  <c r="A93" i="4"/>
  <c r="A84" i="4"/>
  <c r="A68" i="4"/>
  <c r="A59" i="4"/>
  <c r="A98" i="4"/>
  <c r="A129" i="4"/>
  <c r="A92" i="4"/>
  <c r="A95" i="4"/>
  <c r="A76" i="4"/>
  <c r="A94" i="4"/>
  <c r="A9" i="4"/>
  <c r="A115" i="4"/>
  <c r="A66" i="4"/>
  <c r="A26" i="4"/>
  <c r="A58" i="4"/>
  <c r="A51" i="4"/>
  <c r="A69" i="4"/>
  <c r="A90" i="4"/>
  <c r="A38" i="4"/>
  <c r="A52" i="4"/>
  <c r="A55" i="4"/>
  <c r="A54" i="4"/>
  <c r="A6" i="4"/>
  <c r="A8" i="4"/>
  <c r="A100" i="4"/>
  <c r="A61" i="3"/>
  <c r="A110" i="3"/>
  <c r="A7" i="3"/>
  <c r="A87" i="3"/>
  <c r="A76" i="3"/>
  <c r="A13" i="3"/>
  <c r="A77" i="3"/>
  <c r="A103" i="3"/>
  <c r="A79" i="3"/>
  <c r="A115" i="3"/>
  <c r="A126" i="3"/>
  <c r="A89" i="3"/>
  <c r="A92" i="3"/>
  <c r="A9" i="3"/>
  <c r="A56" i="3"/>
  <c r="A122" i="3"/>
  <c r="A116" i="3"/>
  <c r="A20" i="3"/>
  <c r="A24" i="3"/>
  <c r="A124" i="3"/>
  <c r="A86" i="3"/>
  <c r="A81" i="3"/>
  <c r="A6" i="3"/>
  <c r="A118" i="3"/>
  <c r="A48" i="3"/>
  <c r="A22" i="3"/>
  <c r="A93" i="3"/>
  <c r="A71" i="3"/>
  <c r="A30" i="3"/>
  <c r="A100" i="3"/>
  <c r="A114" i="3"/>
  <c r="A111" i="3"/>
  <c r="A65" i="3"/>
  <c r="A49" i="3"/>
  <c r="A91" i="3"/>
  <c r="A29" i="3"/>
  <c r="A68" i="3"/>
  <c r="A128" i="3"/>
  <c r="A39" i="3"/>
  <c r="A97" i="3"/>
  <c r="A101" i="3"/>
  <c r="H28" i="3" l="1"/>
  <c r="G74" i="5"/>
  <c r="G28" i="3"/>
  <c r="G18" i="6"/>
  <c r="G34" i="4"/>
  <c r="G13" i="17"/>
  <c r="G16" i="16"/>
  <c r="G17" i="9"/>
  <c r="G38" i="8"/>
  <c r="G85" i="11"/>
  <c r="G92" i="11"/>
  <c r="G33" i="15"/>
  <c r="G31" i="11"/>
  <c r="G26" i="11"/>
  <c r="G35" i="11"/>
  <c r="G77" i="11"/>
  <c r="G29" i="15"/>
  <c r="G80" i="11"/>
  <c r="G25" i="11"/>
  <c r="G34" i="15"/>
  <c r="G32" i="11"/>
  <c r="G52" i="11"/>
  <c r="G30" i="14"/>
  <c r="G29" i="12"/>
  <c r="G7" i="14"/>
  <c r="G24" i="15"/>
  <c r="G12" i="10"/>
  <c r="G9" i="12"/>
  <c r="G22" i="8"/>
  <c r="G5" i="9"/>
  <c r="G4" i="16"/>
  <c r="G3" i="17"/>
  <c r="G19" i="4"/>
  <c r="G9" i="6"/>
  <c r="G23" i="3"/>
  <c r="G33" i="5"/>
  <c r="I18" i="2"/>
  <c r="H4" i="9"/>
  <c r="H79" i="9"/>
  <c r="G6" i="14"/>
  <c r="G59" i="15"/>
  <c r="G22" i="10"/>
  <c r="G62" i="12"/>
  <c r="G39" i="8"/>
  <c r="G18" i="9"/>
  <c r="G17" i="16"/>
  <c r="G14" i="17"/>
  <c r="G18" i="4"/>
  <c r="G19" i="6"/>
  <c r="G20" i="5"/>
  <c r="G132" i="11"/>
  <c r="G125" i="11"/>
  <c r="G124" i="11"/>
  <c r="G131" i="11"/>
  <c r="G104" i="11"/>
  <c r="G129" i="11"/>
  <c r="G115" i="11"/>
  <c r="G117" i="11"/>
  <c r="G121" i="11"/>
  <c r="G103" i="11"/>
  <c r="G128" i="11"/>
  <c r="G111" i="11"/>
  <c r="G114" i="11"/>
  <c r="G120" i="11"/>
  <c r="G101" i="11"/>
  <c r="G123" i="11"/>
  <c r="G106" i="11"/>
  <c r="G112" i="11"/>
  <c r="G119" i="11"/>
  <c r="G122" i="11"/>
  <c r="G110" i="11"/>
  <c r="G118" i="11"/>
  <c r="G107" i="11"/>
  <c r="G134" i="11"/>
  <c r="G109" i="11"/>
  <c r="G116" i="11"/>
  <c r="G102" i="11"/>
  <c r="G130" i="11"/>
  <c r="G105" i="11"/>
  <c r="G113" i="11"/>
  <c r="G126" i="11"/>
  <c r="G127" i="11"/>
  <c r="G133" i="11"/>
  <c r="G108" i="11"/>
  <c r="G110" i="9"/>
  <c r="G118" i="12"/>
  <c r="G121" i="14"/>
  <c r="G114" i="8"/>
  <c r="G108" i="10"/>
  <c r="G110" i="16"/>
  <c r="G108" i="17"/>
  <c r="G114" i="4"/>
  <c r="G107" i="6"/>
  <c r="G121" i="5"/>
  <c r="G104" i="3"/>
  <c r="G41" i="14"/>
  <c r="G35" i="15"/>
  <c r="G33" i="10"/>
  <c r="G39" i="12"/>
  <c r="G12" i="11"/>
  <c r="G46" i="14"/>
  <c r="G39" i="10"/>
  <c r="G41" i="12"/>
  <c r="G66" i="14"/>
  <c r="G61" i="15"/>
  <c r="G116" i="14"/>
  <c r="G113" i="15"/>
  <c r="G97" i="14"/>
  <c r="G92" i="15"/>
  <c r="G68" i="14"/>
  <c r="G63" i="15"/>
  <c r="G114" i="14"/>
  <c r="G111" i="15"/>
  <c r="G58" i="14"/>
  <c r="G52" i="15"/>
  <c r="G69" i="14"/>
  <c r="G64" i="15"/>
  <c r="G84" i="14"/>
  <c r="G79" i="15"/>
  <c r="G110" i="14"/>
  <c r="G107" i="15"/>
  <c r="G94" i="14"/>
  <c r="G89" i="15"/>
  <c r="G81" i="14"/>
  <c r="G76" i="15"/>
  <c r="G5" i="14"/>
  <c r="G117" i="15"/>
  <c r="G37" i="14"/>
  <c r="G31" i="15"/>
  <c r="G54" i="14"/>
  <c r="G49" i="15"/>
  <c r="G56" i="14"/>
  <c r="G50" i="15"/>
  <c r="G3" i="14"/>
  <c r="G96" i="15"/>
  <c r="G34" i="14"/>
  <c r="G28" i="15"/>
  <c r="G96" i="14"/>
  <c r="G91" i="15"/>
  <c r="G62" i="14"/>
  <c r="G57" i="15"/>
  <c r="G83" i="14"/>
  <c r="G78" i="15"/>
  <c r="G73" i="14"/>
  <c r="G68" i="15"/>
  <c r="G108" i="14"/>
  <c r="G104" i="15"/>
  <c r="G123" i="14"/>
  <c r="G121" i="15"/>
  <c r="G76" i="14"/>
  <c r="G70" i="15"/>
  <c r="G106" i="13"/>
  <c r="G106" i="15"/>
  <c r="G75" i="14"/>
  <c r="G71" i="15"/>
  <c r="G100" i="14"/>
  <c r="G95" i="15"/>
  <c r="G89" i="14"/>
  <c r="G84" i="15"/>
  <c r="G65" i="14"/>
  <c r="G60" i="15"/>
  <c r="G104" i="14"/>
  <c r="G100" i="15"/>
  <c r="G38" i="14"/>
  <c r="G32" i="15"/>
  <c r="G117" i="14"/>
  <c r="G115" i="15"/>
  <c r="G70" i="12"/>
  <c r="G72" i="14"/>
  <c r="G100" i="13"/>
  <c r="G105" i="14"/>
  <c r="G61" i="12"/>
  <c r="G64" i="14"/>
  <c r="G31" i="12"/>
  <c r="G33" i="14"/>
  <c r="G34" i="12"/>
  <c r="G36" i="14"/>
  <c r="G4" i="12"/>
  <c r="G32" i="14"/>
  <c r="G73" i="13"/>
  <c r="G71" i="14"/>
  <c r="G92" i="13"/>
  <c r="G95" i="14"/>
  <c r="G77" i="13"/>
  <c r="G80" i="14"/>
  <c r="G89" i="13"/>
  <c r="G92" i="14"/>
  <c r="G59" i="12"/>
  <c r="G61" i="14"/>
  <c r="G82" i="13"/>
  <c r="G85" i="14"/>
  <c r="G69" i="13"/>
  <c r="G67" i="14"/>
  <c r="G7" i="12"/>
  <c r="G44" i="14"/>
  <c r="G116" i="13"/>
  <c r="G120" i="14"/>
  <c r="G33" i="12"/>
  <c r="G35" i="14"/>
  <c r="G43" i="12"/>
  <c r="G48" i="14"/>
  <c r="G99" i="13"/>
  <c r="G103" i="14"/>
  <c r="G90" i="13"/>
  <c r="G93" i="14"/>
  <c r="G55" i="12"/>
  <c r="G4" i="14"/>
  <c r="G53" i="12"/>
  <c r="G57" i="14"/>
  <c r="G94" i="12"/>
  <c r="G98" i="14"/>
  <c r="G112" i="13"/>
  <c r="G115" i="14"/>
  <c r="G119" i="13"/>
  <c r="G122" i="14"/>
  <c r="G84" i="13"/>
  <c r="G87" i="14"/>
  <c r="G35" i="10"/>
  <c r="G43" i="14"/>
  <c r="G109" i="13"/>
  <c r="G112" i="14"/>
  <c r="G38" i="12"/>
  <c r="G40" i="14"/>
  <c r="G102" i="13"/>
  <c r="G106" i="14"/>
  <c r="G105" i="13"/>
  <c r="G109" i="14"/>
  <c r="G115" i="13"/>
  <c r="G119" i="14"/>
  <c r="G95" i="13"/>
  <c r="G99" i="14"/>
  <c r="G37" i="12"/>
  <c r="G39" i="14"/>
  <c r="G88" i="13"/>
  <c r="G91" i="14"/>
  <c r="G77" i="12"/>
  <c r="G10" i="13"/>
  <c r="G117" i="12"/>
  <c r="G117" i="13"/>
  <c r="G97" i="12"/>
  <c r="G97" i="13"/>
  <c r="G101" i="12"/>
  <c r="G101" i="13"/>
  <c r="G113" i="12"/>
  <c r="G113" i="13"/>
  <c r="G111" i="12"/>
  <c r="G111" i="13"/>
  <c r="G67" i="12"/>
  <c r="G71" i="13"/>
  <c r="G80" i="12"/>
  <c r="G81" i="13"/>
  <c r="G120" i="12"/>
  <c r="G120" i="13"/>
  <c r="G64" i="12"/>
  <c r="G68" i="13"/>
  <c r="G92" i="12"/>
  <c r="G93" i="13"/>
  <c r="G79" i="12"/>
  <c r="G80" i="13"/>
  <c r="G93" i="12"/>
  <c r="G94" i="13"/>
  <c r="G66" i="12"/>
  <c r="G70" i="13"/>
  <c r="G104" i="12"/>
  <c r="G104" i="13"/>
  <c r="G73" i="12"/>
  <c r="G75" i="13"/>
  <c r="G96" i="12"/>
  <c r="G96" i="13"/>
  <c r="G90" i="12"/>
  <c r="G91" i="13"/>
  <c r="G85" i="12"/>
  <c r="G86" i="13"/>
  <c r="G107" i="12"/>
  <c r="G107" i="13"/>
  <c r="G63" i="12"/>
  <c r="G67" i="13"/>
  <c r="G99" i="10"/>
  <c r="G109" i="12"/>
  <c r="G80" i="10"/>
  <c r="G89" i="12"/>
  <c r="G6" i="10"/>
  <c r="G112" i="12"/>
  <c r="G96" i="10"/>
  <c r="G105" i="12"/>
  <c r="G86" i="10"/>
  <c r="G95" i="12"/>
  <c r="G63" i="10"/>
  <c r="G71" i="12"/>
  <c r="G78" i="10"/>
  <c r="G87" i="12"/>
  <c r="G92" i="10"/>
  <c r="G100" i="12"/>
  <c r="G104" i="10"/>
  <c r="G115" i="12"/>
  <c r="G61" i="10"/>
  <c r="G69" i="12"/>
  <c r="G93" i="10"/>
  <c r="G102" i="12"/>
  <c r="G83" i="11"/>
  <c r="G106" i="12"/>
  <c r="G107" i="10"/>
  <c r="G116" i="12"/>
  <c r="G75" i="10"/>
  <c r="G81" i="12"/>
  <c r="G82" i="10"/>
  <c r="G91" i="12"/>
  <c r="G2" i="10"/>
  <c r="G119" i="12"/>
  <c r="G79" i="10"/>
  <c r="G88" i="12"/>
  <c r="G60" i="11"/>
  <c r="G83" i="12"/>
  <c r="G57" i="10"/>
  <c r="G65" i="12"/>
  <c r="G52" i="10"/>
  <c r="G58" i="12"/>
  <c r="G48" i="10"/>
  <c r="G50" i="12"/>
  <c r="G26" i="10"/>
  <c r="G32" i="12"/>
  <c r="G30" i="10"/>
  <c r="G35" i="12"/>
  <c r="G65" i="10"/>
  <c r="G8" i="12"/>
  <c r="G29" i="10"/>
  <c r="G36" i="12"/>
  <c r="G47" i="10"/>
  <c r="G51" i="12"/>
  <c r="G7" i="10"/>
  <c r="G54" i="12"/>
  <c r="G105" i="10"/>
  <c r="G2" i="12"/>
  <c r="G90" i="10"/>
  <c r="G5" i="12"/>
  <c r="G70" i="10"/>
  <c r="G3" i="12"/>
  <c r="G87" i="10"/>
  <c r="G74" i="11"/>
  <c r="G25" i="10"/>
  <c r="G4" i="11"/>
  <c r="G5" i="11"/>
  <c r="G32" i="10"/>
  <c r="G11" i="11"/>
  <c r="G28" i="10"/>
  <c r="G7" i="11"/>
  <c r="G68" i="11"/>
  <c r="G9" i="11"/>
  <c r="G8" i="11"/>
  <c r="G17" i="11"/>
  <c r="G18" i="11"/>
  <c r="G91" i="10"/>
  <c r="G78" i="11"/>
  <c r="G49" i="10"/>
  <c r="G30" i="11"/>
  <c r="G83" i="10"/>
  <c r="G69" i="11"/>
  <c r="G5" i="10"/>
  <c r="G29" i="11"/>
  <c r="G28" i="11"/>
  <c r="G85" i="10"/>
  <c r="G72" i="10"/>
  <c r="G56" i="11"/>
  <c r="G102" i="10"/>
  <c r="G90" i="11"/>
  <c r="G84" i="10"/>
  <c r="G70" i="11"/>
  <c r="G58" i="10"/>
  <c r="G40" i="11"/>
  <c r="G31" i="10"/>
  <c r="G10" i="11"/>
  <c r="G24" i="10"/>
  <c r="G3" i="11"/>
  <c r="G95" i="10"/>
  <c r="G81" i="11"/>
  <c r="G82" i="11"/>
  <c r="G40" i="10"/>
  <c r="G19" i="11"/>
  <c r="G73" i="10"/>
  <c r="G57" i="11"/>
  <c r="G86" i="9"/>
  <c r="G73" i="11"/>
  <c r="G89" i="11"/>
  <c r="G81" i="10"/>
  <c r="G67" i="11"/>
  <c r="G76" i="10"/>
  <c r="G62" i="11"/>
  <c r="G63" i="11"/>
  <c r="G54" i="10"/>
  <c r="G36" i="11"/>
  <c r="G97" i="10"/>
  <c r="G84" i="11"/>
  <c r="G101" i="10"/>
  <c r="G88" i="11"/>
  <c r="G56" i="10"/>
  <c r="G64" i="11"/>
  <c r="G65" i="11"/>
  <c r="G59" i="10"/>
  <c r="G42" i="11"/>
  <c r="G109" i="10"/>
  <c r="G98" i="11"/>
  <c r="G36" i="10"/>
  <c r="G15" i="11"/>
  <c r="G14" i="11"/>
  <c r="G27" i="10"/>
  <c r="G72" i="11"/>
  <c r="G6" i="11"/>
  <c r="G66" i="11"/>
  <c r="G66" i="10"/>
  <c r="G48" i="11"/>
  <c r="G49" i="11"/>
  <c r="G62" i="10"/>
  <c r="G46" i="11"/>
  <c r="G33" i="11"/>
  <c r="G34" i="11"/>
  <c r="G10" i="10"/>
  <c r="G54" i="11"/>
  <c r="G106" i="10"/>
  <c r="G94" i="11"/>
  <c r="G95" i="11"/>
  <c r="G55" i="10"/>
  <c r="G38" i="11"/>
  <c r="G37" i="11"/>
  <c r="G39" i="11"/>
  <c r="G48" i="9"/>
  <c r="G8" i="10"/>
  <c r="G74" i="9"/>
  <c r="G11" i="10"/>
  <c r="G97" i="9"/>
  <c r="G9" i="10"/>
  <c r="G49" i="9"/>
  <c r="G60" i="9"/>
  <c r="G102" i="9"/>
  <c r="G95" i="9"/>
  <c r="G58" i="9"/>
  <c r="G84" i="9"/>
  <c r="G96" i="9"/>
  <c r="G78" i="9"/>
  <c r="G56" i="9"/>
  <c r="G71" i="9"/>
  <c r="G112" i="9"/>
  <c r="G109" i="9"/>
  <c r="G63" i="9"/>
  <c r="G51" i="9"/>
  <c r="G98" i="9"/>
  <c r="G82" i="9"/>
  <c r="G104" i="9"/>
  <c r="G107" i="9"/>
  <c r="G62" i="9"/>
  <c r="G81" i="9"/>
  <c r="G80" i="9"/>
  <c r="G67" i="9"/>
  <c r="G76" i="9"/>
  <c r="G4" i="9"/>
  <c r="G100" i="9"/>
  <c r="G52" i="9"/>
  <c r="G70" i="9"/>
  <c r="G85" i="9"/>
  <c r="G68" i="9"/>
  <c r="G108" i="9"/>
  <c r="G92" i="9"/>
  <c r="G79" i="9"/>
  <c r="G54" i="9"/>
  <c r="G93" i="9"/>
  <c r="G55" i="9"/>
  <c r="G53" i="9"/>
  <c r="G36" i="6"/>
  <c r="G47" i="4"/>
  <c r="G32" i="5"/>
  <c r="G51" i="8"/>
  <c r="G41" i="3"/>
  <c r="G34" i="16"/>
  <c r="G87" i="9"/>
  <c r="G28" i="9"/>
  <c r="G25" i="17"/>
  <c r="G43" i="4"/>
  <c r="G62" i="5"/>
  <c r="G46" i="8"/>
  <c r="G28" i="16"/>
  <c r="G30" i="6"/>
  <c r="G37" i="3"/>
  <c r="G103" i="9"/>
  <c r="G83" i="9"/>
  <c r="G90" i="9"/>
  <c r="G91" i="9"/>
  <c r="G106" i="9"/>
  <c r="G12" i="8"/>
  <c r="G72" i="9"/>
  <c r="G115" i="8"/>
  <c r="G111" i="9"/>
  <c r="G74" i="8"/>
  <c r="G59" i="9"/>
  <c r="G28" i="17"/>
  <c r="G48" i="8"/>
  <c r="G49" i="17"/>
  <c r="G20" i="8"/>
  <c r="G32" i="17"/>
  <c r="G53" i="8"/>
  <c r="G51" i="17"/>
  <c r="G68" i="8"/>
  <c r="G96" i="17"/>
  <c r="G103" i="8"/>
  <c r="G83" i="17"/>
  <c r="G21" i="8"/>
  <c r="G23" i="17"/>
  <c r="G45" i="8"/>
  <c r="G42" i="17"/>
  <c r="G61" i="8"/>
  <c r="G110" i="17"/>
  <c r="G116" i="8"/>
  <c r="G61" i="17"/>
  <c r="G14" i="8"/>
  <c r="G98" i="17"/>
  <c r="G105" i="8"/>
  <c r="G50" i="17"/>
  <c r="G67" i="8"/>
  <c r="G39" i="17"/>
  <c r="G18" i="8"/>
  <c r="G46" i="17"/>
  <c r="G65" i="8"/>
  <c r="G66" i="17"/>
  <c r="G5" i="8"/>
  <c r="G106" i="17"/>
  <c r="G112" i="8"/>
  <c r="G90" i="17"/>
  <c r="G98" i="8"/>
  <c r="G24" i="17"/>
  <c r="G7" i="8"/>
  <c r="G52" i="17"/>
  <c r="G69" i="8"/>
  <c r="G75" i="17"/>
  <c r="G8" i="8"/>
  <c r="G54" i="17"/>
  <c r="G71" i="8"/>
  <c r="G107" i="17"/>
  <c r="G113" i="8"/>
  <c r="G84" i="17"/>
  <c r="G94" i="8"/>
  <c r="G77" i="17"/>
  <c r="G89" i="8"/>
  <c r="G43" i="17"/>
  <c r="G62" i="8"/>
  <c r="G88" i="17"/>
  <c r="G11" i="8"/>
  <c r="G40" i="17"/>
  <c r="G59" i="8"/>
  <c r="G85" i="17"/>
  <c r="G95" i="8"/>
  <c r="G17" i="17"/>
  <c r="G42" i="8"/>
  <c r="G101" i="17"/>
  <c r="G107" i="8"/>
  <c r="G100" i="17"/>
  <c r="G17" i="8"/>
  <c r="G53" i="17"/>
  <c r="G70" i="8"/>
  <c r="G93" i="17"/>
  <c r="G101" i="8"/>
  <c r="G56" i="17"/>
  <c r="G73" i="8"/>
  <c r="G71" i="17"/>
  <c r="G85" i="8"/>
  <c r="G60" i="17"/>
  <c r="G77" i="8"/>
  <c r="G27" i="17"/>
  <c r="G49" i="8"/>
  <c r="G79" i="17"/>
  <c r="G91" i="8"/>
  <c r="G78" i="17"/>
  <c r="G90" i="8"/>
  <c r="G73" i="17"/>
  <c r="G87" i="8"/>
  <c r="G94" i="17"/>
  <c r="G102" i="8"/>
  <c r="G80" i="17"/>
  <c r="G92" i="8"/>
  <c r="G91" i="17"/>
  <c r="G99" i="8"/>
  <c r="G20" i="17"/>
  <c r="G10" i="8"/>
  <c r="G89" i="17"/>
  <c r="G97" i="8"/>
  <c r="G22" i="17"/>
  <c r="G44" i="8"/>
  <c r="G103" i="17"/>
  <c r="G110" i="8"/>
  <c r="G58" i="17"/>
  <c r="G75" i="8"/>
  <c r="G95" i="17"/>
  <c r="G19" i="8"/>
  <c r="G69" i="17"/>
  <c r="G83" i="8"/>
  <c r="G19" i="17"/>
  <c r="G43" i="8"/>
  <c r="G16" i="17"/>
  <c r="G41" i="8"/>
  <c r="G81" i="17"/>
  <c r="G13" i="8"/>
  <c r="G104" i="17"/>
  <c r="G111" i="8"/>
  <c r="G41" i="17"/>
  <c r="G16" i="8"/>
  <c r="G47" i="17"/>
  <c r="G15" i="8"/>
  <c r="G82" i="17"/>
  <c r="G93" i="8"/>
  <c r="G68" i="17"/>
  <c r="G82" i="8"/>
  <c r="G102" i="17"/>
  <c r="G108" i="8"/>
  <c r="G21" i="17"/>
  <c r="G2" i="8"/>
  <c r="G65" i="17"/>
  <c r="G6" i="8"/>
  <c r="G18" i="17"/>
  <c r="G3" i="8"/>
  <c r="G60" i="16"/>
  <c r="G57" i="17"/>
  <c r="G111" i="16"/>
  <c r="G109" i="17"/>
  <c r="G78" i="16"/>
  <c r="G76" i="17"/>
  <c r="G74" i="6"/>
  <c r="G2" i="17"/>
  <c r="G96" i="6"/>
  <c r="G98" i="16"/>
  <c r="G93" i="6"/>
  <c r="G93" i="16"/>
  <c r="G25" i="6"/>
  <c r="G23" i="16"/>
  <c r="G27" i="6"/>
  <c r="G25" i="16"/>
  <c r="G104" i="6"/>
  <c r="G107" i="16"/>
  <c r="G61" i="6"/>
  <c r="G61" i="16"/>
  <c r="G75" i="6"/>
  <c r="G73" i="16"/>
  <c r="G95" i="6"/>
  <c r="G97" i="16"/>
  <c r="G64" i="6"/>
  <c r="G63" i="16"/>
  <c r="G72" i="6"/>
  <c r="G2" i="16"/>
  <c r="G109" i="6"/>
  <c r="G112" i="16"/>
  <c r="G33" i="6"/>
  <c r="G30" i="16"/>
  <c r="G106" i="6"/>
  <c r="G109" i="16"/>
  <c r="G24" i="6"/>
  <c r="G22" i="16"/>
  <c r="G63" i="6"/>
  <c r="G64" i="16"/>
  <c r="G81" i="6"/>
  <c r="G79" i="16"/>
  <c r="G98" i="6"/>
  <c r="G100" i="16"/>
  <c r="G54" i="6"/>
  <c r="G53" i="16"/>
  <c r="G84" i="6"/>
  <c r="G82" i="16"/>
  <c r="G85" i="6"/>
  <c r="G83" i="16"/>
  <c r="G86" i="6"/>
  <c r="G84" i="16"/>
  <c r="G57" i="6"/>
  <c r="G56" i="16"/>
  <c r="G58" i="6"/>
  <c r="G57" i="16"/>
  <c r="G26" i="6"/>
  <c r="G24" i="16"/>
  <c r="G83" i="6"/>
  <c r="G81" i="16"/>
  <c r="G88" i="6"/>
  <c r="G86" i="16"/>
  <c r="G82" i="6"/>
  <c r="G80" i="16"/>
  <c r="G68" i="6"/>
  <c r="G68" i="16"/>
  <c r="G77" i="6"/>
  <c r="G75" i="16"/>
  <c r="G32" i="6"/>
  <c r="G31" i="16"/>
  <c r="G29" i="6"/>
  <c r="G27" i="16"/>
  <c r="G56" i="6"/>
  <c r="G55" i="16"/>
  <c r="G3" i="6"/>
  <c r="G96" i="16"/>
  <c r="G103" i="6"/>
  <c r="G106" i="16"/>
  <c r="G21" i="6"/>
  <c r="G19" i="16"/>
  <c r="G45" i="6"/>
  <c r="G44" i="16"/>
  <c r="G71" i="6"/>
  <c r="G71" i="16"/>
  <c r="G87" i="6"/>
  <c r="G85" i="16"/>
  <c r="G28" i="6"/>
  <c r="G26" i="16"/>
  <c r="G46" i="6"/>
  <c r="G45" i="16"/>
  <c r="G44" i="6"/>
  <c r="G42" i="16"/>
  <c r="G50" i="6"/>
  <c r="G49" i="16"/>
  <c r="G69" i="6"/>
  <c r="G69" i="16"/>
  <c r="G105" i="6"/>
  <c r="G108" i="16"/>
  <c r="G92" i="6"/>
  <c r="G92" i="16"/>
  <c r="G100" i="6"/>
  <c r="G103" i="16"/>
  <c r="G7" i="6"/>
  <c r="G91" i="16"/>
  <c r="G51" i="6"/>
  <c r="G50" i="16"/>
  <c r="G101" i="6"/>
  <c r="G104" i="16"/>
  <c r="G99" i="6"/>
  <c r="G102" i="16"/>
  <c r="G79" i="6"/>
  <c r="G77" i="16"/>
  <c r="G8" i="6"/>
  <c r="G95" i="16"/>
  <c r="G60" i="6"/>
  <c r="G59" i="16"/>
  <c r="G47" i="6"/>
  <c r="G46" i="16"/>
  <c r="G91" i="6"/>
  <c r="G90" i="16"/>
  <c r="G5" i="6"/>
  <c r="G43" i="16"/>
  <c r="G89" i="6"/>
  <c r="G87" i="16"/>
  <c r="G23" i="6"/>
  <c r="G21" i="16"/>
  <c r="G22" i="6"/>
  <c r="G20" i="16"/>
  <c r="G53" i="6"/>
  <c r="G52" i="16"/>
  <c r="G37" i="6"/>
  <c r="G35" i="16"/>
  <c r="G55" i="6"/>
  <c r="G54" i="16"/>
  <c r="G105" i="3"/>
  <c r="G108" i="6"/>
  <c r="G87" i="4"/>
  <c r="G80" i="6"/>
  <c r="G67" i="3"/>
  <c r="G70" i="4"/>
  <c r="G73" i="3"/>
  <c r="G79" i="4"/>
  <c r="G106" i="3"/>
  <c r="G115" i="4"/>
  <c r="G38" i="3"/>
  <c r="G13" i="4"/>
  <c r="G103" i="3"/>
  <c r="G113" i="4"/>
  <c r="G32" i="3"/>
  <c r="G17" i="4"/>
  <c r="G15" i="3"/>
  <c r="G71" i="4"/>
  <c r="G55" i="3"/>
  <c r="G7" i="4"/>
  <c r="G48" i="3"/>
  <c r="G56" i="4"/>
  <c r="G63" i="3"/>
  <c r="G8" i="4"/>
  <c r="G83" i="3"/>
  <c r="G94" i="4"/>
  <c r="G79" i="3"/>
  <c r="G89" i="4"/>
  <c r="G71" i="3"/>
  <c r="G75" i="4"/>
  <c r="G76" i="3"/>
  <c r="G84" i="4"/>
  <c r="G42" i="3"/>
  <c r="G48" i="4"/>
  <c r="G58" i="3"/>
  <c r="G62" i="4"/>
  <c r="G90" i="3"/>
  <c r="G6" i="4"/>
  <c r="G80" i="3"/>
  <c r="G90" i="4"/>
  <c r="G7" i="3"/>
  <c r="G53" i="4"/>
  <c r="G3" i="3"/>
  <c r="G76" i="4"/>
  <c r="G12" i="3"/>
  <c r="G112" i="4"/>
  <c r="G89" i="3"/>
  <c r="G99" i="4"/>
  <c r="G74" i="3"/>
  <c r="G82" i="4"/>
  <c r="G92" i="3"/>
  <c r="G103" i="4"/>
  <c r="G52" i="3"/>
  <c r="G58" i="4"/>
  <c r="G49" i="3"/>
  <c r="G57" i="4"/>
  <c r="G87" i="3"/>
  <c r="G97" i="4"/>
  <c r="G17" i="3"/>
  <c r="G54" i="4"/>
  <c r="G84" i="3"/>
  <c r="G95" i="4"/>
  <c r="G31" i="3"/>
  <c r="G37" i="4"/>
  <c r="G30" i="3"/>
  <c r="G11" i="4"/>
  <c r="G93" i="3"/>
  <c r="G104" i="4"/>
  <c r="G5" i="3"/>
  <c r="G81" i="4"/>
  <c r="G91" i="3"/>
  <c r="G102" i="4"/>
  <c r="G20" i="3"/>
  <c r="G91" i="4"/>
  <c r="G6" i="3"/>
  <c r="G100" i="4"/>
  <c r="G21" i="3"/>
  <c r="G38" i="4"/>
  <c r="G88" i="3"/>
  <c r="G98" i="4"/>
  <c r="G34" i="3"/>
  <c r="G40" i="4"/>
  <c r="G100" i="3"/>
  <c r="G109" i="4"/>
  <c r="G78" i="3"/>
  <c r="G88" i="4"/>
  <c r="G95" i="3"/>
  <c r="G3" i="4"/>
  <c r="G57" i="3"/>
  <c r="G61" i="4"/>
  <c r="G13" i="3"/>
  <c r="G67" i="4"/>
  <c r="G29" i="3"/>
  <c r="G36" i="4"/>
  <c r="G81" i="3"/>
  <c r="G15" i="4"/>
  <c r="G101" i="3"/>
  <c r="G110" i="4"/>
  <c r="G47" i="3"/>
  <c r="G55" i="4"/>
  <c r="G53" i="3"/>
  <c r="G59" i="4"/>
  <c r="G82" i="3"/>
  <c r="G92" i="4"/>
  <c r="G22" i="3"/>
  <c r="G78" i="4"/>
  <c r="G99" i="3"/>
  <c r="G10" i="4"/>
  <c r="G39" i="3"/>
  <c r="G2" i="4"/>
  <c r="G36" i="3"/>
  <c r="G42" i="4"/>
  <c r="G59" i="3"/>
  <c r="G63" i="4"/>
  <c r="G61" i="3"/>
  <c r="G65" i="4"/>
  <c r="G33" i="3"/>
  <c r="G39" i="4"/>
  <c r="G97" i="3"/>
  <c r="G107" i="4"/>
  <c r="G19" i="3"/>
  <c r="G93" i="4"/>
  <c r="G64" i="3"/>
  <c r="G68" i="4"/>
  <c r="G60" i="3"/>
  <c r="G64" i="4"/>
  <c r="G35" i="3"/>
  <c r="G41" i="4"/>
  <c r="G8" i="3"/>
  <c r="G86" i="4"/>
  <c r="G98" i="3"/>
  <c r="G108" i="4"/>
  <c r="G118" i="5"/>
  <c r="G13" i="5"/>
  <c r="G73" i="5"/>
  <c r="G90" i="5"/>
  <c r="G119" i="5"/>
  <c r="G58" i="5"/>
  <c r="G101" i="5"/>
  <c r="G25" i="5"/>
  <c r="G85" i="5"/>
  <c r="G94" i="5"/>
  <c r="G78" i="5"/>
  <c r="G3" i="9"/>
  <c r="G105" i="5"/>
  <c r="G102" i="5"/>
  <c r="G57" i="5"/>
  <c r="G110" i="5"/>
  <c r="G109" i="5"/>
  <c r="G96" i="5"/>
  <c r="G4" i="3"/>
  <c r="G70" i="5"/>
  <c r="G84" i="5"/>
  <c r="G122" i="5"/>
  <c r="G83" i="5"/>
  <c r="G8" i="5"/>
  <c r="G19" i="5"/>
  <c r="G17" i="5"/>
  <c r="G60" i="5"/>
  <c r="G82" i="5"/>
  <c r="G98" i="5"/>
  <c r="G97" i="5"/>
  <c r="G9" i="5"/>
  <c r="G28" i="5"/>
  <c r="G63" i="5"/>
  <c r="G42" i="9"/>
  <c r="G71" i="5"/>
  <c r="G31" i="5"/>
  <c r="G87" i="5"/>
  <c r="G120" i="5"/>
  <c r="G106" i="5"/>
  <c r="G115" i="5"/>
  <c r="G99" i="5"/>
  <c r="G107" i="5"/>
  <c r="G59" i="5"/>
  <c r="G22" i="5"/>
  <c r="G21" i="5"/>
  <c r="G117" i="5"/>
  <c r="G20" i="9"/>
  <c r="G55" i="5"/>
  <c r="G100" i="5"/>
  <c r="G72" i="5"/>
  <c r="G15" i="5"/>
  <c r="G89" i="5"/>
  <c r="G116" i="5"/>
  <c r="G65" i="5"/>
  <c r="G23" i="5"/>
  <c r="G114" i="5"/>
  <c r="G5" i="5"/>
  <c r="G4" i="5"/>
  <c r="G61" i="5"/>
  <c r="G27" i="5"/>
  <c r="G92" i="5"/>
  <c r="G21" i="9"/>
  <c r="G56" i="5"/>
  <c r="G79" i="5"/>
  <c r="G108" i="5"/>
  <c r="G81" i="5"/>
  <c r="G64" i="5"/>
  <c r="G111" i="5"/>
  <c r="G24" i="5"/>
  <c r="G35" i="9"/>
  <c r="G24" i="9"/>
  <c r="G25" i="9"/>
  <c r="H114" i="9"/>
  <c r="H30" i="8"/>
  <c r="H77" i="4"/>
  <c r="H81" i="8"/>
  <c r="H71" i="10"/>
  <c r="H72" i="3"/>
  <c r="H34" i="16"/>
  <c r="H39" i="10"/>
  <c r="H70" i="6"/>
  <c r="H70" i="16"/>
  <c r="H47" i="4"/>
  <c r="H36" i="6"/>
  <c r="I17" i="2"/>
  <c r="H118" i="13"/>
  <c r="H41" i="3"/>
  <c r="H124" i="5"/>
  <c r="H121" i="13"/>
  <c r="H48" i="7"/>
  <c r="H69" i="9"/>
  <c r="H32" i="5"/>
  <c r="H123" i="12"/>
  <c r="H72" i="12"/>
  <c r="H124" i="10"/>
  <c r="H49" i="7"/>
  <c r="H3" i="15"/>
  <c r="H14" i="17"/>
  <c r="H59" i="17"/>
  <c r="H126" i="17"/>
  <c r="H123" i="16"/>
  <c r="H51" i="5"/>
  <c r="H124" i="6"/>
  <c r="H126" i="16"/>
  <c r="H54" i="5"/>
  <c r="H49" i="5"/>
  <c r="G118" i="13"/>
  <c r="G24" i="7"/>
  <c r="G96" i="7"/>
  <c r="H22" i="7"/>
  <c r="H96" i="7"/>
  <c r="H21" i="7"/>
  <c r="H20" i="7"/>
  <c r="H19" i="7"/>
  <c r="H129" i="7"/>
  <c r="H89" i="7"/>
  <c r="H24" i="7"/>
  <c r="H23" i="7"/>
  <c r="H20" i="4"/>
  <c r="H117" i="4"/>
  <c r="H19" i="4"/>
  <c r="H116" i="4"/>
  <c r="H118" i="4"/>
  <c r="H108" i="3"/>
  <c r="H23" i="3"/>
  <c r="H107" i="3"/>
  <c r="G23" i="7"/>
  <c r="G33" i="9"/>
  <c r="G22" i="7"/>
  <c r="G21" i="7"/>
  <c r="G20" i="7"/>
  <c r="G19" i="7"/>
  <c r="G69" i="9"/>
  <c r="G129" i="7"/>
  <c r="G89" i="7"/>
  <c r="H33" i="9"/>
  <c r="H116" i="9"/>
  <c r="H10" i="15"/>
  <c r="G45" i="9"/>
  <c r="G43" i="9"/>
  <c r="G116" i="9"/>
  <c r="H44" i="9"/>
  <c r="H28" i="11"/>
  <c r="G44" i="9"/>
  <c r="H27" i="7"/>
  <c r="H113" i="9"/>
  <c r="G29" i="9"/>
  <c r="G27" i="9"/>
  <c r="H8" i="17"/>
  <c r="H7" i="9"/>
  <c r="H104" i="13"/>
  <c r="H95" i="9"/>
  <c r="H100" i="17"/>
  <c r="H102" i="9"/>
  <c r="H45" i="11"/>
  <c r="H59" i="9"/>
  <c r="H123" i="8"/>
  <c r="H10" i="9"/>
  <c r="H66" i="7"/>
  <c r="H37" i="9"/>
  <c r="H26" i="16"/>
  <c r="H27" i="9"/>
  <c r="G31" i="9"/>
  <c r="H95" i="15"/>
  <c r="H86" i="9"/>
  <c r="H21" i="3"/>
  <c r="H24" i="9"/>
  <c r="H106" i="17"/>
  <c r="H108" i="9"/>
  <c r="H117" i="9"/>
  <c r="H118" i="9"/>
  <c r="H5" i="7"/>
  <c r="H31" i="9"/>
  <c r="H24" i="13"/>
  <c r="H122" i="9"/>
  <c r="H19" i="17"/>
  <c r="H23" i="9"/>
  <c r="H56" i="16"/>
  <c r="H55" i="9"/>
  <c r="H68" i="15"/>
  <c r="H60" i="9"/>
  <c r="H65" i="6"/>
  <c r="H64" i="9"/>
  <c r="H102" i="15"/>
  <c r="H93" i="9"/>
  <c r="H118" i="7"/>
  <c r="H96" i="9"/>
  <c r="H51" i="7"/>
  <c r="H19" i="9"/>
  <c r="H54" i="7"/>
  <c r="H22" i="9"/>
  <c r="H56" i="17"/>
  <c r="H58" i="9"/>
  <c r="G119" i="7"/>
  <c r="H39" i="13"/>
  <c r="H21" i="9"/>
  <c r="G114" i="9"/>
  <c r="G117" i="9"/>
  <c r="G118" i="9"/>
  <c r="G23" i="9"/>
  <c r="H79" i="7"/>
  <c r="H51" i="9"/>
  <c r="H110" i="17"/>
  <c r="H112" i="9"/>
  <c r="H41" i="8"/>
  <c r="H20" i="9"/>
  <c r="H93" i="11"/>
  <c r="H107" i="9"/>
  <c r="H113" i="8"/>
  <c r="H109" i="9"/>
  <c r="H95" i="13"/>
  <c r="H85" i="9"/>
  <c r="H119" i="8"/>
  <c r="H6" i="9"/>
  <c r="H57" i="11"/>
  <c r="H71" i="9"/>
  <c r="H15" i="4"/>
  <c r="H83" i="9"/>
  <c r="H95" i="17"/>
  <c r="H97" i="9"/>
  <c r="H86" i="17"/>
  <c r="H88" i="9"/>
  <c r="G22" i="9"/>
  <c r="H109" i="7"/>
  <c r="H82" i="9"/>
  <c r="H109" i="17"/>
  <c r="H111" i="9"/>
  <c r="H47" i="7"/>
  <c r="H12" i="9"/>
  <c r="H17" i="7"/>
  <c r="H67" i="9"/>
  <c r="H8" i="7"/>
  <c r="H90" i="9"/>
  <c r="H90" i="7"/>
  <c r="H62" i="9"/>
  <c r="H130" i="11"/>
  <c r="H124" i="9"/>
  <c r="G26" i="9"/>
  <c r="H114" i="10"/>
  <c r="H119" i="9"/>
  <c r="H44" i="7"/>
  <c r="H123" i="9"/>
  <c r="H40" i="12"/>
  <c r="H29" i="9"/>
  <c r="H34" i="8"/>
  <c r="H9" i="9"/>
  <c r="H79" i="17"/>
  <c r="H81" i="9"/>
  <c r="H6" i="17"/>
  <c r="H5" i="9"/>
  <c r="H54" i="17"/>
  <c r="H56" i="9"/>
  <c r="H33" i="17"/>
  <c r="H36" i="9"/>
  <c r="G30" i="9"/>
  <c r="H21" i="17"/>
  <c r="H25" i="9"/>
  <c r="H117" i="17"/>
  <c r="H121" i="9"/>
  <c r="H12" i="17"/>
  <c r="H11" i="9"/>
  <c r="H113" i="7"/>
  <c r="H91" i="9"/>
  <c r="H2" i="13"/>
  <c r="H106" i="9"/>
  <c r="H68" i="17"/>
  <c r="H70" i="9"/>
  <c r="H74" i="11"/>
  <c r="H87" i="9"/>
  <c r="H43" i="17"/>
  <c r="H119" i="3"/>
  <c r="G16" i="13"/>
  <c r="H76" i="7"/>
  <c r="H37" i="17"/>
  <c r="H77" i="7"/>
  <c r="H113" i="17"/>
  <c r="H54" i="12"/>
  <c r="H5" i="17"/>
  <c r="H40" i="17"/>
  <c r="H7" i="3"/>
  <c r="H41" i="17"/>
  <c r="I31" i="2"/>
  <c r="I32" i="2"/>
  <c r="I51" i="2"/>
  <c r="H33" i="7"/>
  <c r="H26" i="12"/>
  <c r="H15" i="14"/>
  <c r="H123" i="11"/>
  <c r="H44" i="5"/>
  <c r="H48" i="11"/>
  <c r="H116" i="6"/>
  <c r="H47" i="5"/>
  <c r="H57" i="16"/>
  <c r="H91" i="8"/>
  <c r="H9" i="17"/>
  <c r="H76" i="4"/>
  <c r="H7" i="16"/>
  <c r="H11" i="5"/>
  <c r="H19" i="10"/>
  <c r="H90" i="4"/>
  <c r="H69" i="14"/>
  <c r="H91" i="12"/>
  <c r="H90" i="16"/>
  <c r="H87" i="3"/>
  <c r="H85" i="5"/>
  <c r="H31" i="5"/>
  <c r="H50" i="6"/>
  <c r="H59" i="12"/>
  <c r="H84" i="6"/>
  <c r="H49" i="16"/>
  <c r="H80" i="14"/>
  <c r="H75" i="15"/>
  <c r="H121" i="3"/>
  <c r="H18" i="15"/>
  <c r="H17" i="13"/>
  <c r="H92" i="13"/>
  <c r="H59" i="4"/>
  <c r="H50" i="16"/>
  <c r="H21" i="15"/>
  <c r="H34" i="10"/>
  <c r="H61" i="3"/>
  <c r="H81" i="16"/>
  <c r="H95" i="14"/>
  <c r="H39" i="7"/>
  <c r="H34" i="4"/>
  <c r="H81" i="14"/>
  <c r="H67" i="12"/>
  <c r="H122" i="8"/>
  <c r="H127" i="3"/>
  <c r="H79" i="5"/>
  <c r="H83" i="6"/>
  <c r="H62" i="14"/>
  <c r="H23" i="13"/>
  <c r="H117" i="10"/>
  <c r="H80" i="3"/>
  <c r="H69" i="6"/>
  <c r="H45" i="5"/>
  <c r="H9" i="16"/>
  <c r="H12" i="15"/>
  <c r="H64" i="15"/>
  <c r="H90" i="15"/>
  <c r="H77" i="12"/>
  <c r="H27" i="13"/>
  <c r="H71" i="13"/>
  <c r="H58" i="12"/>
  <c r="H13" i="11"/>
  <c r="H118" i="10"/>
  <c r="H52" i="10"/>
  <c r="H71" i="8"/>
  <c r="H42" i="7"/>
  <c r="H66" i="17"/>
  <c r="H125" i="3"/>
  <c r="H53" i="3"/>
  <c r="H51" i="6"/>
  <c r="H76" i="15"/>
  <c r="H32" i="4"/>
  <c r="H69" i="4"/>
  <c r="H87" i="5"/>
  <c r="H31" i="6"/>
  <c r="H117" i="6"/>
  <c r="H15" i="5"/>
  <c r="H69" i="16"/>
  <c r="H29" i="16"/>
  <c r="H10" i="16"/>
  <c r="H21" i="14"/>
  <c r="H10" i="13"/>
  <c r="H16" i="12"/>
  <c r="H22" i="12"/>
  <c r="H7" i="13"/>
  <c r="H126" i="11"/>
  <c r="H34" i="11"/>
  <c r="H28" i="8"/>
  <c r="H95" i="7"/>
  <c r="H3" i="3"/>
  <c r="H44" i="4"/>
  <c r="H15" i="6"/>
  <c r="H98" i="5"/>
  <c r="H42" i="14"/>
  <c r="H23" i="14"/>
  <c r="H57" i="15"/>
  <c r="H24" i="12"/>
  <c r="H10" i="10"/>
  <c r="H128" i="11"/>
  <c r="H5" i="8"/>
  <c r="H15" i="8"/>
  <c r="H111" i="3"/>
  <c r="H18" i="3"/>
  <c r="H20" i="5"/>
  <c r="H36" i="15"/>
  <c r="H122" i="15"/>
  <c r="H25" i="13"/>
  <c r="H54" i="11"/>
  <c r="H15" i="10"/>
  <c r="H59" i="10"/>
  <c r="H82" i="10"/>
  <c r="H47" i="8"/>
  <c r="H65" i="4"/>
  <c r="H122" i="4"/>
  <c r="H11" i="6"/>
  <c r="H58" i="6"/>
  <c r="H120" i="16"/>
  <c r="H25" i="14"/>
  <c r="H48" i="13"/>
  <c r="H111" i="11"/>
  <c r="H41" i="11"/>
  <c r="H68" i="11"/>
  <c r="H84" i="7"/>
  <c r="H108" i="7"/>
  <c r="H35" i="8"/>
  <c r="H52" i="3"/>
  <c r="H61" i="14"/>
  <c r="H97" i="11"/>
  <c r="H75" i="4"/>
  <c r="H56" i="14"/>
  <c r="H77" i="13"/>
  <c r="H70" i="4"/>
  <c r="H54" i="4"/>
  <c r="H71" i="3"/>
  <c r="H105" i="5"/>
  <c r="H108" i="6"/>
  <c r="H103" i="14"/>
  <c r="H5" i="12"/>
  <c r="H50" i="12"/>
  <c r="H67" i="3"/>
  <c r="H91" i="4"/>
  <c r="H64" i="6"/>
  <c r="H25" i="5"/>
  <c r="H99" i="15"/>
  <c r="H23" i="15"/>
  <c r="H99" i="13"/>
  <c r="H73" i="12"/>
  <c r="H92" i="12"/>
  <c r="H121" i="10"/>
  <c r="H92" i="8"/>
  <c r="H97" i="4"/>
  <c r="H68" i="6"/>
  <c r="H84" i="5"/>
  <c r="H68" i="16"/>
  <c r="H75" i="14"/>
  <c r="H75" i="13"/>
  <c r="H93" i="13"/>
  <c r="H66" i="10"/>
  <c r="H4" i="4"/>
  <c r="H20" i="3"/>
  <c r="H99" i="5"/>
  <c r="H120" i="6"/>
  <c r="H43" i="16"/>
  <c r="H63" i="16"/>
  <c r="H71" i="15"/>
  <c r="H50" i="15"/>
  <c r="H56" i="15"/>
  <c r="H105" i="3"/>
  <c r="H26" i="4"/>
  <c r="H43" i="5"/>
  <c r="H5" i="6"/>
  <c r="H82" i="16"/>
  <c r="H122" i="14"/>
  <c r="H119" i="13"/>
  <c r="H30" i="13"/>
  <c r="H83" i="10"/>
  <c r="H11" i="8"/>
  <c r="H70" i="5"/>
  <c r="H122" i="16"/>
  <c r="H120" i="15"/>
  <c r="H90" i="10"/>
  <c r="H69" i="11"/>
  <c r="H53" i="11"/>
  <c r="H27" i="3"/>
  <c r="H58" i="4"/>
  <c r="H17" i="3"/>
  <c r="H91" i="6"/>
  <c r="H111" i="16"/>
  <c r="H96" i="14"/>
  <c r="H28" i="14"/>
  <c r="H3" i="12"/>
  <c r="H77" i="11"/>
  <c r="H65" i="17"/>
  <c r="H26" i="15"/>
  <c r="H17" i="14"/>
  <c r="H83" i="11"/>
  <c r="H4" i="7"/>
  <c r="H119" i="7"/>
  <c r="H115" i="4"/>
  <c r="H86" i="10"/>
  <c r="H33" i="11"/>
  <c r="H116" i="8"/>
  <c r="H69" i="17"/>
  <c r="H101" i="5"/>
  <c r="H93" i="4"/>
  <c r="H112" i="16"/>
  <c r="H91" i="15"/>
  <c r="H81" i="13"/>
  <c r="H2" i="10"/>
  <c r="H71" i="7"/>
  <c r="H62" i="16"/>
  <c r="H128" i="7"/>
  <c r="H110" i="7"/>
  <c r="H29" i="3"/>
  <c r="H109" i="6"/>
  <c r="H116" i="15"/>
  <c r="H99" i="14"/>
  <c r="H106" i="13"/>
  <c r="H120" i="13"/>
  <c r="H60" i="13"/>
  <c r="H14" i="13"/>
  <c r="H131" i="11"/>
  <c r="H6" i="8"/>
  <c r="H37" i="8"/>
  <c r="H60" i="17"/>
  <c r="H103" i="3"/>
  <c r="H85" i="6"/>
  <c r="H106" i="15"/>
  <c r="H94" i="13"/>
  <c r="H119" i="12"/>
  <c r="H77" i="8"/>
  <c r="H59" i="8"/>
  <c r="H107" i="10"/>
  <c r="H11" i="7"/>
  <c r="H7" i="17"/>
  <c r="H104" i="6"/>
  <c r="H109" i="16"/>
  <c r="H107" i="16"/>
  <c r="H29" i="12"/>
  <c r="H27" i="11"/>
  <c r="H70" i="10"/>
  <c r="H8" i="10"/>
  <c r="H115" i="8"/>
  <c r="H16" i="17"/>
  <c r="H2" i="12"/>
  <c r="H109" i="10"/>
  <c r="H48" i="10"/>
  <c r="H113" i="4"/>
  <c r="H110" i="4"/>
  <c r="H100" i="5"/>
  <c r="H122" i="5"/>
  <c r="H118" i="5"/>
  <c r="H87" i="6"/>
  <c r="H2" i="14"/>
  <c r="H94" i="15"/>
  <c r="H32" i="14"/>
  <c r="H93" i="12"/>
  <c r="H120" i="12"/>
  <c r="H80" i="12"/>
  <c r="H9" i="10"/>
  <c r="H72" i="11"/>
  <c r="H19" i="8"/>
  <c r="H107" i="17"/>
  <c r="H104" i="17"/>
  <c r="H81" i="17"/>
  <c r="H106" i="3"/>
  <c r="H103" i="4"/>
  <c r="H79" i="4"/>
  <c r="H21" i="6"/>
  <c r="H114" i="6"/>
  <c r="H120" i="14"/>
  <c r="H14" i="15"/>
  <c r="H115" i="13"/>
  <c r="H84" i="10"/>
  <c r="H98" i="11"/>
  <c r="H95" i="11"/>
  <c r="H13" i="8"/>
  <c r="H111" i="8"/>
  <c r="H83" i="8"/>
  <c r="H98" i="7"/>
  <c r="H52" i="7"/>
  <c r="H35" i="7"/>
  <c r="H101" i="3"/>
  <c r="H92" i="3"/>
  <c r="H73" i="3"/>
  <c r="H72" i="6"/>
  <c r="H106" i="6"/>
  <c r="H55" i="5"/>
  <c r="H40" i="5"/>
  <c r="H85" i="16"/>
  <c r="H118" i="15"/>
  <c r="H18" i="12"/>
  <c r="H70" i="11"/>
  <c r="H83" i="17"/>
  <c r="H19" i="3"/>
  <c r="H90" i="5"/>
  <c r="H119" i="5"/>
  <c r="H97" i="16"/>
  <c r="H97" i="14"/>
  <c r="H123" i="14"/>
  <c r="H116" i="12"/>
  <c r="H19" i="13"/>
  <c r="H21" i="8"/>
  <c r="H15" i="7"/>
  <c r="H130" i="7"/>
  <c r="H81" i="3"/>
  <c r="H130" i="4"/>
  <c r="H95" i="6"/>
  <c r="H83" i="16"/>
  <c r="H2" i="16"/>
  <c r="H92" i="15"/>
  <c r="H121" i="15"/>
  <c r="H84" i="14"/>
  <c r="H4" i="12"/>
  <c r="H116" i="13"/>
  <c r="H95" i="12"/>
  <c r="H105" i="10"/>
  <c r="H73" i="10"/>
  <c r="H115" i="10"/>
  <c r="H24" i="10"/>
  <c r="H36" i="4"/>
  <c r="H122" i="3"/>
  <c r="H110" i="5"/>
  <c r="H19" i="16"/>
  <c r="H119" i="14"/>
  <c r="H79" i="15"/>
  <c r="H106" i="12"/>
  <c r="H38" i="13"/>
  <c r="H116" i="11"/>
  <c r="H3" i="11"/>
  <c r="H93" i="10"/>
  <c r="H100" i="12"/>
  <c r="G3" i="16"/>
  <c r="H82" i="3"/>
  <c r="H48" i="3"/>
  <c r="H65" i="8"/>
  <c r="H22" i="16"/>
  <c r="H70" i="13"/>
  <c r="H29" i="15"/>
  <c r="H68" i="14"/>
  <c r="H24" i="6"/>
  <c r="H33" i="6"/>
  <c r="H117" i="15"/>
  <c r="H27" i="10"/>
  <c r="H58" i="10"/>
  <c r="H15" i="11"/>
  <c r="H43" i="8"/>
  <c r="H70" i="8"/>
  <c r="H57" i="6"/>
  <c r="H6" i="7"/>
  <c r="H35" i="14"/>
  <c r="H66" i="12"/>
  <c r="H6" i="11"/>
  <c r="H40" i="11"/>
  <c r="H34" i="5"/>
  <c r="H53" i="17"/>
  <c r="H64" i="4"/>
  <c r="H32" i="3"/>
  <c r="H60" i="3"/>
  <c r="H58" i="5"/>
  <c r="H4" i="5"/>
  <c r="H63" i="5"/>
  <c r="H83" i="7"/>
  <c r="H63" i="15"/>
  <c r="H33" i="12"/>
  <c r="H17" i="4"/>
  <c r="H41" i="13"/>
  <c r="H36" i="10"/>
  <c r="H55" i="7"/>
  <c r="H42" i="13"/>
  <c r="H105" i="11"/>
  <c r="H100" i="11"/>
  <c r="H3" i="8"/>
  <c r="H59" i="16"/>
  <c r="H5" i="14"/>
  <c r="H36" i="13"/>
  <c r="H94" i="4"/>
  <c r="H83" i="3"/>
  <c r="H107" i="5"/>
  <c r="H117" i="13"/>
  <c r="H102" i="13"/>
  <c r="H73" i="11"/>
  <c r="H23" i="16"/>
  <c r="H93" i="6"/>
  <c r="H3" i="10"/>
  <c r="H37" i="4"/>
  <c r="H94" i="8"/>
  <c r="H6" i="16"/>
  <c r="H116" i="3"/>
  <c r="H73" i="13"/>
  <c r="H13" i="17"/>
  <c r="H88" i="17"/>
  <c r="H90" i="17"/>
  <c r="H100" i="13"/>
  <c r="H40" i="13"/>
  <c r="H13" i="12"/>
  <c r="H69" i="12"/>
  <c r="H10" i="6"/>
  <c r="H109" i="14"/>
  <c r="H26" i="10"/>
  <c r="H79" i="11"/>
  <c r="H18" i="17"/>
  <c r="H4" i="17"/>
  <c r="H35" i="5"/>
  <c r="H105" i="14"/>
  <c r="H105" i="15"/>
  <c r="H102" i="8"/>
  <c r="H92" i="16"/>
  <c r="H5" i="16"/>
  <c r="H101" i="15"/>
  <c r="H9" i="14"/>
  <c r="H44" i="11"/>
  <c r="H37" i="5"/>
  <c r="H8" i="15"/>
  <c r="H102" i="12"/>
  <c r="H23" i="10"/>
  <c r="H112" i="10"/>
  <c r="H10" i="17"/>
  <c r="H47" i="17"/>
  <c r="H80" i="17"/>
  <c r="H111" i="7"/>
  <c r="H115" i="7"/>
  <c r="H11" i="14"/>
  <c r="H8" i="13"/>
  <c r="H35" i="12"/>
  <c r="H93" i="15"/>
  <c r="H127" i="11"/>
  <c r="H71" i="11"/>
  <c r="H74" i="8"/>
  <c r="H46" i="17"/>
  <c r="H8" i="14"/>
  <c r="H71" i="12"/>
  <c r="H7" i="15"/>
  <c r="H5" i="13"/>
  <c r="H14" i="7"/>
  <c r="H123" i="4"/>
  <c r="H63" i="10"/>
  <c r="H113" i="16"/>
  <c r="H63" i="13"/>
  <c r="H31" i="10"/>
  <c r="H75" i="8"/>
  <c r="H112" i="3"/>
  <c r="H10" i="11"/>
  <c r="H91" i="3"/>
  <c r="H12" i="3"/>
  <c r="H127" i="4"/>
  <c r="H92" i="6"/>
  <c r="H23" i="6"/>
  <c r="H25" i="6"/>
  <c r="H81" i="5"/>
  <c r="H86" i="16"/>
  <c r="H34" i="14"/>
  <c r="H71" i="14"/>
  <c r="H96" i="12"/>
  <c r="H105" i="13"/>
  <c r="H49" i="13"/>
  <c r="H28" i="10"/>
  <c r="H61" i="10"/>
  <c r="H10" i="8"/>
  <c r="H99" i="8"/>
  <c r="H49" i="8"/>
  <c r="H86" i="7"/>
  <c r="H127" i="7"/>
  <c r="H106" i="5"/>
  <c r="H57" i="5"/>
  <c r="H59" i="5"/>
  <c r="H9" i="6"/>
  <c r="H108" i="16"/>
  <c r="H28" i="15"/>
  <c r="H66" i="15"/>
  <c r="H117" i="12"/>
  <c r="H96" i="13"/>
  <c r="H32" i="12"/>
  <c r="H34" i="12"/>
  <c r="H92" i="10"/>
  <c r="H109" i="11"/>
  <c r="H7" i="11"/>
  <c r="H113" i="11"/>
  <c r="H12" i="10"/>
  <c r="H43" i="11"/>
  <c r="H73" i="8"/>
  <c r="G100" i="7"/>
  <c r="H84" i="17"/>
  <c r="H20" i="17"/>
  <c r="H91" i="17"/>
  <c r="H36" i="14"/>
  <c r="H106" i="10"/>
  <c r="H99" i="4"/>
  <c r="H31" i="4"/>
  <c r="H31" i="3"/>
  <c r="H124" i="4"/>
  <c r="H67" i="4"/>
  <c r="H21" i="16"/>
  <c r="H96" i="16"/>
  <c r="H30" i="16"/>
  <c r="H30" i="15"/>
  <c r="H11" i="12"/>
  <c r="H94" i="11"/>
  <c r="H5" i="11"/>
  <c r="H98" i="8"/>
  <c r="H28" i="7"/>
  <c r="H114" i="7"/>
  <c r="H89" i="3"/>
  <c r="H38" i="4"/>
  <c r="H100" i="4"/>
  <c r="H13" i="4"/>
  <c r="H65" i="3"/>
  <c r="H13" i="3"/>
  <c r="H102" i="4"/>
  <c r="H105" i="6"/>
  <c r="H88" i="6"/>
  <c r="H3" i="6"/>
  <c r="H100" i="14"/>
  <c r="H13" i="14"/>
  <c r="H106" i="14"/>
  <c r="H44" i="14"/>
  <c r="H25" i="15"/>
  <c r="H34" i="13"/>
  <c r="H96" i="10"/>
  <c r="H112" i="8"/>
  <c r="H22" i="8"/>
  <c r="H31" i="7"/>
  <c r="H94" i="17"/>
  <c r="H27" i="17"/>
  <c r="H112" i="4"/>
  <c r="H6" i="3"/>
  <c r="H38" i="3"/>
  <c r="H120" i="5"/>
  <c r="H3" i="5"/>
  <c r="H109" i="5"/>
  <c r="H60" i="6"/>
  <c r="H93" i="16"/>
  <c r="H38" i="15"/>
  <c r="H105" i="12"/>
  <c r="H7" i="12"/>
  <c r="H82" i="11"/>
  <c r="H23" i="8"/>
  <c r="H86" i="15"/>
  <c r="H103" i="11"/>
  <c r="H60" i="16"/>
  <c r="H90" i="3"/>
  <c r="H111" i="6"/>
  <c r="H102" i="16"/>
  <c r="H25" i="12"/>
  <c r="H57" i="17"/>
  <c r="H2" i="6"/>
  <c r="H68" i="4"/>
  <c r="H6" i="6"/>
  <c r="H110" i="6"/>
  <c r="H12" i="16"/>
  <c r="H46" i="11"/>
  <c r="H117" i="8"/>
  <c r="H45" i="8"/>
  <c r="H78" i="17"/>
  <c r="H58" i="7"/>
  <c r="H23" i="17"/>
  <c r="H64" i="3"/>
  <c r="H47" i="3"/>
  <c r="H48" i="5"/>
  <c r="H28" i="6"/>
  <c r="H61" i="16"/>
  <c r="H39" i="14"/>
  <c r="H44" i="13"/>
  <c r="H21" i="12"/>
  <c r="H110" i="10"/>
  <c r="H100" i="15"/>
  <c r="H61" i="6"/>
  <c r="H61" i="5"/>
  <c r="H97" i="15"/>
  <c r="H33" i="15"/>
  <c r="H37" i="12"/>
  <c r="H99" i="11"/>
  <c r="H5" i="10"/>
  <c r="H58" i="17"/>
  <c r="H73" i="7"/>
  <c r="H41" i="4"/>
  <c r="H45" i="6"/>
  <c r="H5" i="5"/>
  <c r="H73" i="14"/>
  <c r="H45" i="13"/>
  <c r="H88" i="7"/>
  <c r="H35" i="3"/>
  <c r="H71" i="16"/>
  <c r="H91" i="16"/>
  <c r="H10" i="12"/>
  <c r="H112" i="17"/>
  <c r="H121" i="4"/>
  <c r="H18" i="4"/>
  <c r="H33" i="13"/>
  <c r="H100" i="3"/>
  <c r="H131" i="3"/>
  <c r="H109" i="4"/>
  <c r="H103" i="6"/>
  <c r="H17" i="15"/>
  <c r="H22" i="13"/>
  <c r="H28" i="13"/>
  <c r="H122" i="11"/>
  <c r="H91" i="10"/>
  <c r="H104" i="10"/>
  <c r="H72" i="10"/>
  <c r="H89" i="4"/>
  <c r="H117" i="5"/>
  <c r="H31" i="15"/>
  <c r="H78" i="11"/>
  <c r="H92" i="11"/>
  <c r="H45" i="7"/>
  <c r="H79" i="3"/>
  <c r="H26" i="6"/>
  <c r="H119" i="6"/>
  <c r="H90" i="12"/>
  <c r="H115" i="12"/>
  <c r="H124" i="8"/>
  <c r="H39" i="4"/>
  <c r="H25" i="4"/>
  <c r="H60" i="5"/>
  <c r="H7" i="6"/>
  <c r="H42" i="5"/>
  <c r="H91" i="13"/>
  <c r="H103" i="17"/>
  <c r="H33" i="3"/>
  <c r="H129" i="3"/>
  <c r="H44" i="6"/>
  <c r="H22" i="5"/>
  <c r="H24" i="16"/>
  <c r="H80" i="16"/>
  <c r="H94" i="14"/>
  <c r="H26" i="14"/>
  <c r="H98" i="4"/>
  <c r="H13" i="6"/>
  <c r="H82" i="6"/>
  <c r="H118" i="16"/>
  <c r="H89" i="15"/>
  <c r="H117" i="14"/>
  <c r="H123" i="15"/>
  <c r="H101" i="12"/>
  <c r="H47" i="10"/>
  <c r="H110" i="8"/>
  <c r="H88" i="3"/>
  <c r="H38" i="5"/>
  <c r="H97" i="5"/>
  <c r="H106" i="16"/>
  <c r="H104" i="14"/>
  <c r="H115" i="15"/>
  <c r="H3" i="14"/>
  <c r="H36" i="12"/>
  <c r="H101" i="13"/>
  <c r="H97" i="8"/>
  <c r="H8" i="4"/>
  <c r="H126" i="4"/>
  <c r="H114" i="5"/>
  <c r="H79" i="6"/>
  <c r="H77" i="16"/>
  <c r="H111" i="15"/>
  <c r="H24" i="14"/>
  <c r="H111" i="12"/>
  <c r="H62" i="13"/>
  <c r="H95" i="10"/>
  <c r="H101" i="8"/>
  <c r="H124" i="7"/>
  <c r="H11" i="17"/>
  <c r="H118" i="8"/>
  <c r="H63" i="3"/>
  <c r="H6" i="4"/>
  <c r="H114" i="3"/>
  <c r="H56" i="4"/>
  <c r="H27" i="5"/>
  <c r="H98" i="14"/>
  <c r="H91" i="14"/>
  <c r="H20" i="15"/>
  <c r="H94" i="12"/>
  <c r="H111" i="13"/>
  <c r="H85" i="10"/>
  <c r="H81" i="11"/>
  <c r="H111" i="10"/>
  <c r="H119" i="10"/>
  <c r="H43" i="7"/>
  <c r="H82" i="17"/>
  <c r="H7" i="7"/>
  <c r="H82" i="5"/>
  <c r="H36" i="5"/>
  <c r="H8" i="6"/>
  <c r="H30" i="7"/>
  <c r="H45" i="16"/>
  <c r="H108" i="14"/>
  <c r="H9" i="15"/>
  <c r="H26" i="13"/>
  <c r="H7" i="10"/>
  <c r="H61" i="8"/>
  <c r="H93" i="17"/>
  <c r="H75" i="17"/>
  <c r="H87" i="7"/>
  <c r="H108" i="5"/>
  <c r="H114" i="16"/>
  <c r="H84" i="16"/>
  <c r="H95" i="16"/>
  <c r="H104" i="15"/>
  <c r="H104" i="12"/>
  <c r="H101" i="10"/>
  <c r="H29" i="11"/>
  <c r="H17" i="8"/>
  <c r="H117" i="7"/>
  <c r="H104" i="7"/>
  <c r="H107" i="4"/>
  <c r="H86" i="4"/>
  <c r="H114" i="4"/>
  <c r="H92" i="4"/>
  <c r="H118" i="6"/>
  <c r="H46" i="6"/>
  <c r="H72" i="14"/>
  <c r="H58" i="14"/>
  <c r="H70" i="12"/>
  <c r="H87" i="12"/>
  <c r="H62" i="10"/>
  <c r="H88" i="11"/>
  <c r="H42" i="17"/>
  <c r="H97" i="3"/>
  <c r="H8" i="3"/>
  <c r="H128" i="3"/>
  <c r="H86" i="6"/>
  <c r="H39" i="5"/>
  <c r="H73" i="5"/>
  <c r="H67" i="15"/>
  <c r="H52" i="15"/>
  <c r="H9" i="13"/>
  <c r="H88" i="13"/>
  <c r="H12" i="12"/>
  <c r="H78" i="10"/>
  <c r="H93" i="8"/>
  <c r="H8" i="8"/>
  <c r="H72" i="7"/>
  <c r="H13" i="5"/>
  <c r="H99" i="6"/>
  <c r="H11" i="16"/>
  <c r="H114" i="14"/>
  <c r="H35" i="13"/>
  <c r="H64" i="11"/>
  <c r="H81" i="10"/>
  <c r="H107" i="7"/>
  <c r="H2" i="7"/>
  <c r="H97" i="7"/>
  <c r="H29" i="10"/>
  <c r="H67" i="11"/>
  <c r="H8" i="11"/>
  <c r="H89" i="17"/>
  <c r="H37" i="14"/>
  <c r="H20" i="14"/>
  <c r="H27" i="12"/>
  <c r="H17" i="10"/>
  <c r="H2" i="8"/>
  <c r="H120" i="10"/>
  <c r="H121" i="8"/>
  <c r="H90" i="8"/>
  <c r="H38" i="7"/>
  <c r="H129" i="11"/>
  <c r="H130" i="3"/>
  <c r="H40" i="4"/>
  <c r="H103" i="5"/>
  <c r="H72" i="5"/>
  <c r="H71" i="5"/>
  <c r="H46" i="16"/>
  <c r="H33" i="14"/>
  <c r="H96" i="15"/>
  <c r="H98" i="13"/>
  <c r="H51" i="12"/>
  <c r="H43" i="13"/>
  <c r="H26" i="11"/>
  <c r="H56" i="11"/>
  <c r="H42" i="8"/>
  <c r="H95" i="8"/>
  <c r="H17" i="17"/>
  <c r="H57" i="4"/>
  <c r="H11" i="4"/>
  <c r="H34" i="3"/>
  <c r="H95" i="4"/>
  <c r="H47" i="6"/>
  <c r="H71" i="6"/>
  <c r="H42" i="16"/>
  <c r="H27" i="15"/>
  <c r="H57" i="14"/>
  <c r="H83" i="14"/>
  <c r="H101" i="14"/>
  <c r="H3" i="13"/>
  <c r="H49" i="10"/>
  <c r="H30" i="10"/>
  <c r="H53" i="7"/>
  <c r="H84" i="3"/>
  <c r="H49" i="3"/>
  <c r="H30" i="3"/>
  <c r="H2" i="5"/>
  <c r="H89" i="5"/>
  <c r="H27" i="6"/>
  <c r="H27" i="14"/>
  <c r="H51" i="15"/>
  <c r="H78" i="15"/>
  <c r="H30" i="11"/>
  <c r="H9" i="11"/>
  <c r="H88" i="10"/>
  <c r="H16" i="8"/>
  <c r="H82" i="8"/>
  <c r="H120" i="17"/>
  <c r="H22" i="17"/>
  <c r="H119" i="17"/>
  <c r="H26" i="17"/>
  <c r="H85" i="3"/>
  <c r="H5" i="4"/>
  <c r="H16" i="6"/>
  <c r="H22" i="6"/>
  <c r="H21" i="5"/>
  <c r="H121" i="16"/>
  <c r="H20" i="16"/>
  <c r="H22" i="15"/>
  <c r="H38" i="14"/>
  <c r="H28" i="12"/>
  <c r="H97" i="12"/>
  <c r="H25" i="10"/>
  <c r="H46" i="7"/>
  <c r="H57" i="7"/>
  <c r="H13" i="7"/>
  <c r="H78" i="4"/>
  <c r="H33" i="5"/>
  <c r="H56" i="5"/>
  <c r="H88" i="16"/>
  <c r="H87" i="16"/>
  <c r="H9" i="8"/>
  <c r="H4" i="14"/>
  <c r="H54" i="14"/>
  <c r="H32" i="15"/>
  <c r="H29" i="13"/>
  <c r="H31" i="12"/>
  <c r="H97" i="13"/>
  <c r="H4" i="11"/>
  <c r="H62" i="8"/>
  <c r="H36" i="8"/>
  <c r="H18" i="8"/>
  <c r="H44" i="8"/>
  <c r="H39" i="17"/>
  <c r="H85" i="17"/>
  <c r="H3" i="7"/>
  <c r="H53" i="4"/>
  <c r="H22" i="3"/>
  <c r="H89" i="6"/>
  <c r="H25" i="16"/>
  <c r="H53" i="15"/>
  <c r="H49" i="15"/>
  <c r="H53" i="12"/>
  <c r="H79" i="12"/>
  <c r="H75" i="11"/>
  <c r="H20" i="10"/>
  <c r="H87" i="10"/>
  <c r="H70" i="7"/>
  <c r="H112" i="7"/>
  <c r="H55" i="4"/>
  <c r="H102" i="5"/>
  <c r="H44" i="16"/>
  <c r="H55" i="12"/>
  <c r="H61" i="13"/>
  <c r="H80" i="13"/>
  <c r="H98" i="12"/>
  <c r="G37" i="7"/>
  <c r="H56" i="7"/>
  <c r="H55" i="11"/>
  <c r="H18" i="11"/>
  <c r="H41" i="12"/>
  <c r="G26" i="7"/>
  <c r="G32" i="13"/>
  <c r="G18" i="7"/>
  <c r="G78" i="7"/>
  <c r="G13" i="13"/>
  <c r="G47" i="11"/>
  <c r="G25" i="7"/>
  <c r="G120" i="7"/>
  <c r="G59" i="7"/>
  <c r="G2" i="9"/>
  <c r="G46" i="13"/>
  <c r="I88" i="2"/>
  <c r="I87" i="2"/>
  <c r="I66" i="2"/>
  <c r="I60" i="2"/>
  <c r="I38" i="2"/>
  <c r="I39" i="2"/>
  <c r="I40" i="2"/>
  <c r="I94" i="2"/>
  <c r="F24" i="2"/>
  <c r="G100" i="11" s="1"/>
  <c r="F21" i="2"/>
  <c r="G44" i="15" s="1"/>
  <c r="F50" i="2"/>
  <c r="H39" i="6"/>
  <c r="H17" i="11"/>
  <c r="H42" i="12"/>
  <c r="H34" i="7"/>
  <c r="H16" i="14"/>
  <c r="H37" i="16"/>
  <c r="H42" i="10"/>
  <c r="H44" i="15"/>
  <c r="H46" i="12"/>
  <c r="H55" i="8"/>
  <c r="H50" i="14"/>
  <c r="H56" i="13"/>
  <c r="H113" i="6"/>
  <c r="H13" i="15"/>
  <c r="H17" i="12"/>
  <c r="H18" i="13"/>
  <c r="H116" i="16"/>
  <c r="H29" i="8"/>
  <c r="H2" i="15"/>
  <c r="H61" i="12"/>
  <c r="H12" i="13"/>
  <c r="H20" i="8"/>
  <c r="H53" i="6"/>
  <c r="H125" i="8"/>
  <c r="H66" i="5"/>
  <c r="G81" i="7"/>
  <c r="G93" i="7"/>
  <c r="G74" i="13"/>
  <c r="G51" i="13"/>
  <c r="G82" i="7"/>
  <c r="G63" i="7"/>
  <c r="G123" i="7"/>
  <c r="G79" i="13"/>
  <c r="G126" i="7"/>
  <c r="G30" i="17"/>
  <c r="G39" i="15"/>
  <c r="G64" i="13"/>
  <c r="G53" i="13"/>
  <c r="G106" i="7"/>
  <c r="G80" i="7"/>
  <c r="G125" i="8"/>
  <c r="G10" i="7"/>
  <c r="G64" i="7"/>
  <c r="G122" i="7"/>
  <c r="G4" i="6"/>
  <c r="G12" i="13"/>
  <c r="I99" i="2"/>
  <c r="H52" i="16"/>
  <c r="G79" i="7"/>
  <c r="G34" i="7"/>
  <c r="H65" i="16"/>
  <c r="G11" i="13"/>
  <c r="G32" i="7"/>
  <c r="G60" i="7"/>
  <c r="G47" i="13"/>
  <c r="H81" i="7"/>
  <c r="H34" i="17"/>
  <c r="G40" i="7"/>
  <c r="I64" i="2"/>
  <c r="I12" i="2"/>
  <c r="F16" i="2"/>
  <c r="F2" i="2"/>
  <c r="G25" i="15" s="1"/>
  <c r="H123" i="6"/>
  <c r="H30" i="5"/>
  <c r="H32" i="7"/>
  <c r="H49" i="12"/>
  <c r="H51" i="8"/>
  <c r="H31" i="14"/>
  <c r="H22" i="14"/>
  <c r="F19" i="2"/>
  <c r="G42" i="15" s="1"/>
  <c r="H30" i="17"/>
  <c r="H40" i="3"/>
  <c r="H16" i="3"/>
  <c r="H45" i="3"/>
  <c r="H31" i="17"/>
  <c r="H123" i="17"/>
  <c r="H115" i="17"/>
  <c r="H125" i="17"/>
  <c r="H62" i="17"/>
  <c r="H49" i="17"/>
  <c r="H15" i="17"/>
  <c r="H49" i="14"/>
  <c r="H54" i="13"/>
  <c r="H43" i="3"/>
  <c r="H78" i="7"/>
  <c r="H48" i="17"/>
  <c r="H100" i="7"/>
  <c r="H2" i="17"/>
  <c r="H102" i="7"/>
  <c r="H73" i="17"/>
  <c r="H50" i="7"/>
  <c r="H63" i="17"/>
  <c r="H120" i="7"/>
  <c r="H96" i="17"/>
  <c r="H63" i="7"/>
  <c r="H114" i="17"/>
  <c r="H10" i="7"/>
  <c r="H121" i="17"/>
  <c r="H80" i="7"/>
  <c r="H93" i="7"/>
  <c r="H108" i="17"/>
  <c r="H105" i="7"/>
  <c r="H76" i="17"/>
  <c r="H99" i="7"/>
  <c r="H70" i="17"/>
  <c r="H26" i="7"/>
  <c r="H3" i="17"/>
  <c r="H25" i="7"/>
  <c r="H111" i="17"/>
  <c r="H126" i="7"/>
  <c r="H98" i="17"/>
  <c r="H68" i="7"/>
  <c r="H118" i="17"/>
  <c r="H36" i="7"/>
  <c r="H116" i="17"/>
  <c r="H59" i="7"/>
  <c r="H24" i="17"/>
  <c r="H101" i="7"/>
  <c r="H72" i="17"/>
  <c r="H94" i="10"/>
  <c r="H92" i="17"/>
  <c r="G35" i="13"/>
  <c r="H94" i="7"/>
  <c r="H64" i="17"/>
  <c r="H125" i="7"/>
  <c r="H102" i="17"/>
  <c r="H48" i="8"/>
  <c r="H28" i="17"/>
  <c r="H91" i="7"/>
  <c r="H61" i="17"/>
  <c r="H106" i="7"/>
  <c r="H18" i="7"/>
  <c r="H101" i="17"/>
  <c r="H49" i="4"/>
  <c r="H46" i="4"/>
  <c r="H14" i="6"/>
  <c r="H15" i="16"/>
  <c r="H78" i="5"/>
  <c r="H20" i="6"/>
  <c r="H42" i="6"/>
  <c r="H103" i="15"/>
  <c r="H94" i="16"/>
  <c r="H16" i="5"/>
  <c r="H107" i="14"/>
  <c r="H14" i="3"/>
  <c r="H103" i="13"/>
  <c r="H103" i="12"/>
  <c r="H35" i="4"/>
  <c r="H12" i="5"/>
  <c r="H47" i="14"/>
  <c r="H23" i="12"/>
  <c r="H122" i="10"/>
  <c r="H18" i="16"/>
  <c r="H42" i="15"/>
  <c r="H37" i="13"/>
  <c r="H132" i="11"/>
  <c r="H45" i="10"/>
  <c r="H2" i="11"/>
  <c r="H26" i="8"/>
  <c r="H52" i="8"/>
  <c r="H18" i="10"/>
  <c r="H62" i="7"/>
  <c r="H40" i="7"/>
  <c r="I81" i="2"/>
  <c r="G60" i="13"/>
  <c r="G49" i="13"/>
  <c r="H35" i="6"/>
  <c r="H115" i="16"/>
  <c r="H40" i="16"/>
  <c r="H47" i="15"/>
  <c r="H19" i="15"/>
  <c r="H11" i="15"/>
  <c r="H115" i="6"/>
  <c r="H94" i="6"/>
  <c r="H31" i="13"/>
  <c r="H118" i="12"/>
  <c r="H100" i="8"/>
  <c r="H80" i="11"/>
  <c r="H18" i="5"/>
  <c r="H120" i="11"/>
  <c r="H19" i="14"/>
  <c r="H110" i="3"/>
  <c r="H37" i="7"/>
  <c r="H116" i="7"/>
  <c r="H17" i="16"/>
  <c r="H121" i="14"/>
  <c r="H22" i="10"/>
  <c r="H73" i="15"/>
  <c r="H39" i="8"/>
  <c r="H114" i="11"/>
  <c r="H32" i="6"/>
  <c r="H37" i="15"/>
  <c r="H50" i="13"/>
  <c r="H39" i="3"/>
  <c r="H64" i="5"/>
  <c r="H6" i="12"/>
  <c r="H35" i="10"/>
  <c r="H12" i="7"/>
  <c r="H2" i="4"/>
  <c r="H31" i="16"/>
  <c r="H78" i="8"/>
  <c r="H50" i="11"/>
  <c r="H72" i="15"/>
  <c r="H25" i="3"/>
  <c r="H69" i="8"/>
  <c r="H134" i="11"/>
  <c r="H119" i="16"/>
  <c r="H14" i="14"/>
  <c r="H48" i="4"/>
  <c r="H92" i="7"/>
  <c r="H15" i="13"/>
  <c r="H120" i="4"/>
  <c r="H30" i="14"/>
  <c r="H64" i="14"/>
  <c r="H95" i="3"/>
  <c r="H123" i="10"/>
  <c r="H54" i="10"/>
  <c r="H29" i="14"/>
  <c r="G76" i="7"/>
  <c r="G14" i="13"/>
  <c r="G39" i="7"/>
  <c r="G3" i="7"/>
  <c r="G91" i="7"/>
  <c r="G6" i="7"/>
  <c r="G41" i="13"/>
  <c r="G3" i="5"/>
  <c r="G2" i="5"/>
  <c r="G2" i="6"/>
  <c r="G58" i="7"/>
  <c r="G55" i="7"/>
  <c r="G33" i="7"/>
  <c r="G27" i="7"/>
  <c r="G7" i="7"/>
  <c r="G38" i="7"/>
  <c r="G4" i="7"/>
  <c r="G54" i="7"/>
  <c r="G104" i="7"/>
  <c r="G31" i="7"/>
  <c r="G56" i="7"/>
  <c r="G110" i="7"/>
  <c r="G46" i="7"/>
  <c r="G44" i="7"/>
  <c r="G112" i="7"/>
  <c r="G45" i="7"/>
  <c r="G2" i="7"/>
  <c r="G15" i="7"/>
  <c r="G118" i="7"/>
  <c r="G13" i="7"/>
  <c r="G127" i="7"/>
  <c r="G86" i="7"/>
  <c r="G102" i="7"/>
  <c r="G73" i="7"/>
  <c r="G98" i="7"/>
  <c r="G52" i="7"/>
  <c r="G35" i="7"/>
  <c r="G109" i="7"/>
  <c r="G42" i="7"/>
  <c r="G111" i="7"/>
  <c r="G41" i="7"/>
  <c r="G115" i="7"/>
  <c r="G87" i="7"/>
  <c r="G117" i="7"/>
  <c r="G14" i="7"/>
  <c r="G95" i="7"/>
  <c r="G5" i="7"/>
  <c r="G114" i="7"/>
  <c r="G125" i="7"/>
  <c r="G53" i="7"/>
  <c r="G124" i="7"/>
  <c r="G8" i="7"/>
  <c r="G11" i="7"/>
  <c r="G83" i="7"/>
  <c r="G84" i="7"/>
  <c r="G108" i="7"/>
  <c r="G29" i="7"/>
  <c r="G113" i="7"/>
  <c r="G97" i="7"/>
  <c r="G28" i="7"/>
  <c r="G70" i="7"/>
  <c r="G17" i="7"/>
  <c r="G128" i="7"/>
  <c r="G43" i="7"/>
  <c r="G90" i="7"/>
  <c r="G71" i="7"/>
  <c r="G72" i="7"/>
  <c r="G77" i="7"/>
  <c r="G107" i="7"/>
  <c r="G36" i="7"/>
  <c r="G12" i="7"/>
  <c r="G88" i="7"/>
  <c r="G57" i="7"/>
  <c r="G30" i="7"/>
  <c r="G3" i="10"/>
  <c r="G6" i="12"/>
  <c r="G48" i="13"/>
  <c r="G38" i="13"/>
  <c r="G36" i="13"/>
  <c r="G40" i="13"/>
  <c r="G45" i="13"/>
  <c r="G42" i="13"/>
  <c r="G63" i="13"/>
  <c r="G33" i="13"/>
  <c r="G8" i="13"/>
  <c r="G44" i="13"/>
  <c r="G2" i="13"/>
  <c r="G62" i="13"/>
  <c r="G7" i="13"/>
  <c r="G5" i="13"/>
  <c r="G43" i="13"/>
  <c r="G2" i="14"/>
  <c r="G9" i="13"/>
  <c r="G61" i="13"/>
  <c r="G34" i="13"/>
  <c r="G3" i="13"/>
  <c r="G39" i="13"/>
  <c r="G50" i="13"/>
  <c r="G31" i="13"/>
  <c r="G4" i="4"/>
  <c r="H65" i="7"/>
  <c r="H10" i="5"/>
  <c r="H66" i="8"/>
  <c r="H76" i="8"/>
  <c r="H14" i="8"/>
  <c r="H79" i="8"/>
  <c r="H107" i="8"/>
  <c r="H105" i="8"/>
  <c r="H4" i="8"/>
  <c r="H2" i="9"/>
  <c r="H7" i="8"/>
  <c r="H54" i="8"/>
  <c r="H80" i="8"/>
  <c r="H58" i="8"/>
  <c r="H86" i="8"/>
  <c r="H68" i="8"/>
  <c r="H109" i="8"/>
  <c r="H40" i="8"/>
  <c r="H120" i="8"/>
  <c r="H12" i="8"/>
  <c r="H103" i="8"/>
  <c r="H108" i="8"/>
  <c r="H84" i="8"/>
  <c r="H53" i="8"/>
  <c r="H106" i="8"/>
  <c r="H38" i="8"/>
  <c r="H114" i="8"/>
  <c r="H87" i="8"/>
  <c r="H31" i="8"/>
  <c r="H32" i="8"/>
  <c r="H124" i="11"/>
  <c r="H51" i="10"/>
  <c r="H89" i="11"/>
  <c r="H6" i="10"/>
  <c r="H24" i="11"/>
  <c r="H100" i="10"/>
  <c r="H65" i="11"/>
  <c r="H79" i="10"/>
  <c r="H11" i="11"/>
  <c r="H32" i="10"/>
  <c r="H41" i="10"/>
  <c r="H52" i="11"/>
  <c r="H69" i="10"/>
  <c r="H133" i="11"/>
  <c r="H113" i="10"/>
  <c r="H61" i="11"/>
  <c r="H4" i="10"/>
  <c r="H117" i="11"/>
  <c r="H103" i="10"/>
  <c r="H21" i="11"/>
  <c r="H11" i="10"/>
  <c r="H20" i="11"/>
  <c r="H38" i="10"/>
  <c r="H118" i="11"/>
  <c r="H16" i="10"/>
  <c r="H59" i="11"/>
  <c r="H75" i="10"/>
  <c r="H84" i="11"/>
  <c r="H97" i="10"/>
  <c r="H90" i="11"/>
  <c r="H102" i="10"/>
  <c r="H58" i="11"/>
  <c r="H74" i="10"/>
  <c r="H36" i="11"/>
  <c r="H55" i="10"/>
  <c r="H108" i="11"/>
  <c r="H50" i="10"/>
  <c r="H19" i="11"/>
  <c r="H80" i="10"/>
  <c r="H47" i="11"/>
  <c r="H64" i="10"/>
  <c r="H62" i="11"/>
  <c r="H76" i="10"/>
  <c r="H14" i="11"/>
  <c r="H116" i="10"/>
  <c r="H112" i="11"/>
  <c r="H21" i="10"/>
  <c r="H35" i="11"/>
  <c r="H53" i="10"/>
  <c r="H96" i="11"/>
  <c r="H108" i="10"/>
  <c r="H49" i="11"/>
  <c r="H65" i="10"/>
  <c r="H74" i="13"/>
  <c r="H65" i="12"/>
  <c r="H90" i="13"/>
  <c r="H78" i="12"/>
  <c r="H59" i="13"/>
  <c r="H44" i="12"/>
  <c r="H89" i="13"/>
  <c r="H88" i="12"/>
  <c r="H20" i="13"/>
  <c r="H19" i="12"/>
  <c r="H82" i="13"/>
  <c r="H81" i="12"/>
  <c r="H107" i="13"/>
  <c r="H107" i="12"/>
  <c r="H83" i="13"/>
  <c r="H82" i="12"/>
  <c r="H68" i="13"/>
  <c r="H63" i="12"/>
  <c r="H85" i="13"/>
  <c r="H84" i="12"/>
  <c r="H51" i="13"/>
  <c r="H56" i="12"/>
  <c r="H110" i="13"/>
  <c r="H89" i="12"/>
  <c r="H13" i="13"/>
  <c r="H62" i="12"/>
  <c r="H86" i="13"/>
  <c r="H85" i="12"/>
  <c r="H113" i="13"/>
  <c r="H113" i="12"/>
  <c r="H16" i="13"/>
  <c r="H30" i="12"/>
  <c r="H66" i="13"/>
  <c r="H60" i="12"/>
  <c r="H32" i="13"/>
  <c r="H9" i="12"/>
  <c r="H79" i="13"/>
  <c r="H57" i="12"/>
  <c r="H112" i="13"/>
  <c r="H112" i="12"/>
  <c r="H21" i="13"/>
  <c r="H20" i="12"/>
  <c r="H46" i="13"/>
  <c r="H38" i="12"/>
  <c r="H11" i="13"/>
  <c r="H8" i="12"/>
  <c r="H84" i="13"/>
  <c r="H114" i="12"/>
  <c r="H78" i="13"/>
  <c r="H76" i="12"/>
  <c r="H52" i="13"/>
  <c r="H14" i="12"/>
  <c r="H64" i="13"/>
  <c r="H110" i="12"/>
  <c r="H124" i="15"/>
  <c r="H113" i="14"/>
  <c r="H81" i="15"/>
  <c r="H85" i="14"/>
  <c r="H80" i="15"/>
  <c r="H86" i="14"/>
  <c r="H61" i="15"/>
  <c r="H65" i="14"/>
  <c r="H87" i="15"/>
  <c r="H92" i="14"/>
  <c r="H15" i="15"/>
  <c r="H18" i="14"/>
  <c r="H69" i="15"/>
  <c r="H59" i="14"/>
  <c r="H109" i="15"/>
  <c r="H77" i="14"/>
  <c r="H5" i="15"/>
  <c r="H6" i="14"/>
  <c r="H84" i="15"/>
  <c r="H89" i="14"/>
  <c r="H113" i="15"/>
  <c r="H116" i="14"/>
  <c r="H40" i="15"/>
  <c r="H46" i="14"/>
  <c r="H58" i="15"/>
  <c r="H63" i="14"/>
  <c r="H6" i="15"/>
  <c r="H7" i="14"/>
  <c r="H83" i="15"/>
  <c r="H88" i="14"/>
  <c r="H24" i="15"/>
  <c r="H60" i="14"/>
  <c r="H112" i="15"/>
  <c r="H115" i="14"/>
  <c r="H16" i="15"/>
  <c r="H43" i="14"/>
  <c r="H59" i="15"/>
  <c r="H53" i="14"/>
  <c r="H74" i="15"/>
  <c r="H79" i="14"/>
  <c r="H34" i="15"/>
  <c r="H40" i="14"/>
  <c r="H70" i="15"/>
  <c r="H76" i="14"/>
  <c r="H39" i="15"/>
  <c r="H118" i="14"/>
  <c r="H88" i="15"/>
  <c r="H87" i="14"/>
  <c r="H4" i="15"/>
  <c r="H74" i="14"/>
  <c r="H119" i="15"/>
  <c r="H82" i="14"/>
  <c r="H107" i="15"/>
  <c r="H110" i="14"/>
  <c r="H51" i="16"/>
  <c r="H124" i="16"/>
  <c r="H74" i="16"/>
  <c r="H103" i="16"/>
  <c r="H67" i="16"/>
  <c r="H8" i="16"/>
  <c r="H105" i="16"/>
  <c r="H73" i="16"/>
  <c r="H36" i="16"/>
  <c r="H33" i="16"/>
  <c r="H4" i="16"/>
  <c r="H27" i="16"/>
  <c r="H104" i="16"/>
  <c r="H117" i="16"/>
  <c r="H3" i="16"/>
  <c r="H98" i="16"/>
  <c r="H64" i="16"/>
  <c r="H78" i="16"/>
  <c r="H72" i="16"/>
  <c r="H53" i="16"/>
  <c r="H13" i="16"/>
  <c r="H14" i="16"/>
  <c r="H79" i="16"/>
  <c r="H110" i="16"/>
  <c r="H75" i="16"/>
  <c r="H125" i="16"/>
  <c r="H38" i="6"/>
  <c r="H16" i="16"/>
  <c r="H93" i="5"/>
  <c r="H76" i="6"/>
  <c r="H121" i="5"/>
  <c r="H12" i="6"/>
  <c r="H83" i="5"/>
  <c r="H63" i="6"/>
  <c r="H86" i="5"/>
  <c r="H67" i="6"/>
  <c r="H41" i="5"/>
  <c r="H112" i="6"/>
  <c r="H75" i="5"/>
  <c r="H81" i="6"/>
  <c r="H17" i="5"/>
  <c r="H122" i="6"/>
  <c r="H91" i="5"/>
  <c r="H73" i="6"/>
  <c r="H8" i="5"/>
  <c r="H55" i="6"/>
  <c r="H50" i="5"/>
  <c r="H48" i="6"/>
  <c r="H74" i="5"/>
  <c r="H18" i="6"/>
  <c r="H29" i="5"/>
  <c r="H17" i="6"/>
  <c r="H76" i="5"/>
  <c r="H98" i="6"/>
  <c r="H53" i="5"/>
  <c r="H62" i="6"/>
  <c r="H94" i="5"/>
  <c r="H77" i="6"/>
  <c r="H6" i="5"/>
  <c r="H19" i="6"/>
  <c r="H77" i="5"/>
  <c r="H52" i="6"/>
  <c r="H46" i="5"/>
  <c r="H107" i="6"/>
  <c r="H113" i="5"/>
  <c r="H75" i="6"/>
  <c r="H24" i="5"/>
  <c r="H74" i="6"/>
  <c r="H111" i="5"/>
  <c r="H96" i="6"/>
  <c r="H69" i="5"/>
  <c r="H121" i="6"/>
  <c r="H115" i="5"/>
  <c r="H100" i="6"/>
  <c r="H9" i="5"/>
  <c r="H29" i="6"/>
  <c r="H116" i="5"/>
  <c r="H101" i="6"/>
  <c r="H96" i="5"/>
  <c r="H80" i="6"/>
  <c r="H22" i="4"/>
  <c r="H99" i="3"/>
  <c r="H72" i="4"/>
  <c r="H21" i="4"/>
  <c r="H87" i="4"/>
  <c r="H104" i="4"/>
  <c r="H23" i="4"/>
  <c r="H75" i="3"/>
  <c r="H83" i="4"/>
  <c r="H11" i="3"/>
  <c r="H80" i="4"/>
  <c r="H68" i="3"/>
  <c r="H50" i="4"/>
  <c r="H55" i="3"/>
  <c r="H16" i="4"/>
  <c r="H54" i="3"/>
  <c r="H60" i="4"/>
  <c r="H104" i="3"/>
  <c r="H119" i="4"/>
  <c r="H10" i="3"/>
  <c r="H73" i="4"/>
  <c r="H101" i="4"/>
  <c r="H26" i="3"/>
  <c r="H3" i="4"/>
  <c r="H24" i="3"/>
  <c r="H24" i="4"/>
  <c r="H98" i="3"/>
  <c r="H108" i="4"/>
  <c r="H36" i="3"/>
  <c r="H42" i="4"/>
  <c r="H76" i="3"/>
  <c r="H84" i="4"/>
  <c r="H70" i="3"/>
  <c r="H74" i="4"/>
  <c r="H123" i="3"/>
  <c r="H33" i="4"/>
  <c r="H66" i="3"/>
  <c r="H131" i="4"/>
  <c r="H5" i="3"/>
  <c r="H81" i="4"/>
  <c r="H15" i="3"/>
  <c r="H71" i="4"/>
  <c r="H7" i="4"/>
  <c r="H109" i="3"/>
  <c r="H93" i="3"/>
  <c r="H69" i="3"/>
  <c r="H78" i="3"/>
  <c r="H4" i="3"/>
  <c r="I43" i="2"/>
  <c r="I42" i="2"/>
  <c r="H10" i="4"/>
  <c r="I80" i="2"/>
  <c r="I82" i="2"/>
  <c r="I68" i="2"/>
  <c r="I34" i="2"/>
  <c r="I9" i="2"/>
  <c r="I3" i="2"/>
  <c r="I93" i="2"/>
  <c r="I96" i="2"/>
  <c r="I53" i="2"/>
  <c r="I77" i="2"/>
  <c r="I95" i="2"/>
  <c r="I48" i="2"/>
  <c r="I14" i="2"/>
  <c r="I86" i="2"/>
  <c r="I54" i="2"/>
  <c r="I33" i="2"/>
  <c r="I8" i="2"/>
  <c r="I25" i="2"/>
  <c r="I29" i="2"/>
  <c r="I55" i="2"/>
  <c r="I30" i="2"/>
  <c r="I26" i="2"/>
  <c r="I69" i="2"/>
  <c r="I72" i="2"/>
  <c r="I56" i="2"/>
  <c r="I6" i="2"/>
  <c r="I74" i="2"/>
  <c r="I78" i="2"/>
  <c r="I4" i="2"/>
  <c r="I83" i="2"/>
  <c r="I89" i="2"/>
  <c r="I76" i="2"/>
  <c r="I28" i="2"/>
  <c r="I45" i="2"/>
  <c r="I70" i="2"/>
  <c r="I75" i="2"/>
  <c r="I27" i="2"/>
  <c r="I73" i="2"/>
  <c r="I79" i="2"/>
  <c r="I63" i="2"/>
  <c r="I20" i="2"/>
  <c r="I23" i="2"/>
  <c r="I98" i="2"/>
  <c r="I13" i="2"/>
  <c r="I22" i="2"/>
  <c r="I57" i="2"/>
  <c r="I7" i="2"/>
  <c r="I84" i="2"/>
  <c r="I71" i="2"/>
  <c r="I92" i="2"/>
  <c r="I46" i="2"/>
  <c r="I67" i="2"/>
  <c r="G23" i="11" l="1"/>
  <c r="G99" i="11"/>
  <c r="G47" i="15"/>
  <c r="G61" i="11"/>
  <c r="G71" i="11"/>
  <c r="G45" i="11"/>
  <c r="G41" i="11"/>
  <c r="G101" i="14"/>
  <c r="G9" i="8"/>
  <c r="G98" i="13"/>
  <c r="G86" i="17"/>
  <c r="G98" i="12"/>
  <c r="G5" i="4"/>
  <c r="G75" i="11"/>
  <c r="G85" i="3"/>
  <c r="G88" i="10"/>
  <c r="G88" i="16"/>
  <c r="G6" i="6"/>
  <c r="G88" i="9"/>
  <c r="G103" i="5"/>
  <c r="G97" i="15"/>
  <c r="G77" i="14"/>
  <c r="G72" i="15"/>
  <c r="G47" i="14"/>
  <c r="G40" i="15"/>
  <c r="G46" i="12"/>
  <c r="G50" i="14"/>
  <c r="G44" i="12"/>
  <c r="G49" i="14"/>
  <c r="G30" i="12"/>
  <c r="G31" i="14"/>
  <c r="G49" i="12"/>
  <c r="G53" i="14"/>
  <c r="G67" i="10"/>
  <c r="H67" i="10" s="1"/>
  <c r="G74" i="12"/>
  <c r="H74" i="12" s="1"/>
  <c r="G38" i="10"/>
  <c r="G42" i="12"/>
  <c r="G42" i="10"/>
  <c r="G21" i="11"/>
  <c r="G45" i="10"/>
  <c r="G86" i="11"/>
  <c r="G55" i="11"/>
  <c r="G44" i="11"/>
  <c r="G87" i="11"/>
  <c r="G24" i="11"/>
  <c r="G43" i="11"/>
  <c r="G41" i="10"/>
  <c r="G20" i="11"/>
  <c r="G23" i="10"/>
  <c r="G2" i="11"/>
  <c r="G64" i="9"/>
  <c r="G62" i="17"/>
  <c r="G78" i="8"/>
  <c r="G34" i="17"/>
  <c r="G55" i="8"/>
  <c r="G37" i="17"/>
  <c r="G58" i="8"/>
  <c r="G33" i="17"/>
  <c r="G54" i="8"/>
  <c r="G15" i="17"/>
  <c r="G40" i="8"/>
  <c r="G31" i="17"/>
  <c r="G52" i="8"/>
  <c r="G65" i="6"/>
  <c r="G65" i="16"/>
  <c r="G39" i="6"/>
  <c r="G37" i="16"/>
  <c r="G42" i="6"/>
  <c r="G40" i="16"/>
  <c r="G38" i="6"/>
  <c r="G36" i="16"/>
  <c r="G20" i="6"/>
  <c r="G18" i="16"/>
  <c r="G35" i="6"/>
  <c r="G33" i="16"/>
  <c r="G43" i="3"/>
  <c r="G49" i="4"/>
  <c r="G16" i="3"/>
  <c r="G35" i="4"/>
  <c r="G40" i="3"/>
  <c r="G46" i="4"/>
  <c r="G68" i="3"/>
  <c r="G72" i="4"/>
  <c r="G10" i="3"/>
  <c r="G50" i="4"/>
  <c r="G45" i="3"/>
  <c r="G16" i="4"/>
  <c r="G6" i="5"/>
  <c r="G10" i="5"/>
  <c r="G30" i="5"/>
  <c r="G12" i="5"/>
  <c r="G66" i="5"/>
  <c r="G40" i="9"/>
  <c r="G69" i="5"/>
  <c r="G34" i="9"/>
  <c r="G37" i="9"/>
  <c r="G36" i="9"/>
  <c r="G19" i="9"/>
  <c r="G59" i="13"/>
  <c r="G68" i="7"/>
  <c r="G92" i="7"/>
  <c r="G15" i="13"/>
  <c r="G56" i="13"/>
  <c r="G66" i="7"/>
  <c r="H52" i="5"/>
  <c r="G51" i="7"/>
  <c r="G37" i="13"/>
  <c r="G62" i="7"/>
  <c r="G52" i="13"/>
  <c r="G65" i="7"/>
  <c r="G54" i="13"/>
  <c r="H122" i="7"/>
  <c r="H67" i="17"/>
  <c r="G47" i="7"/>
  <c r="G105" i="7"/>
  <c r="G130" i="7"/>
  <c r="G4" i="8"/>
  <c r="H85" i="8"/>
  <c r="H109" i="13"/>
  <c r="H83" i="12"/>
  <c r="H110" i="15"/>
  <c r="H93" i="14"/>
  <c r="H100" i="16"/>
  <c r="H88" i="5"/>
  <c r="H4" i="6"/>
  <c r="H42" i="3"/>
  <c r="H88" i="4"/>
  <c r="A110" i="16"/>
  <c r="A103" i="16"/>
  <c r="A105" i="16"/>
  <c r="A91" i="16"/>
  <c r="A114" i="16"/>
  <c r="A117" i="16"/>
  <c r="A108" i="16"/>
  <c r="A80" i="16"/>
  <c r="A63" i="16"/>
  <c r="A20" i="16"/>
  <c r="A89" i="16"/>
  <c r="A54" i="16"/>
  <c r="A90" i="16"/>
  <c r="A21" i="16"/>
  <c r="A120" i="16"/>
  <c r="A4" i="16"/>
  <c r="A19" i="16"/>
  <c r="A2" i="16"/>
  <c r="A94" i="16"/>
  <c r="A92" i="16"/>
  <c r="A93" i="16"/>
  <c r="A101" i="16"/>
  <c r="A22" i="16"/>
  <c r="A88" i="16"/>
  <c r="A25" i="16"/>
  <c r="A76" i="16"/>
  <c r="A97" i="16"/>
  <c r="A12" i="16"/>
  <c r="A29" i="16"/>
  <c r="A26" i="16"/>
  <c r="A112" i="16"/>
  <c r="A41" i="16"/>
  <c r="A123" i="16"/>
  <c r="A39" i="16"/>
  <c r="A66" i="16"/>
  <c r="A27" i="16"/>
  <c r="A116" i="16"/>
  <c r="A55" i="16"/>
  <c r="A68" i="16"/>
  <c r="A50" i="16"/>
  <c r="A67" i="16"/>
  <c r="A111" i="16"/>
  <c r="A61" i="16"/>
  <c r="A81" i="16"/>
  <c r="A99" i="16"/>
  <c r="A17" i="16"/>
  <c r="A71" i="16"/>
  <c r="A24" i="16"/>
  <c r="A57" i="16"/>
  <c r="A65" i="16"/>
  <c r="A82" i="16"/>
  <c r="A38" i="16"/>
  <c r="A30" i="16"/>
  <c r="A84" i="16"/>
  <c r="A11" i="16"/>
  <c r="A28" i="16"/>
  <c r="A113" i="16"/>
  <c r="A32" i="16"/>
  <c r="A58" i="16"/>
  <c r="A86" i="16"/>
  <c r="A122" i="16"/>
  <c r="A45" i="16"/>
  <c r="A35" i="16"/>
  <c r="A18" i="16"/>
  <c r="A102" i="16"/>
  <c r="A69" i="16"/>
  <c r="A87" i="16"/>
  <c r="A77" i="16"/>
  <c r="A5" i="16"/>
  <c r="A62" i="16"/>
  <c r="A73" i="16"/>
  <c r="A49" i="16"/>
  <c r="A52" i="16"/>
  <c r="A31" i="16"/>
  <c r="A37" i="16"/>
  <c r="A3" i="16"/>
  <c r="A72" i="16"/>
  <c r="A51" i="16"/>
  <c r="A118" i="16"/>
  <c r="A9" i="16"/>
  <c r="A23" i="16"/>
  <c r="A10" i="16"/>
  <c r="A121" i="16"/>
  <c r="A75" i="16"/>
  <c r="A60" i="16"/>
  <c r="A46" i="16"/>
  <c r="A96" i="16"/>
  <c r="A106" i="16"/>
  <c r="A107" i="16"/>
  <c r="A83" i="16"/>
  <c r="A95" i="16"/>
  <c r="A7" i="16"/>
  <c r="A109" i="16"/>
  <c r="A85" i="16"/>
  <c r="A42" i="16"/>
  <c r="A15" i="16"/>
  <c r="A53" i="16"/>
  <c r="A14" i="16"/>
  <c r="A98" i="16"/>
  <c r="A79" i="16"/>
  <c r="I44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dion stead</author>
  </authors>
  <commentList>
    <comment ref="L3" authorId="0" shapeId="0" xr:uid="{6F1AE76D-FEA9-481C-A184-BC4EA56B5D00}">
      <text>
        <r>
          <rPr>
            <b/>
            <sz val="9"/>
            <color indexed="81"/>
            <rFont val="Tahoma"/>
            <family val="2"/>
          </rPr>
          <t>dion stead:</t>
        </r>
        <r>
          <rPr>
            <sz val="9"/>
            <color indexed="81"/>
            <rFont val="Tahoma"/>
            <family val="2"/>
          </rPr>
          <t xml:space="preserve">
NGPSA SG </t>
        </r>
      </text>
    </comment>
    <comment ref="M3" authorId="0" shapeId="0" xr:uid="{CC1152A8-AE3A-4C5B-B11B-485358390FB5}">
      <text>
        <r>
          <rPr>
            <b/>
            <sz val="9"/>
            <color indexed="81"/>
            <rFont val="Tahoma"/>
            <family val="2"/>
          </rPr>
          <t>dion stead:</t>
        </r>
        <r>
          <rPr>
            <sz val="9"/>
            <color indexed="81"/>
            <rFont val="Tahoma"/>
            <family val="2"/>
          </rPr>
          <t xml:space="preserve">
EG SG</t>
        </r>
      </text>
    </comment>
    <comment ref="O3" authorId="0" shapeId="0" xr:uid="{5F5551E4-9A08-403A-A18B-876B416EF6E0}">
      <text>
        <r>
          <rPr>
            <b/>
            <sz val="9"/>
            <color indexed="81"/>
            <rFont val="Tahoma"/>
            <family val="2"/>
          </rPr>
          <t>dion stead:NG SG</t>
        </r>
      </text>
    </comment>
    <comment ref="R4" authorId="0" shapeId="0" xr:uid="{A2FEFF1E-7F72-4B3A-918E-23891A4FE75E}">
      <text>
        <r>
          <rPr>
            <b/>
            <sz val="9"/>
            <color indexed="81"/>
            <rFont val="Tahoma"/>
            <family val="2"/>
          </rPr>
          <t>dion stead:</t>
        </r>
        <r>
          <rPr>
            <sz val="9"/>
            <color indexed="81"/>
            <rFont val="Tahoma"/>
            <family val="2"/>
          </rPr>
          <t xml:space="preserve">
Northern arm Clubs, KZN 24 Aug
KZN League
</t>
        </r>
      </text>
    </comment>
    <comment ref="T4" authorId="0" shapeId="0" xr:uid="{67810CDA-B5AB-45AE-B208-158B91829A95}">
      <text>
        <r>
          <rPr>
            <b/>
            <sz val="9"/>
            <color indexed="81"/>
            <rFont val="Tahoma"/>
            <family val="2"/>
          </rPr>
          <t>dion stead:</t>
        </r>
        <r>
          <rPr>
            <sz val="9"/>
            <color indexed="81"/>
            <rFont val="Tahoma"/>
            <family val="2"/>
          </rPr>
          <t xml:space="preserve">
club shoot</t>
        </r>
      </text>
    </comment>
    <comment ref="U4" authorId="0" shapeId="0" xr:uid="{8BC9289E-EFA3-4B90-B3BC-F3516D899E1D}">
      <text>
        <r>
          <rPr>
            <b/>
            <sz val="9"/>
            <color indexed="81"/>
            <rFont val="Tahoma"/>
            <family val="2"/>
          </rPr>
          <t>dion stead:</t>
        </r>
        <r>
          <rPr>
            <sz val="9"/>
            <color indexed="81"/>
            <rFont val="Tahoma"/>
            <family val="2"/>
          </rPr>
          <t xml:space="preserve">
club shoot 5 Nov KZN</t>
        </r>
      </text>
    </comment>
    <comment ref="Q6" authorId="0" shapeId="0" xr:uid="{98CDB6B0-1788-4731-92E3-63E0A7DA17D2}">
      <text>
        <r>
          <rPr>
            <b/>
            <sz val="9"/>
            <color indexed="81"/>
            <rFont val="Tahoma"/>
            <family val="2"/>
          </rPr>
          <t>dion stead:</t>
        </r>
        <r>
          <rPr>
            <sz val="9"/>
            <color indexed="81"/>
            <rFont val="Tahoma"/>
            <family val="2"/>
          </rPr>
          <t xml:space="preserve">
PCC Nationals</t>
        </r>
      </text>
    </comment>
    <comment ref="T6" authorId="0" shapeId="0" xr:uid="{4D47542B-7C70-4F0B-BC62-FAA03C1561FC}">
      <text>
        <r>
          <rPr>
            <b/>
            <sz val="9"/>
            <color indexed="81"/>
            <rFont val="Tahoma"/>
            <family val="2"/>
          </rPr>
          <t>dion stead:</t>
        </r>
        <r>
          <rPr>
            <sz val="9"/>
            <color indexed="81"/>
            <rFont val="Tahoma"/>
            <family val="2"/>
          </rPr>
          <t xml:space="preserve">
PCC Nats
EG HG </t>
        </r>
      </text>
    </comment>
    <comment ref="K7" authorId="0" shapeId="0" xr:uid="{4BD2ADDC-62D5-4021-A23D-7C527A5E02CB}">
      <text>
        <r>
          <rPr>
            <b/>
            <sz val="9"/>
            <color indexed="81"/>
            <rFont val="Tahoma"/>
            <family val="2"/>
          </rPr>
          <t>dion stead:</t>
        </r>
        <r>
          <rPr>
            <sz val="9"/>
            <color indexed="81"/>
            <rFont val="Tahoma"/>
            <family val="2"/>
          </rPr>
          <t xml:space="preserve">
EGPSA HG 01</t>
        </r>
      </text>
    </comment>
    <comment ref="L7" authorId="0" shapeId="0" xr:uid="{78B7B867-6E44-464F-8A87-435A1EF42B87}">
      <text>
        <r>
          <rPr>
            <b/>
            <sz val="9"/>
            <color indexed="81"/>
            <rFont val="Tahoma"/>
            <family val="2"/>
          </rPr>
          <t>dion stead:</t>
        </r>
        <r>
          <rPr>
            <sz val="9"/>
            <color indexed="81"/>
            <rFont val="Tahoma"/>
            <family val="2"/>
          </rPr>
          <t xml:space="preserve">
NG HG</t>
        </r>
      </text>
    </comment>
    <comment ref="P7" authorId="0" shapeId="0" xr:uid="{4BDC8E3E-C772-4801-94B0-DADF772F7477}">
      <text>
        <r>
          <rPr>
            <b/>
            <sz val="9"/>
            <color indexed="81"/>
            <rFont val="Tahoma"/>
            <family val="2"/>
          </rPr>
          <t>dion stead:</t>
        </r>
        <r>
          <rPr>
            <sz val="9"/>
            <color indexed="81"/>
            <rFont val="Tahoma"/>
            <family val="2"/>
          </rPr>
          <t xml:space="preserve">
NG HG &amp; PCC
</t>
        </r>
      </text>
    </comment>
    <comment ref="K9" authorId="0" shapeId="0" xr:uid="{ED957FD6-33F0-4687-B2C8-EA9A63E80F3D}">
      <text>
        <r>
          <rPr>
            <b/>
            <sz val="9"/>
            <color indexed="81"/>
            <rFont val="Tahoma"/>
            <family val="2"/>
          </rPr>
          <t>dion stead:</t>
        </r>
        <r>
          <rPr>
            <sz val="9"/>
            <color indexed="81"/>
            <rFont val="Tahoma"/>
            <family val="2"/>
          </rPr>
          <t xml:space="preserve">
EGPSA HG 01</t>
        </r>
      </text>
    </comment>
    <comment ref="L9" authorId="0" shapeId="0" xr:uid="{9582B401-53A4-4557-8DFD-C2A7A4ACA556}">
      <text>
        <r>
          <rPr>
            <b/>
            <sz val="9"/>
            <color indexed="81"/>
            <rFont val="Tahoma"/>
            <family val="2"/>
          </rPr>
          <t>dion stead:</t>
        </r>
        <r>
          <rPr>
            <sz val="9"/>
            <color indexed="81"/>
            <rFont val="Tahoma"/>
            <family val="2"/>
          </rPr>
          <t xml:space="preserve">
NG HG</t>
        </r>
      </text>
    </comment>
    <comment ref="P9" authorId="0" shapeId="0" xr:uid="{8C4E069A-5A89-4C17-9D68-50A2A760317D}">
      <text>
        <r>
          <rPr>
            <b/>
            <sz val="9"/>
            <color indexed="81"/>
            <rFont val="Tahoma"/>
            <family val="2"/>
          </rPr>
          <t>dion stead:</t>
        </r>
        <r>
          <rPr>
            <sz val="9"/>
            <color indexed="81"/>
            <rFont val="Tahoma"/>
            <family val="2"/>
          </rPr>
          <t xml:space="preserve">
NG HG &amp; PCC
</t>
        </r>
      </text>
    </comment>
    <comment ref="R10" authorId="0" shapeId="0" xr:uid="{BEFEDAB3-E7F5-4AAD-90FE-C5C4203D015A}">
      <text>
        <r>
          <rPr>
            <b/>
            <sz val="9"/>
            <color indexed="81"/>
            <rFont val="Tahoma"/>
            <family val="2"/>
          </rPr>
          <t>dion stead:</t>
        </r>
        <r>
          <rPr>
            <sz val="9"/>
            <color indexed="81"/>
            <rFont val="Tahoma"/>
            <family val="2"/>
          </rPr>
          <t xml:space="preserve">
NG HG</t>
        </r>
      </text>
    </comment>
    <comment ref="S10" authorId="0" shapeId="0" xr:uid="{03B01BBA-5744-4CD3-931D-F182E1C16FAC}">
      <text>
        <r>
          <rPr>
            <b/>
            <sz val="9"/>
            <color indexed="81"/>
            <rFont val="Tahoma"/>
            <family val="2"/>
          </rPr>
          <t>dion stead:</t>
        </r>
        <r>
          <rPr>
            <sz val="9"/>
            <color indexed="81"/>
            <rFont val="Tahoma"/>
            <family val="2"/>
          </rPr>
          <t xml:space="preserve">
NG HG </t>
        </r>
      </text>
    </comment>
    <comment ref="K13" authorId="0" shapeId="0" xr:uid="{D3E4E817-58D9-4F4B-8AC2-A635325F5C42}">
      <text>
        <r>
          <rPr>
            <b/>
            <sz val="9"/>
            <color indexed="81"/>
            <rFont val="Tahoma"/>
            <family val="2"/>
          </rPr>
          <t>dion stead:</t>
        </r>
        <r>
          <rPr>
            <sz val="9"/>
            <color indexed="81"/>
            <rFont val="Tahoma"/>
            <family val="2"/>
          </rPr>
          <t xml:space="preserve">
EGPSA HG 01</t>
        </r>
      </text>
    </comment>
    <comment ref="L13" authorId="0" shapeId="0" xr:uid="{42CD5F07-49D1-45E6-A52E-2DD2DF365EA3}">
      <text>
        <r>
          <rPr>
            <b/>
            <sz val="9"/>
            <color indexed="81"/>
            <rFont val="Tahoma"/>
            <family val="2"/>
          </rPr>
          <t>dion stead:</t>
        </r>
        <r>
          <rPr>
            <sz val="9"/>
            <color indexed="81"/>
            <rFont val="Tahoma"/>
            <family val="2"/>
          </rPr>
          <t xml:space="preserve">
NGPSA SG </t>
        </r>
      </text>
    </comment>
    <comment ref="P13" authorId="0" shapeId="0" xr:uid="{65BAD084-5247-4BBD-A5E2-5697D16FFAD3}">
      <text>
        <r>
          <rPr>
            <b/>
            <sz val="9"/>
            <color indexed="81"/>
            <rFont val="Tahoma"/>
            <family val="2"/>
          </rPr>
          <t>dion stead:</t>
        </r>
        <r>
          <rPr>
            <sz val="9"/>
            <color indexed="81"/>
            <rFont val="Tahoma"/>
            <family val="2"/>
          </rPr>
          <t xml:space="preserve">
NG HG &amp; PCC
</t>
        </r>
      </text>
    </comment>
    <comment ref="L14" authorId="0" shapeId="0" xr:uid="{47B4A3B8-210C-46CC-8E3D-38C960A5993E}">
      <text>
        <r>
          <rPr>
            <b/>
            <sz val="9"/>
            <color indexed="81"/>
            <rFont val="Tahoma"/>
            <family val="2"/>
          </rPr>
          <t>dion stead:</t>
        </r>
        <r>
          <rPr>
            <sz val="9"/>
            <color indexed="81"/>
            <rFont val="Tahoma"/>
            <family val="2"/>
          </rPr>
          <t xml:space="preserve">
NGPSA SG </t>
        </r>
      </text>
    </comment>
    <comment ref="M14" authorId="0" shapeId="0" xr:uid="{360ECF60-A24F-4A6C-B81F-95F76EDBA27D}">
      <text>
        <r>
          <rPr>
            <b/>
            <sz val="9"/>
            <color indexed="81"/>
            <rFont val="Tahoma"/>
            <family val="2"/>
          </rPr>
          <t>dion stead:</t>
        </r>
        <r>
          <rPr>
            <sz val="9"/>
            <color indexed="81"/>
            <rFont val="Tahoma"/>
            <family val="2"/>
          </rPr>
          <t xml:space="preserve">
EG SG
NG PCC</t>
        </r>
      </text>
    </comment>
    <comment ref="N14" authorId="0" shapeId="0" xr:uid="{A00C6214-734E-48F1-80CF-81E2F0489147}">
      <text>
        <r>
          <rPr>
            <b/>
            <sz val="9"/>
            <color indexed="81"/>
            <rFont val="Tahoma"/>
            <family val="2"/>
          </rPr>
          <t>dion stead:</t>
        </r>
        <r>
          <rPr>
            <sz val="9"/>
            <color indexed="81"/>
            <rFont val="Tahoma"/>
            <family val="2"/>
          </rPr>
          <t xml:space="preserve">
NGPSA PCC</t>
        </r>
      </text>
    </comment>
    <comment ref="O14" authorId="0" shapeId="0" xr:uid="{DFF1B9B8-0BF6-4CA3-9A74-641C963AB92A}">
      <text>
        <r>
          <rPr>
            <b/>
            <sz val="9"/>
            <color indexed="81"/>
            <rFont val="Tahoma"/>
            <family val="2"/>
          </rPr>
          <t>dion stead:
NG SG
NG PCC</t>
        </r>
      </text>
    </comment>
    <comment ref="P14" authorId="0" shapeId="0" xr:uid="{FC78E14C-7D1B-453C-BCE5-504535E4549C}">
      <text>
        <r>
          <rPr>
            <b/>
            <sz val="9"/>
            <color indexed="81"/>
            <rFont val="Tahoma"/>
            <family val="2"/>
          </rPr>
          <t>dion stead:</t>
        </r>
        <r>
          <rPr>
            <sz val="9"/>
            <color indexed="81"/>
            <rFont val="Tahoma"/>
            <family val="2"/>
          </rPr>
          <t xml:space="preserve">
NG HG &amp; PCC
</t>
        </r>
      </text>
    </comment>
    <comment ref="Q14" authorId="0" shapeId="0" xr:uid="{A101E548-ECD7-4526-A2BD-1881CD4AE9D4}">
      <text>
        <r>
          <rPr>
            <b/>
            <sz val="9"/>
            <color indexed="81"/>
            <rFont val="Tahoma"/>
            <family val="2"/>
          </rPr>
          <t>dion stead:</t>
        </r>
        <r>
          <rPr>
            <sz val="9"/>
            <color indexed="81"/>
            <rFont val="Tahoma"/>
            <family val="2"/>
          </rPr>
          <t xml:space="preserve">
PCC Nationals
NG HG
EG HG/PCC</t>
        </r>
      </text>
    </comment>
    <comment ref="R14" authorId="0" shapeId="0" xr:uid="{367C7CA0-4CDB-46A9-83FC-AF2DBBCE891B}">
      <text>
        <r>
          <rPr>
            <b/>
            <sz val="9"/>
            <color indexed="81"/>
            <rFont val="Tahoma"/>
            <family val="2"/>
          </rPr>
          <t>dion stead:</t>
        </r>
        <r>
          <rPr>
            <sz val="9"/>
            <color indexed="81"/>
            <rFont val="Tahoma"/>
            <family val="2"/>
          </rPr>
          <t xml:space="preserve">
NG PCC</t>
        </r>
      </text>
    </comment>
    <comment ref="S14" authorId="0" shapeId="0" xr:uid="{224E639D-817A-47AB-9DCB-DFF58AFCB98F}">
      <text>
        <r>
          <rPr>
            <b/>
            <sz val="9"/>
            <color indexed="81"/>
            <rFont val="Tahoma"/>
            <family val="2"/>
          </rPr>
          <t>dion stead:</t>
        </r>
        <r>
          <rPr>
            <sz val="9"/>
            <color indexed="81"/>
            <rFont val="Tahoma"/>
            <family val="2"/>
          </rPr>
          <t xml:space="preserve">
PCC Champs</t>
        </r>
      </text>
    </comment>
    <comment ref="M15" authorId="0" shapeId="0" xr:uid="{4AEFF9CA-F57E-466C-A5A7-D0B8BD732FB8}">
      <text>
        <r>
          <rPr>
            <b/>
            <sz val="9"/>
            <color indexed="81"/>
            <rFont val="Tahoma"/>
            <family val="2"/>
          </rPr>
          <t>dion stead:</t>
        </r>
        <r>
          <rPr>
            <sz val="9"/>
            <color indexed="81"/>
            <rFont val="Tahoma"/>
            <family val="2"/>
          </rPr>
          <t xml:space="preserve">
EG SG
NG PCC</t>
        </r>
      </text>
    </comment>
    <comment ref="O15" authorId="0" shapeId="0" xr:uid="{2C444854-56C5-4723-88C8-91A08E727BF4}">
      <text>
        <r>
          <rPr>
            <b/>
            <sz val="9"/>
            <color indexed="81"/>
            <rFont val="Tahoma"/>
            <family val="2"/>
          </rPr>
          <t>dion stead:NG SG</t>
        </r>
      </text>
    </comment>
    <comment ref="P15" authorId="0" shapeId="0" xr:uid="{33ADC663-1A81-4C1C-A300-8761C6B81E6A}">
      <text>
        <r>
          <rPr>
            <b/>
            <sz val="9"/>
            <color indexed="81"/>
            <rFont val="Tahoma"/>
            <family val="2"/>
          </rPr>
          <t>dion stead:</t>
        </r>
        <r>
          <rPr>
            <sz val="9"/>
            <color indexed="81"/>
            <rFont val="Tahoma"/>
            <family val="2"/>
          </rPr>
          <t xml:space="preserve">
NG HG &amp; PCC
</t>
        </r>
      </text>
    </comment>
    <comment ref="Q15" authorId="0" shapeId="0" xr:uid="{CDBC2312-6406-4701-B059-F268279B6AA4}">
      <text>
        <r>
          <rPr>
            <b/>
            <sz val="9"/>
            <color indexed="81"/>
            <rFont val="Tahoma"/>
            <family val="2"/>
          </rPr>
          <t>dion stead:</t>
        </r>
        <r>
          <rPr>
            <sz val="9"/>
            <color indexed="81"/>
            <rFont val="Tahoma"/>
            <family val="2"/>
          </rPr>
          <t xml:space="preserve">
PCC Nationals
EG HG/PCC</t>
        </r>
      </text>
    </comment>
    <comment ref="S15" authorId="0" shapeId="0" xr:uid="{2E3FE25B-B9C3-40AE-9F36-F12E5F76474B}">
      <text>
        <r>
          <rPr>
            <b/>
            <sz val="9"/>
            <color indexed="81"/>
            <rFont val="Tahoma"/>
            <family val="2"/>
          </rPr>
          <t>dion stead:</t>
        </r>
        <r>
          <rPr>
            <sz val="9"/>
            <color indexed="81"/>
            <rFont val="Tahoma"/>
            <family val="2"/>
          </rPr>
          <t xml:space="preserve">
PCC Champs</t>
        </r>
      </text>
    </comment>
    <comment ref="K20" authorId="0" shapeId="0" xr:uid="{E2EDFDE8-DC67-4F28-806E-87E514E0A031}">
      <text>
        <r>
          <rPr>
            <b/>
            <sz val="9"/>
            <color indexed="81"/>
            <rFont val="Tahoma"/>
            <family val="2"/>
          </rPr>
          <t>dion stead:</t>
        </r>
        <r>
          <rPr>
            <sz val="9"/>
            <color indexed="81"/>
            <rFont val="Tahoma"/>
            <family val="2"/>
          </rPr>
          <t xml:space="preserve">
EGPSA HG 01</t>
        </r>
      </text>
    </comment>
    <comment ref="P20" authorId="0" shapeId="0" xr:uid="{A55D2A05-A39C-455A-8BA7-AE3EE640B87C}">
      <text>
        <r>
          <rPr>
            <b/>
            <sz val="9"/>
            <color indexed="81"/>
            <rFont val="Tahoma"/>
            <family val="2"/>
          </rPr>
          <t>dion stead:</t>
        </r>
        <r>
          <rPr>
            <sz val="9"/>
            <color indexed="81"/>
            <rFont val="Tahoma"/>
            <family val="2"/>
          </rPr>
          <t xml:space="preserve">
NG HG &amp; PCC
</t>
        </r>
      </text>
    </comment>
    <comment ref="K22" authorId="0" shapeId="0" xr:uid="{F5ECE1E3-B09A-492B-B557-2006990E0A54}">
      <text>
        <r>
          <rPr>
            <b/>
            <sz val="9"/>
            <color indexed="81"/>
            <rFont val="Tahoma"/>
            <family val="2"/>
          </rPr>
          <t>dion stead:</t>
        </r>
        <r>
          <rPr>
            <sz val="9"/>
            <color indexed="81"/>
            <rFont val="Tahoma"/>
            <family val="2"/>
          </rPr>
          <t xml:space="preserve">
EGPSA HG 01</t>
        </r>
      </text>
    </comment>
    <comment ref="L22" authorId="0" shapeId="0" xr:uid="{0B0D4A97-9AFB-4E11-9317-B5587B64F82C}">
      <text>
        <r>
          <rPr>
            <b/>
            <sz val="9"/>
            <color indexed="81"/>
            <rFont val="Tahoma"/>
            <family val="2"/>
          </rPr>
          <t>dion stead:</t>
        </r>
        <r>
          <rPr>
            <sz val="9"/>
            <color indexed="81"/>
            <rFont val="Tahoma"/>
            <family val="2"/>
          </rPr>
          <t xml:space="preserve">
HG Nat
NG HG</t>
        </r>
      </text>
    </comment>
    <comment ref="N22" authorId="0" shapeId="0" xr:uid="{F806032C-0FE5-4568-841C-6B26C502DC82}">
      <text>
        <r>
          <rPr>
            <b/>
            <sz val="9"/>
            <color indexed="81"/>
            <rFont val="Tahoma"/>
            <family val="2"/>
          </rPr>
          <t>dion stead:</t>
        </r>
        <r>
          <rPr>
            <sz val="9"/>
            <color indexed="81"/>
            <rFont val="Tahoma"/>
            <family val="2"/>
          </rPr>
          <t xml:space="preserve">
EGPSA HG 
NGPSA HG</t>
        </r>
      </text>
    </comment>
    <comment ref="O22" authorId="0" shapeId="0" xr:uid="{7C3CC65E-582B-449D-9E17-3AFC82B3F2EB}">
      <text>
        <r>
          <rPr>
            <b/>
            <sz val="9"/>
            <color indexed="81"/>
            <rFont val="Tahoma"/>
            <family val="2"/>
          </rPr>
          <t>dion stead:</t>
        </r>
        <r>
          <rPr>
            <sz val="9"/>
            <color indexed="81"/>
            <rFont val="Tahoma"/>
            <family val="2"/>
          </rPr>
          <t xml:space="preserve">
EG HG
NG PCC</t>
        </r>
      </text>
    </comment>
    <comment ref="Q22" authorId="0" shapeId="0" xr:uid="{A4C9BA75-C34A-4B0C-B3A4-771528089477}">
      <text>
        <r>
          <rPr>
            <b/>
            <sz val="9"/>
            <color indexed="81"/>
            <rFont val="Tahoma"/>
            <family val="2"/>
          </rPr>
          <t>dion stead:</t>
        </r>
        <r>
          <rPr>
            <sz val="9"/>
            <color indexed="81"/>
            <rFont val="Tahoma"/>
            <family val="2"/>
          </rPr>
          <t xml:space="preserve">
NG HG
EG HG</t>
        </r>
      </text>
    </comment>
    <comment ref="R22" authorId="0" shapeId="0" xr:uid="{573A5A38-5227-421B-936F-062540B5B7B2}">
      <text>
        <r>
          <rPr>
            <b/>
            <sz val="9"/>
            <color indexed="81"/>
            <rFont val="Tahoma"/>
            <family val="2"/>
          </rPr>
          <t>dion stead:</t>
        </r>
        <r>
          <rPr>
            <sz val="9"/>
            <color indexed="81"/>
            <rFont val="Tahoma"/>
            <family val="2"/>
          </rPr>
          <t xml:space="preserve">
EG HG</t>
        </r>
      </text>
    </comment>
    <comment ref="S22" authorId="0" shapeId="0" xr:uid="{65F406CE-EFE8-4B41-8CFE-987C8340AE62}">
      <text>
        <r>
          <rPr>
            <b/>
            <sz val="9"/>
            <color indexed="81"/>
            <rFont val="Tahoma"/>
            <family val="2"/>
          </rPr>
          <t>dion stead:</t>
        </r>
        <r>
          <rPr>
            <sz val="9"/>
            <color indexed="81"/>
            <rFont val="Tahoma"/>
            <family val="2"/>
          </rPr>
          <t xml:space="preserve">
EG HG</t>
        </r>
      </text>
    </comment>
    <comment ref="T22" authorId="0" shapeId="0" xr:uid="{B80020DF-94EE-4EC4-86BF-68F2B3D604C9}">
      <text>
        <r>
          <rPr>
            <b/>
            <sz val="9"/>
            <color indexed="81"/>
            <rFont val="Tahoma"/>
            <family val="2"/>
          </rPr>
          <t>dion stead:</t>
        </r>
        <r>
          <rPr>
            <sz val="9"/>
            <color indexed="81"/>
            <rFont val="Tahoma"/>
            <family val="2"/>
          </rPr>
          <t xml:space="preserve">
PCC Nats
EG HG </t>
        </r>
      </text>
    </comment>
    <comment ref="K23" authorId="0" shapeId="0" xr:uid="{5EDAF0DC-5B98-447B-A255-01DAD87F8404}">
      <text>
        <r>
          <rPr>
            <b/>
            <sz val="9"/>
            <color indexed="81"/>
            <rFont val="Tahoma"/>
            <family val="2"/>
          </rPr>
          <t>dion stead:</t>
        </r>
        <r>
          <rPr>
            <sz val="9"/>
            <color indexed="81"/>
            <rFont val="Tahoma"/>
            <family val="2"/>
          </rPr>
          <t xml:space="preserve">
EGPSA HG 01
NGPSA HG 1</t>
        </r>
      </text>
    </comment>
    <comment ref="L23" authorId="0" shapeId="0" xr:uid="{558874E7-97D7-4350-8F08-3B2DD68BBA3D}">
      <text>
        <r>
          <rPr>
            <b/>
            <sz val="9"/>
            <color indexed="81"/>
            <rFont val="Tahoma"/>
            <family val="2"/>
          </rPr>
          <t>dion stead:</t>
        </r>
        <r>
          <rPr>
            <sz val="9"/>
            <color indexed="81"/>
            <rFont val="Tahoma"/>
            <family val="2"/>
          </rPr>
          <t xml:space="preserve">
EGPSA HG 2
HG Nat</t>
        </r>
      </text>
    </comment>
    <comment ref="N23" authorId="0" shapeId="0" xr:uid="{46943FC3-D086-42A2-8296-CAC905DC96C7}">
      <text>
        <r>
          <rPr>
            <b/>
            <sz val="9"/>
            <color indexed="81"/>
            <rFont val="Tahoma"/>
            <family val="2"/>
          </rPr>
          <t>dion stead:</t>
        </r>
        <r>
          <rPr>
            <sz val="9"/>
            <color indexed="81"/>
            <rFont val="Tahoma"/>
            <family val="2"/>
          </rPr>
          <t xml:space="preserve">
EGPSA HG </t>
        </r>
      </text>
    </comment>
    <comment ref="O23" authorId="0" shapeId="0" xr:uid="{C9329BD3-6593-445A-BE12-121EE7AA955A}">
      <text>
        <r>
          <rPr>
            <b/>
            <sz val="9"/>
            <color indexed="81"/>
            <rFont val="Tahoma"/>
            <family val="2"/>
          </rPr>
          <t>dion stead:</t>
        </r>
        <r>
          <rPr>
            <sz val="9"/>
            <color indexed="81"/>
            <rFont val="Tahoma"/>
            <family val="2"/>
          </rPr>
          <t xml:space="preserve">
NG HG</t>
        </r>
      </text>
    </comment>
    <comment ref="P23" authorId="0" shapeId="0" xr:uid="{4C089BB5-C23A-4E23-969D-A9005F61D96F}">
      <text>
        <r>
          <rPr>
            <b/>
            <sz val="9"/>
            <color indexed="81"/>
            <rFont val="Tahoma"/>
            <family val="2"/>
          </rPr>
          <t>dion stead:</t>
        </r>
        <r>
          <rPr>
            <sz val="9"/>
            <color indexed="81"/>
            <rFont val="Tahoma"/>
            <family val="2"/>
          </rPr>
          <t xml:space="preserve">
NG HG &amp; PCC
</t>
        </r>
      </text>
    </comment>
    <comment ref="Q23" authorId="0" shapeId="0" xr:uid="{5A4E855C-9BF3-4B93-94C7-912FF0B58886}">
      <text>
        <r>
          <rPr>
            <b/>
            <sz val="9"/>
            <color indexed="81"/>
            <rFont val="Tahoma"/>
            <family val="2"/>
          </rPr>
          <t>dion stead:</t>
        </r>
        <r>
          <rPr>
            <sz val="9"/>
            <color indexed="81"/>
            <rFont val="Tahoma"/>
            <family val="2"/>
          </rPr>
          <t xml:space="preserve">
NG HG
NG HG</t>
        </r>
      </text>
    </comment>
    <comment ref="R23" authorId="0" shapeId="0" xr:uid="{7D4F603C-2916-4E50-A56F-5948F953C9D6}">
      <text>
        <r>
          <rPr>
            <b/>
            <sz val="9"/>
            <color indexed="81"/>
            <rFont val="Tahoma"/>
            <family val="2"/>
          </rPr>
          <t>dion stead:</t>
        </r>
        <r>
          <rPr>
            <sz val="9"/>
            <color indexed="81"/>
            <rFont val="Tahoma"/>
            <family val="2"/>
          </rPr>
          <t xml:space="preserve">
NG HG</t>
        </r>
      </text>
    </comment>
    <comment ref="S23" authorId="0" shapeId="0" xr:uid="{B94AAC0D-E72B-4282-8C60-80A2023170A1}">
      <text>
        <r>
          <rPr>
            <b/>
            <sz val="9"/>
            <color indexed="81"/>
            <rFont val="Tahoma"/>
            <family val="2"/>
          </rPr>
          <t>dion stead:</t>
        </r>
        <r>
          <rPr>
            <sz val="9"/>
            <color indexed="81"/>
            <rFont val="Tahoma"/>
            <family val="2"/>
          </rPr>
          <t xml:space="preserve">
NG HG </t>
        </r>
      </text>
    </comment>
    <comment ref="U23" authorId="0" shapeId="0" xr:uid="{C5DD861E-E105-446E-8D12-342C71853331}">
      <text>
        <r>
          <rPr>
            <b/>
            <sz val="9"/>
            <color indexed="81"/>
            <rFont val="Tahoma"/>
            <family val="2"/>
          </rPr>
          <t>dion stead:</t>
        </r>
        <r>
          <rPr>
            <sz val="9"/>
            <color indexed="81"/>
            <rFont val="Tahoma"/>
            <family val="2"/>
          </rPr>
          <t xml:space="preserve">
HG Champs</t>
        </r>
      </text>
    </comment>
    <comment ref="M25" authorId="0" shapeId="0" xr:uid="{2AE59B2D-F71C-4E32-BC6A-7E608365340E}">
      <text>
        <r>
          <rPr>
            <b/>
            <sz val="9"/>
            <color indexed="81"/>
            <rFont val="Tahoma"/>
            <family val="2"/>
          </rPr>
          <t>dion stead:</t>
        </r>
        <r>
          <rPr>
            <sz val="9"/>
            <color indexed="81"/>
            <rFont val="Tahoma"/>
            <family val="2"/>
          </rPr>
          <t xml:space="preserve">
EG SG</t>
        </r>
      </text>
    </comment>
    <comment ref="K26" authorId="0" shapeId="0" xr:uid="{55D3F337-9528-4DAA-A597-9F88479320DC}">
      <text>
        <r>
          <rPr>
            <b/>
            <sz val="9"/>
            <color indexed="81"/>
            <rFont val="Tahoma"/>
            <family val="2"/>
          </rPr>
          <t>dion stead:</t>
        </r>
        <r>
          <rPr>
            <sz val="9"/>
            <color indexed="81"/>
            <rFont val="Tahoma"/>
            <family val="2"/>
          </rPr>
          <t xml:space="preserve">
EGPSA HG 01</t>
        </r>
      </text>
    </comment>
    <comment ref="M26" authorId="0" shapeId="0" xr:uid="{E34B2DFE-9791-43A9-8865-490FB99A7AB4}">
      <text>
        <r>
          <rPr>
            <b/>
            <sz val="9"/>
            <color indexed="81"/>
            <rFont val="Tahoma"/>
            <family val="2"/>
          </rPr>
          <t>dion stead:</t>
        </r>
        <r>
          <rPr>
            <sz val="9"/>
            <color indexed="81"/>
            <rFont val="Tahoma"/>
            <family val="2"/>
          </rPr>
          <t xml:space="preserve">
EG SG</t>
        </r>
      </text>
    </comment>
    <comment ref="S26" authorId="0" shapeId="0" xr:uid="{4C5D60E0-08BF-4E36-8B62-6D32837686DC}">
      <text>
        <r>
          <rPr>
            <b/>
            <sz val="9"/>
            <color indexed="81"/>
            <rFont val="Tahoma"/>
            <family val="2"/>
          </rPr>
          <t>dion stead:</t>
        </r>
        <r>
          <rPr>
            <sz val="9"/>
            <color indexed="81"/>
            <rFont val="Tahoma"/>
            <family val="2"/>
          </rPr>
          <t xml:space="preserve">
EG HG</t>
        </r>
      </text>
    </comment>
    <comment ref="K27" authorId="0" shapeId="0" xr:uid="{272F7F2C-16D7-439A-AA82-DDEB4899B7B5}">
      <text>
        <r>
          <rPr>
            <b/>
            <sz val="9"/>
            <color indexed="81"/>
            <rFont val="Tahoma"/>
            <family val="2"/>
          </rPr>
          <t>dion stead:</t>
        </r>
        <r>
          <rPr>
            <sz val="9"/>
            <color indexed="81"/>
            <rFont val="Tahoma"/>
            <family val="2"/>
          </rPr>
          <t xml:space="preserve">
EGPSA HG 01
NGPSA HG 1</t>
        </r>
      </text>
    </comment>
    <comment ref="L27" authorId="0" shapeId="0" xr:uid="{0964116D-0DE0-44BC-9D10-644C3E78FE2F}">
      <text>
        <r>
          <rPr>
            <b/>
            <sz val="9"/>
            <color indexed="81"/>
            <rFont val="Tahoma"/>
            <family val="2"/>
          </rPr>
          <t>dion stead:</t>
        </r>
        <r>
          <rPr>
            <sz val="9"/>
            <color indexed="81"/>
            <rFont val="Tahoma"/>
            <family val="2"/>
          </rPr>
          <t xml:space="preserve">
HG Nat</t>
        </r>
      </text>
    </comment>
    <comment ref="M27" authorId="0" shapeId="0" xr:uid="{BFE7BF99-72E5-4D86-9DE8-FE337CB0F63D}">
      <text>
        <r>
          <rPr>
            <b/>
            <sz val="9"/>
            <color indexed="81"/>
            <rFont val="Tahoma"/>
            <family val="2"/>
          </rPr>
          <t>dion stead:</t>
        </r>
        <r>
          <rPr>
            <sz val="9"/>
            <color indexed="81"/>
            <rFont val="Tahoma"/>
            <family val="2"/>
          </rPr>
          <t xml:space="preserve">
EG HG</t>
        </r>
      </text>
    </comment>
    <comment ref="N27" authorId="0" shapeId="0" xr:uid="{94CAB777-4533-4FBD-B4D7-72EC398A3D17}">
      <text>
        <r>
          <rPr>
            <b/>
            <sz val="9"/>
            <color indexed="81"/>
            <rFont val="Tahoma"/>
            <family val="2"/>
          </rPr>
          <t>dion stead:</t>
        </r>
        <r>
          <rPr>
            <sz val="9"/>
            <color indexed="81"/>
            <rFont val="Tahoma"/>
            <family val="2"/>
          </rPr>
          <t xml:space="preserve">
EGPSA HG 
NGPSA HG</t>
        </r>
      </text>
    </comment>
    <comment ref="O27" authorId="0" shapeId="0" xr:uid="{F371F5D8-A7ED-4065-988E-834C4089387B}">
      <text>
        <r>
          <rPr>
            <b/>
            <sz val="9"/>
            <color indexed="81"/>
            <rFont val="Tahoma"/>
            <family val="2"/>
          </rPr>
          <t>dion stead:</t>
        </r>
        <r>
          <rPr>
            <sz val="9"/>
            <color indexed="81"/>
            <rFont val="Tahoma"/>
            <family val="2"/>
          </rPr>
          <t xml:space="preserve">
EG HG
NG HG</t>
        </r>
      </text>
    </comment>
    <comment ref="Q27" authorId="0" shapeId="0" xr:uid="{9A2E69A1-23DF-47CA-B54E-EC8F6E36AEAF}">
      <text>
        <r>
          <rPr>
            <b/>
            <sz val="9"/>
            <color indexed="81"/>
            <rFont val="Tahoma"/>
            <family val="2"/>
          </rPr>
          <t>dion stead:</t>
        </r>
        <r>
          <rPr>
            <sz val="9"/>
            <color indexed="81"/>
            <rFont val="Tahoma"/>
            <family val="2"/>
          </rPr>
          <t xml:space="preserve">
NG HG
EG HG</t>
        </r>
      </text>
    </comment>
    <comment ref="R27" authorId="0" shapeId="0" xr:uid="{B2A90E38-B92E-4AB3-94D5-B0AF49030EF6}">
      <text>
        <r>
          <rPr>
            <b/>
            <sz val="9"/>
            <color indexed="81"/>
            <rFont val="Tahoma"/>
            <family val="2"/>
          </rPr>
          <t>dion stead:</t>
        </r>
        <r>
          <rPr>
            <sz val="9"/>
            <color indexed="81"/>
            <rFont val="Tahoma"/>
            <family val="2"/>
          </rPr>
          <t xml:space="preserve">
EG HG</t>
        </r>
      </text>
    </comment>
    <comment ref="T27" authorId="0" shapeId="0" xr:uid="{22B4DC72-3932-4951-B343-11D0AFE925A1}">
      <text>
        <r>
          <rPr>
            <b/>
            <sz val="9"/>
            <color indexed="81"/>
            <rFont val="Tahoma"/>
            <family val="2"/>
          </rPr>
          <t>dion stead:</t>
        </r>
        <r>
          <rPr>
            <sz val="9"/>
            <color indexed="81"/>
            <rFont val="Tahoma"/>
            <family val="2"/>
          </rPr>
          <t xml:space="preserve">
PCC Nats
EG HG</t>
        </r>
      </text>
    </comment>
    <comment ref="U27" authorId="0" shapeId="0" xr:uid="{5F0456C4-ED18-4F58-8498-773A645349A6}">
      <text>
        <r>
          <rPr>
            <b/>
            <sz val="9"/>
            <color indexed="81"/>
            <rFont val="Tahoma"/>
            <family val="2"/>
          </rPr>
          <t>dion stead:</t>
        </r>
        <r>
          <rPr>
            <sz val="9"/>
            <color indexed="81"/>
            <rFont val="Tahoma"/>
            <family val="2"/>
          </rPr>
          <t xml:space="preserve">
HG Champs</t>
        </r>
      </text>
    </comment>
    <comment ref="K30" authorId="0" shapeId="0" xr:uid="{617D4607-1D53-42C5-A56D-FAA90A2E34FC}">
      <text>
        <r>
          <rPr>
            <b/>
            <sz val="9"/>
            <color indexed="81"/>
            <rFont val="Tahoma"/>
            <family val="2"/>
          </rPr>
          <t>dion stead:</t>
        </r>
        <r>
          <rPr>
            <sz val="9"/>
            <color indexed="81"/>
            <rFont val="Tahoma"/>
            <family val="2"/>
          </rPr>
          <t xml:space="preserve">
EGPSA HG 01</t>
        </r>
      </text>
    </comment>
    <comment ref="L30" authorId="0" shapeId="0" xr:uid="{A48E8ED3-D277-43D6-AB19-7E96560FED1A}">
      <text>
        <r>
          <rPr>
            <b/>
            <sz val="9"/>
            <color indexed="81"/>
            <rFont val="Tahoma"/>
            <family val="2"/>
          </rPr>
          <t>dion stead:</t>
        </r>
        <r>
          <rPr>
            <sz val="9"/>
            <color indexed="81"/>
            <rFont val="Tahoma"/>
            <family val="2"/>
          </rPr>
          <t xml:space="preserve">
EGPSA HG 2
HG Nat
NG HG</t>
        </r>
      </text>
    </comment>
    <comment ref="N30" authorId="0" shapeId="0" xr:uid="{45183EFC-E88F-4F5B-A323-E1046F916F02}">
      <text>
        <r>
          <rPr>
            <b/>
            <sz val="9"/>
            <color indexed="81"/>
            <rFont val="Tahoma"/>
            <family val="2"/>
          </rPr>
          <t>dion stead:</t>
        </r>
        <r>
          <rPr>
            <sz val="9"/>
            <color indexed="81"/>
            <rFont val="Tahoma"/>
            <family val="2"/>
          </rPr>
          <t xml:space="preserve">
NGPSA HG</t>
        </r>
      </text>
    </comment>
    <comment ref="O30" authorId="0" shapeId="0" xr:uid="{0FFAF63A-0B96-4AE9-BC03-C2A5D1A2EA1F}">
      <text>
        <r>
          <rPr>
            <b/>
            <sz val="9"/>
            <color indexed="81"/>
            <rFont val="Tahoma"/>
            <family val="2"/>
          </rPr>
          <t>dion stead:</t>
        </r>
        <r>
          <rPr>
            <sz val="9"/>
            <color indexed="81"/>
            <rFont val="Tahoma"/>
            <family val="2"/>
          </rPr>
          <t xml:space="preserve">
NG HG</t>
        </r>
      </text>
    </comment>
    <comment ref="P30" authorId="0" shapeId="0" xr:uid="{F9D43BDD-89B6-4FA0-8344-C93CB385C1C8}">
      <text>
        <r>
          <rPr>
            <b/>
            <sz val="9"/>
            <color indexed="81"/>
            <rFont val="Tahoma"/>
            <family val="2"/>
          </rPr>
          <t>dion stead:</t>
        </r>
        <r>
          <rPr>
            <sz val="9"/>
            <color indexed="81"/>
            <rFont val="Tahoma"/>
            <family val="2"/>
          </rPr>
          <t xml:space="preserve">
NG HG &amp; PCC
</t>
        </r>
      </text>
    </comment>
    <comment ref="Q30" authorId="0" shapeId="0" xr:uid="{E2F111B6-1D81-4A19-B698-312708999CD4}">
      <text>
        <r>
          <rPr>
            <b/>
            <sz val="9"/>
            <color indexed="81"/>
            <rFont val="Tahoma"/>
            <family val="2"/>
          </rPr>
          <t>dion stead:</t>
        </r>
        <r>
          <rPr>
            <sz val="9"/>
            <color indexed="81"/>
            <rFont val="Tahoma"/>
            <family val="2"/>
          </rPr>
          <t xml:space="preserve">
NG HG
</t>
        </r>
      </text>
    </comment>
    <comment ref="R30" authorId="0" shapeId="0" xr:uid="{7B547387-AA08-44D1-A670-9F77A05C11BA}">
      <text>
        <r>
          <rPr>
            <b/>
            <sz val="9"/>
            <color indexed="81"/>
            <rFont val="Tahoma"/>
            <family val="2"/>
          </rPr>
          <t>dion stead:</t>
        </r>
        <r>
          <rPr>
            <sz val="9"/>
            <color indexed="81"/>
            <rFont val="Tahoma"/>
            <family val="2"/>
          </rPr>
          <t xml:space="preserve">
NG HG</t>
        </r>
      </text>
    </comment>
    <comment ref="S30" authorId="0" shapeId="0" xr:uid="{17047583-B445-4D6C-85E7-5A7ABF785E7B}">
      <text>
        <r>
          <rPr>
            <b/>
            <sz val="9"/>
            <color indexed="81"/>
            <rFont val="Tahoma"/>
            <family val="2"/>
          </rPr>
          <t>dion stead:</t>
        </r>
        <r>
          <rPr>
            <sz val="9"/>
            <color indexed="81"/>
            <rFont val="Tahoma"/>
            <family val="2"/>
          </rPr>
          <t xml:space="preserve">
NG HG </t>
        </r>
      </text>
    </comment>
    <comment ref="K35" authorId="0" shapeId="0" xr:uid="{630B5767-34B1-4395-918E-95A7CB60C938}">
      <text>
        <r>
          <rPr>
            <b/>
            <sz val="9"/>
            <color indexed="81"/>
            <rFont val="Tahoma"/>
            <family val="2"/>
          </rPr>
          <t>dion stead:</t>
        </r>
        <r>
          <rPr>
            <sz val="9"/>
            <color indexed="81"/>
            <rFont val="Tahoma"/>
            <family val="2"/>
          </rPr>
          <t xml:space="preserve">
EGPSA HG 01</t>
        </r>
      </text>
    </comment>
    <comment ref="U37" authorId="0" shapeId="0" xr:uid="{54655A07-77A1-4174-A72E-3D77D3761411}">
      <text>
        <r>
          <rPr>
            <b/>
            <sz val="9"/>
            <color indexed="81"/>
            <rFont val="Tahoma"/>
            <charset val="1"/>
          </rPr>
          <t>dion stead:</t>
        </r>
        <r>
          <rPr>
            <sz val="9"/>
            <color indexed="81"/>
            <rFont val="Tahoma"/>
            <charset val="1"/>
          </rPr>
          <t xml:space="preserve">
DSS Status confirmation received from Natshoot for 2023. Cert on record.</t>
        </r>
      </text>
    </comment>
    <comment ref="K41" authorId="0" shapeId="0" xr:uid="{F0184DF0-1872-4C6E-86A5-E64F0F26A23A}">
      <text>
        <r>
          <rPr>
            <b/>
            <sz val="9"/>
            <color indexed="81"/>
            <rFont val="Tahoma"/>
            <family val="2"/>
          </rPr>
          <t>dion stead:</t>
        </r>
        <r>
          <rPr>
            <sz val="9"/>
            <color indexed="81"/>
            <rFont val="Tahoma"/>
            <family val="2"/>
          </rPr>
          <t xml:space="preserve">
EGPSA HG 01</t>
        </r>
      </text>
    </comment>
    <comment ref="L41" authorId="0" shapeId="0" xr:uid="{BEEB59D6-BC58-4C69-8881-E2E6F207C447}">
      <text>
        <r>
          <rPr>
            <b/>
            <sz val="9"/>
            <color indexed="81"/>
            <rFont val="Tahoma"/>
            <family val="2"/>
          </rPr>
          <t>dion stead:</t>
        </r>
        <r>
          <rPr>
            <sz val="9"/>
            <color indexed="81"/>
            <rFont val="Tahoma"/>
            <family val="2"/>
          </rPr>
          <t xml:space="preserve">
EGPSA HG 2
NG HG</t>
        </r>
      </text>
    </comment>
    <comment ref="N41" authorId="0" shapeId="0" xr:uid="{3E8EF103-4795-4724-9740-688BDFAA20A4}">
      <text>
        <r>
          <rPr>
            <b/>
            <sz val="9"/>
            <color indexed="81"/>
            <rFont val="Tahoma"/>
            <family val="2"/>
          </rPr>
          <t>dion stead:</t>
        </r>
        <r>
          <rPr>
            <sz val="9"/>
            <color indexed="81"/>
            <rFont val="Tahoma"/>
            <family val="2"/>
          </rPr>
          <t xml:space="preserve">
NGPSA HG</t>
        </r>
      </text>
    </comment>
    <comment ref="O41" authorId="0" shapeId="0" xr:uid="{0494FF62-9D26-4DA6-BEE6-C2374AD55DE1}">
      <text>
        <r>
          <rPr>
            <b/>
            <sz val="9"/>
            <color indexed="81"/>
            <rFont val="Tahoma"/>
            <family val="2"/>
          </rPr>
          <t>dion stead:</t>
        </r>
        <r>
          <rPr>
            <sz val="9"/>
            <color indexed="81"/>
            <rFont val="Tahoma"/>
            <family val="2"/>
          </rPr>
          <t xml:space="preserve">
NG HG</t>
        </r>
      </text>
    </comment>
    <comment ref="P41" authorId="0" shapeId="0" xr:uid="{C8A521C9-246B-42FF-9847-63E73EEA5D9E}">
      <text>
        <r>
          <rPr>
            <b/>
            <sz val="9"/>
            <color indexed="81"/>
            <rFont val="Tahoma"/>
            <family val="2"/>
          </rPr>
          <t>dion stead:</t>
        </r>
        <r>
          <rPr>
            <sz val="9"/>
            <color indexed="81"/>
            <rFont val="Tahoma"/>
            <family val="2"/>
          </rPr>
          <t xml:space="preserve">
NG HG &amp; PCC
</t>
        </r>
      </text>
    </comment>
    <comment ref="Q41" authorId="0" shapeId="0" xr:uid="{49C2A153-74CD-41B6-B776-6D98E6156FF3}">
      <text>
        <r>
          <rPr>
            <b/>
            <sz val="9"/>
            <color indexed="81"/>
            <rFont val="Tahoma"/>
            <family val="2"/>
          </rPr>
          <t>dion stead:</t>
        </r>
        <r>
          <rPr>
            <sz val="9"/>
            <color indexed="81"/>
            <rFont val="Tahoma"/>
            <family val="2"/>
          </rPr>
          <t xml:space="preserve">
NG HG</t>
        </r>
      </text>
    </comment>
    <comment ref="R41" authorId="0" shapeId="0" xr:uid="{80938A6A-9B6C-4A3B-A03A-56B3BFF8FB18}">
      <text>
        <r>
          <rPr>
            <b/>
            <sz val="9"/>
            <color indexed="81"/>
            <rFont val="Tahoma"/>
            <family val="2"/>
          </rPr>
          <t>dion stead:</t>
        </r>
        <r>
          <rPr>
            <sz val="9"/>
            <color indexed="81"/>
            <rFont val="Tahoma"/>
            <family val="2"/>
          </rPr>
          <t xml:space="preserve">
NG HG</t>
        </r>
      </text>
    </comment>
    <comment ref="S41" authorId="0" shapeId="0" xr:uid="{BF70EB58-F72D-4BAD-A4E2-1FC81B5587CF}">
      <text>
        <r>
          <rPr>
            <b/>
            <sz val="9"/>
            <color indexed="81"/>
            <rFont val="Tahoma"/>
            <family val="2"/>
          </rPr>
          <t>dion stead:</t>
        </r>
        <r>
          <rPr>
            <sz val="9"/>
            <color indexed="81"/>
            <rFont val="Tahoma"/>
            <family val="2"/>
          </rPr>
          <t xml:space="preserve">
NG HG </t>
        </r>
      </text>
    </comment>
    <comment ref="U41" authorId="0" shapeId="0" xr:uid="{BA0646DB-9B7F-400D-8220-3CEA84E22820}">
      <text>
        <r>
          <rPr>
            <b/>
            <sz val="9"/>
            <color indexed="81"/>
            <rFont val="Tahoma"/>
            <family val="2"/>
          </rPr>
          <t>dion stead:</t>
        </r>
        <r>
          <rPr>
            <sz val="9"/>
            <color indexed="81"/>
            <rFont val="Tahoma"/>
            <family val="2"/>
          </rPr>
          <t xml:space="preserve">
HG Champs</t>
        </r>
      </text>
    </comment>
    <comment ref="Q42" authorId="0" shapeId="0" xr:uid="{F322B5E8-C6C1-4E24-9C40-A2436AB82CF4}">
      <text>
        <r>
          <rPr>
            <b/>
            <sz val="9"/>
            <color indexed="81"/>
            <rFont val="Tahoma"/>
            <family val="2"/>
          </rPr>
          <t>dion stead:</t>
        </r>
        <r>
          <rPr>
            <sz val="9"/>
            <color indexed="81"/>
            <rFont val="Tahoma"/>
            <family val="2"/>
          </rPr>
          <t xml:space="preserve">
NG HG</t>
        </r>
      </text>
    </comment>
    <comment ref="R42" authorId="0" shapeId="0" xr:uid="{24576974-8121-46A5-9D93-A2FB3EFE48A4}">
      <text>
        <r>
          <rPr>
            <b/>
            <sz val="9"/>
            <color indexed="81"/>
            <rFont val="Tahoma"/>
            <family val="2"/>
          </rPr>
          <t>dion stead:</t>
        </r>
        <r>
          <rPr>
            <sz val="9"/>
            <color indexed="81"/>
            <rFont val="Tahoma"/>
            <family val="2"/>
          </rPr>
          <t xml:space="preserve">
NG HG</t>
        </r>
      </text>
    </comment>
    <comment ref="S42" authorId="0" shapeId="0" xr:uid="{988E32E5-A51F-4F6D-80F0-7ED22F1254E4}">
      <text>
        <r>
          <rPr>
            <b/>
            <sz val="9"/>
            <color indexed="81"/>
            <rFont val="Tahoma"/>
            <family val="2"/>
          </rPr>
          <t>dion stead:</t>
        </r>
        <r>
          <rPr>
            <sz val="9"/>
            <color indexed="81"/>
            <rFont val="Tahoma"/>
            <family val="2"/>
          </rPr>
          <t xml:space="preserve">
NG HG </t>
        </r>
      </text>
    </comment>
    <comment ref="U42" authorId="0" shapeId="0" xr:uid="{DECD385E-B20C-4570-803A-AD80C2A5B79C}">
      <text>
        <r>
          <rPr>
            <b/>
            <sz val="9"/>
            <color indexed="81"/>
            <rFont val="Tahoma"/>
            <family val="2"/>
          </rPr>
          <t>dion stead:</t>
        </r>
        <r>
          <rPr>
            <sz val="9"/>
            <color indexed="81"/>
            <rFont val="Tahoma"/>
            <family val="2"/>
          </rPr>
          <t xml:space="preserve">
HG Champs</t>
        </r>
      </text>
    </comment>
    <comment ref="Q43" authorId="0" shapeId="0" xr:uid="{BD34AD87-B34E-4AC1-83D5-A069A7485BD0}">
      <text>
        <r>
          <rPr>
            <b/>
            <sz val="9"/>
            <color indexed="81"/>
            <rFont val="Tahoma"/>
            <family val="2"/>
          </rPr>
          <t>dion stead:</t>
        </r>
        <r>
          <rPr>
            <sz val="9"/>
            <color indexed="81"/>
            <rFont val="Tahoma"/>
            <family val="2"/>
          </rPr>
          <t xml:space="preserve">
NG HG</t>
        </r>
      </text>
    </comment>
    <comment ref="R43" authorId="0" shapeId="0" xr:uid="{5B590090-8AD1-420D-8037-029CF17FB79B}">
      <text>
        <r>
          <rPr>
            <b/>
            <sz val="9"/>
            <color indexed="81"/>
            <rFont val="Tahoma"/>
            <family val="2"/>
          </rPr>
          <t>dion stead:</t>
        </r>
        <r>
          <rPr>
            <sz val="9"/>
            <color indexed="81"/>
            <rFont val="Tahoma"/>
            <family val="2"/>
          </rPr>
          <t xml:space="preserve">
NG HG</t>
        </r>
      </text>
    </comment>
    <comment ref="S43" authorId="0" shapeId="0" xr:uid="{A979D60B-B5E4-41C9-B3DF-27491FC3D910}">
      <text>
        <r>
          <rPr>
            <b/>
            <sz val="9"/>
            <color indexed="81"/>
            <rFont val="Tahoma"/>
            <family val="2"/>
          </rPr>
          <t>dion stead:</t>
        </r>
        <r>
          <rPr>
            <sz val="9"/>
            <color indexed="81"/>
            <rFont val="Tahoma"/>
            <family val="2"/>
          </rPr>
          <t xml:space="preserve">
NG HG </t>
        </r>
      </text>
    </comment>
    <comment ref="U43" authorId="0" shapeId="0" xr:uid="{49632887-8DE6-44FC-A367-28898CA3CB8D}">
      <text>
        <r>
          <rPr>
            <b/>
            <sz val="9"/>
            <color indexed="81"/>
            <rFont val="Tahoma"/>
            <family val="2"/>
          </rPr>
          <t>dion stead:</t>
        </r>
        <r>
          <rPr>
            <sz val="9"/>
            <color indexed="81"/>
            <rFont val="Tahoma"/>
            <family val="2"/>
          </rPr>
          <t xml:space="preserve">
HG Champs</t>
        </r>
      </text>
    </comment>
    <comment ref="K44" authorId="0" shapeId="0" xr:uid="{45ED4348-E207-4C9A-959B-A114477E685D}">
      <text>
        <r>
          <rPr>
            <b/>
            <sz val="9"/>
            <color indexed="81"/>
            <rFont val="Tahoma"/>
            <family val="2"/>
          </rPr>
          <t>dion stead:</t>
        </r>
        <r>
          <rPr>
            <sz val="9"/>
            <color indexed="81"/>
            <rFont val="Tahoma"/>
            <family val="2"/>
          </rPr>
          <t xml:space="preserve">
EGPSA HG 01
NGPSA HG 1</t>
        </r>
      </text>
    </comment>
    <comment ref="L46" authorId="0" shapeId="0" xr:uid="{9ECEE72E-6B14-4264-869D-456A3B7E4AC9}">
      <text>
        <r>
          <rPr>
            <b/>
            <sz val="9"/>
            <color indexed="81"/>
            <rFont val="Tahoma"/>
            <family val="2"/>
          </rPr>
          <t>dion stead:</t>
        </r>
        <r>
          <rPr>
            <sz val="9"/>
            <color indexed="81"/>
            <rFont val="Tahoma"/>
            <family val="2"/>
          </rPr>
          <t xml:space="preserve">
HG Nat</t>
        </r>
      </text>
    </comment>
    <comment ref="L53" authorId="0" shapeId="0" xr:uid="{7B8D0E5C-E2BA-4AC5-9534-0632D1D2488F}">
      <text>
        <r>
          <rPr>
            <b/>
            <sz val="9"/>
            <color indexed="81"/>
            <rFont val="Tahoma"/>
            <family val="2"/>
          </rPr>
          <t>dion stead:</t>
        </r>
        <r>
          <rPr>
            <sz val="9"/>
            <color indexed="81"/>
            <rFont val="Tahoma"/>
            <family val="2"/>
          </rPr>
          <t xml:space="preserve">
NGPSA SG </t>
        </r>
      </text>
    </comment>
    <comment ref="M53" authorId="0" shapeId="0" xr:uid="{C77F73DA-8186-417C-A31A-A66C6631F205}">
      <text>
        <r>
          <rPr>
            <b/>
            <sz val="9"/>
            <color indexed="81"/>
            <rFont val="Tahoma"/>
            <family val="2"/>
          </rPr>
          <t>dion stead:</t>
        </r>
        <r>
          <rPr>
            <sz val="9"/>
            <color indexed="81"/>
            <rFont val="Tahoma"/>
            <family val="2"/>
          </rPr>
          <t xml:space="preserve">
EG SG</t>
        </r>
      </text>
    </comment>
    <comment ref="N53" authorId="0" shapeId="0" xr:uid="{AF80217F-B4B1-46A9-9074-D7B0162BB249}">
      <text>
        <r>
          <rPr>
            <b/>
            <sz val="9"/>
            <color indexed="81"/>
            <rFont val="Tahoma"/>
            <family val="2"/>
          </rPr>
          <t>dion stead:</t>
        </r>
        <r>
          <rPr>
            <sz val="9"/>
            <color indexed="81"/>
            <rFont val="Tahoma"/>
            <family val="2"/>
          </rPr>
          <t xml:space="preserve">
NGPSA PCC</t>
        </r>
      </text>
    </comment>
    <comment ref="O53" authorId="0" shapeId="0" xr:uid="{8FD8B079-094F-4091-9C02-A250D4F3CA2A}">
      <text>
        <r>
          <rPr>
            <b/>
            <sz val="9"/>
            <color indexed="81"/>
            <rFont val="Tahoma"/>
            <family val="2"/>
          </rPr>
          <t>dion stead:</t>
        </r>
        <r>
          <rPr>
            <sz val="9"/>
            <color indexed="81"/>
            <rFont val="Tahoma"/>
            <family val="2"/>
          </rPr>
          <t xml:space="preserve">
EG HG
NG SG
NG PCC</t>
        </r>
      </text>
    </comment>
    <comment ref="P53" authorId="0" shapeId="0" xr:uid="{C97B0083-9035-441D-A3CB-092009D34737}">
      <text>
        <r>
          <rPr>
            <b/>
            <sz val="9"/>
            <color indexed="81"/>
            <rFont val="Tahoma"/>
            <family val="2"/>
          </rPr>
          <t>dion stead:</t>
        </r>
        <r>
          <rPr>
            <sz val="9"/>
            <color indexed="81"/>
            <rFont val="Tahoma"/>
            <family val="2"/>
          </rPr>
          <t xml:space="preserve">
NG Rifle</t>
        </r>
      </text>
    </comment>
    <comment ref="Q53" authorId="0" shapeId="0" xr:uid="{5711549A-6314-4A7E-B98D-72358DE0E420}">
      <text>
        <r>
          <rPr>
            <b/>
            <sz val="9"/>
            <color indexed="81"/>
            <rFont val="Tahoma"/>
            <family val="2"/>
          </rPr>
          <t>dion stead:</t>
        </r>
        <r>
          <rPr>
            <sz val="9"/>
            <color indexed="81"/>
            <rFont val="Tahoma"/>
            <family val="2"/>
          </rPr>
          <t xml:space="preserve">
EG PCC</t>
        </r>
      </text>
    </comment>
    <comment ref="K54" authorId="0" shapeId="0" xr:uid="{C00A5C70-54FE-4003-8DEE-6F689CEBBF83}">
      <text>
        <r>
          <rPr>
            <b/>
            <sz val="9"/>
            <color indexed="81"/>
            <rFont val="Tahoma"/>
            <family val="2"/>
          </rPr>
          <t>dion stead:</t>
        </r>
        <r>
          <rPr>
            <sz val="9"/>
            <color indexed="81"/>
            <rFont val="Tahoma"/>
            <family val="2"/>
          </rPr>
          <t xml:space="preserve">
EGPSA HG 01
NGPSA HG 1</t>
        </r>
      </text>
    </comment>
    <comment ref="L54" authorId="0" shapeId="0" xr:uid="{B706FB28-0D84-4BCF-9F30-E1E156DA2733}">
      <text>
        <r>
          <rPr>
            <b/>
            <sz val="9"/>
            <color indexed="81"/>
            <rFont val="Tahoma"/>
            <family val="2"/>
          </rPr>
          <t>dion stead:</t>
        </r>
        <r>
          <rPr>
            <sz val="9"/>
            <color indexed="81"/>
            <rFont val="Tahoma"/>
            <family val="2"/>
          </rPr>
          <t xml:space="preserve">
EGPSA HG 2</t>
        </r>
      </text>
    </comment>
    <comment ref="N54" authorId="0" shapeId="0" xr:uid="{F93934C7-67CA-414A-8D97-9956422FC7DB}">
      <text>
        <r>
          <rPr>
            <b/>
            <sz val="9"/>
            <color indexed="81"/>
            <rFont val="Tahoma"/>
            <family val="2"/>
          </rPr>
          <t>dion stead:</t>
        </r>
        <r>
          <rPr>
            <sz val="9"/>
            <color indexed="81"/>
            <rFont val="Tahoma"/>
            <family val="2"/>
          </rPr>
          <t xml:space="preserve">
EGPSA HG 
NGPSA HG</t>
        </r>
      </text>
    </comment>
    <comment ref="O54" authorId="0" shapeId="0" xr:uid="{AA8EE529-B7F5-47D5-A8F4-54FDA6B18CDD}">
      <text>
        <r>
          <rPr>
            <b/>
            <sz val="9"/>
            <color indexed="81"/>
            <rFont val="Tahoma"/>
            <family val="2"/>
          </rPr>
          <t>dion stead:</t>
        </r>
        <r>
          <rPr>
            <sz val="9"/>
            <color indexed="81"/>
            <rFont val="Tahoma"/>
            <family val="2"/>
          </rPr>
          <t xml:space="preserve">
EG HG</t>
        </r>
      </text>
    </comment>
    <comment ref="S54" authorId="0" shapeId="0" xr:uid="{61989B2B-0A92-4356-AEA6-5BE058FBD77F}">
      <text>
        <r>
          <rPr>
            <b/>
            <sz val="9"/>
            <color indexed="81"/>
            <rFont val="Tahoma"/>
            <family val="2"/>
          </rPr>
          <t>dion stead:</t>
        </r>
        <r>
          <rPr>
            <sz val="9"/>
            <color indexed="81"/>
            <rFont val="Tahoma"/>
            <family val="2"/>
          </rPr>
          <t xml:space="preserve">
NG HG </t>
        </r>
      </text>
    </comment>
    <comment ref="U54" authorId="0" shapeId="0" xr:uid="{FAF7592A-0B17-4608-BB26-CF641141AEB5}">
      <text>
        <r>
          <rPr>
            <b/>
            <sz val="9"/>
            <color indexed="81"/>
            <rFont val="Tahoma"/>
            <family val="2"/>
          </rPr>
          <t>dion stead:</t>
        </r>
        <r>
          <rPr>
            <sz val="9"/>
            <color indexed="81"/>
            <rFont val="Tahoma"/>
            <family val="2"/>
          </rPr>
          <t xml:space="preserve">
HG Champs</t>
        </r>
      </text>
    </comment>
    <comment ref="K58" authorId="0" shapeId="0" xr:uid="{5275CE4B-350D-44E1-BA2E-2243E9B09122}">
      <text>
        <r>
          <rPr>
            <b/>
            <sz val="9"/>
            <color indexed="81"/>
            <rFont val="Tahoma"/>
            <family val="2"/>
          </rPr>
          <t>dion stead:</t>
        </r>
        <r>
          <rPr>
            <sz val="9"/>
            <color indexed="81"/>
            <rFont val="Tahoma"/>
            <family val="2"/>
          </rPr>
          <t xml:space="preserve">
EGPSA HG 01</t>
        </r>
      </text>
    </comment>
    <comment ref="P58" authorId="0" shapeId="0" xr:uid="{D5BB2197-2B4A-4DB1-9CBC-6A7E5DBA5EB0}">
      <text>
        <r>
          <rPr>
            <b/>
            <sz val="9"/>
            <color indexed="81"/>
            <rFont val="Tahoma"/>
            <family val="2"/>
          </rPr>
          <t>dion stead:</t>
        </r>
        <r>
          <rPr>
            <sz val="9"/>
            <color indexed="81"/>
            <rFont val="Tahoma"/>
            <family val="2"/>
          </rPr>
          <t xml:space="preserve">
NG HG &amp; PCC
</t>
        </r>
      </text>
    </comment>
    <comment ref="K59" authorId="0" shapeId="0" xr:uid="{3832EFBB-9749-4392-9A18-65A28F127695}">
      <text>
        <r>
          <rPr>
            <b/>
            <sz val="9"/>
            <color indexed="81"/>
            <rFont val="Tahoma"/>
            <family val="2"/>
          </rPr>
          <t>dion stead:</t>
        </r>
        <r>
          <rPr>
            <sz val="9"/>
            <color indexed="81"/>
            <rFont val="Tahoma"/>
            <family val="2"/>
          </rPr>
          <t xml:space="preserve">
EGPSA HG 01</t>
        </r>
      </text>
    </comment>
    <comment ref="N60" authorId="0" shapeId="0" xr:uid="{2615F7EE-DEA8-45D6-85C6-F0B0C61D2F51}">
      <text>
        <r>
          <rPr>
            <b/>
            <sz val="9"/>
            <color indexed="81"/>
            <rFont val="Tahoma"/>
            <family val="2"/>
          </rPr>
          <t>dion stead:</t>
        </r>
        <r>
          <rPr>
            <sz val="9"/>
            <color indexed="81"/>
            <rFont val="Tahoma"/>
            <family val="2"/>
          </rPr>
          <t xml:space="preserve">
EGPSA HG </t>
        </r>
      </text>
    </comment>
    <comment ref="R60" authorId="0" shapeId="0" xr:uid="{C3092828-F76C-479A-AE9E-8FA394E9E7A7}">
      <text>
        <r>
          <rPr>
            <b/>
            <sz val="9"/>
            <color indexed="81"/>
            <rFont val="Tahoma"/>
            <family val="2"/>
          </rPr>
          <t>dion stead:</t>
        </r>
        <r>
          <rPr>
            <sz val="9"/>
            <color indexed="81"/>
            <rFont val="Tahoma"/>
            <family val="2"/>
          </rPr>
          <t xml:space="preserve">
EG HG</t>
        </r>
      </text>
    </comment>
    <comment ref="K62" authorId="0" shapeId="0" xr:uid="{465CF247-07B8-4B1D-B187-16B8146D8FDE}">
      <text>
        <r>
          <rPr>
            <b/>
            <sz val="9"/>
            <color indexed="81"/>
            <rFont val="Tahoma"/>
            <family val="2"/>
          </rPr>
          <t>dion stead:</t>
        </r>
        <r>
          <rPr>
            <sz val="9"/>
            <color indexed="81"/>
            <rFont val="Tahoma"/>
            <family val="2"/>
          </rPr>
          <t xml:space="preserve">
EGPSA HG 01
NGPSA HG 1</t>
        </r>
      </text>
    </comment>
    <comment ref="L62" authorId="0" shapeId="0" xr:uid="{56558844-D0AA-42B0-A697-1DBB5DF9D529}">
      <text>
        <r>
          <rPr>
            <b/>
            <sz val="9"/>
            <color indexed="81"/>
            <rFont val="Tahoma"/>
            <family val="2"/>
          </rPr>
          <t>dion stead:</t>
        </r>
        <r>
          <rPr>
            <sz val="9"/>
            <color indexed="81"/>
            <rFont val="Tahoma"/>
            <family val="2"/>
          </rPr>
          <t xml:space="preserve">
EGPSA HG 2
HG Nat</t>
        </r>
      </text>
    </comment>
    <comment ref="N62" authorId="0" shapeId="0" xr:uid="{CD2169DD-A30C-4A73-BB2B-625E64C5641C}">
      <text>
        <r>
          <rPr>
            <b/>
            <sz val="9"/>
            <color indexed="81"/>
            <rFont val="Tahoma"/>
            <family val="2"/>
          </rPr>
          <t>dion stead:</t>
        </r>
        <r>
          <rPr>
            <sz val="9"/>
            <color indexed="81"/>
            <rFont val="Tahoma"/>
            <family val="2"/>
          </rPr>
          <t xml:space="preserve">
EGPSA HG </t>
        </r>
      </text>
    </comment>
    <comment ref="O62" authorId="0" shapeId="0" xr:uid="{6B55E560-C8E3-4839-9608-4F7D9CE9D47B}">
      <text>
        <r>
          <rPr>
            <b/>
            <sz val="9"/>
            <color indexed="81"/>
            <rFont val="Tahoma"/>
            <family val="2"/>
          </rPr>
          <t>dion stead:</t>
        </r>
        <r>
          <rPr>
            <sz val="9"/>
            <color indexed="81"/>
            <rFont val="Tahoma"/>
            <family val="2"/>
          </rPr>
          <t xml:space="preserve">
EG HG
NG PCC
</t>
        </r>
      </text>
    </comment>
    <comment ref="P62" authorId="0" shapeId="0" xr:uid="{4AEB459B-D35E-452F-B9D7-03F53283D332}">
      <text>
        <r>
          <rPr>
            <b/>
            <sz val="9"/>
            <color indexed="81"/>
            <rFont val="Tahoma"/>
            <family val="2"/>
          </rPr>
          <t>dion stead:</t>
        </r>
        <r>
          <rPr>
            <sz val="9"/>
            <color indexed="81"/>
            <rFont val="Tahoma"/>
            <family val="2"/>
          </rPr>
          <t xml:space="preserve">
EG HG
NG HG</t>
        </r>
      </text>
    </comment>
    <comment ref="Q62" authorId="0" shapeId="0" xr:uid="{6F149B33-DC52-4E19-AD1A-EB7F3E8ECC2B}">
      <text>
        <r>
          <rPr>
            <b/>
            <sz val="9"/>
            <color indexed="81"/>
            <rFont val="Tahoma"/>
            <family val="2"/>
          </rPr>
          <t>dion stead:</t>
        </r>
        <r>
          <rPr>
            <sz val="9"/>
            <color indexed="81"/>
            <rFont val="Tahoma"/>
            <family val="2"/>
          </rPr>
          <t xml:space="preserve">
EG HG</t>
        </r>
      </text>
    </comment>
    <comment ref="R62" authorId="0" shapeId="0" xr:uid="{7563FA11-423C-4E92-9B30-CCE3575162F9}">
      <text>
        <r>
          <rPr>
            <b/>
            <sz val="9"/>
            <color indexed="81"/>
            <rFont val="Tahoma"/>
            <family val="2"/>
          </rPr>
          <t>dion stead:</t>
        </r>
        <r>
          <rPr>
            <sz val="9"/>
            <color indexed="81"/>
            <rFont val="Tahoma"/>
            <family val="2"/>
          </rPr>
          <t xml:space="preserve">
EG HG</t>
        </r>
      </text>
    </comment>
    <comment ref="S62" authorId="0" shapeId="0" xr:uid="{EEB3401E-58DA-49A3-AFDD-C603326049D8}">
      <text>
        <r>
          <rPr>
            <b/>
            <sz val="9"/>
            <color indexed="81"/>
            <rFont val="Tahoma"/>
            <family val="2"/>
          </rPr>
          <t>dion stead:</t>
        </r>
        <r>
          <rPr>
            <sz val="9"/>
            <color indexed="81"/>
            <rFont val="Tahoma"/>
            <family val="2"/>
          </rPr>
          <t xml:space="preserve">
EG HG</t>
        </r>
      </text>
    </comment>
    <comment ref="T62" authorId="0" shapeId="0" xr:uid="{4B77290E-B423-4F95-9CBE-616A43BC2EAE}">
      <text>
        <r>
          <rPr>
            <b/>
            <sz val="9"/>
            <color indexed="81"/>
            <rFont val="Tahoma"/>
            <family val="2"/>
          </rPr>
          <t>dion stead:</t>
        </r>
        <r>
          <rPr>
            <sz val="9"/>
            <color indexed="81"/>
            <rFont val="Tahoma"/>
            <family val="2"/>
          </rPr>
          <t xml:space="preserve">
EG HG </t>
        </r>
      </text>
    </comment>
    <comment ref="K63" authorId="0" shapeId="0" xr:uid="{6303CF58-1B66-452F-A833-D3AF87566FAB}">
      <text>
        <r>
          <rPr>
            <b/>
            <sz val="9"/>
            <color indexed="81"/>
            <rFont val="Tahoma"/>
            <family val="2"/>
          </rPr>
          <t>dion stead:</t>
        </r>
        <r>
          <rPr>
            <sz val="9"/>
            <color indexed="81"/>
            <rFont val="Tahoma"/>
            <family val="2"/>
          </rPr>
          <t xml:space="preserve">
EGPSA HG 01
NGPSA HG 1</t>
        </r>
      </text>
    </comment>
    <comment ref="L63" authorId="0" shapeId="0" xr:uid="{299D50F3-AD43-4368-B10D-C5475D340C65}">
      <text>
        <r>
          <rPr>
            <b/>
            <sz val="9"/>
            <color indexed="81"/>
            <rFont val="Tahoma"/>
            <family val="2"/>
          </rPr>
          <t>dion stead:</t>
        </r>
        <r>
          <rPr>
            <sz val="9"/>
            <color indexed="81"/>
            <rFont val="Tahoma"/>
            <family val="2"/>
          </rPr>
          <t xml:space="preserve">
EGPSA HG 2
HG Nat</t>
        </r>
      </text>
    </comment>
    <comment ref="N63" authorId="0" shapeId="0" xr:uid="{81236989-EE9F-420D-A6BE-29EA7FBA9C9B}">
      <text>
        <r>
          <rPr>
            <b/>
            <sz val="9"/>
            <color indexed="81"/>
            <rFont val="Tahoma"/>
            <family val="2"/>
          </rPr>
          <t>dion stead:</t>
        </r>
        <r>
          <rPr>
            <sz val="9"/>
            <color indexed="81"/>
            <rFont val="Tahoma"/>
            <family val="2"/>
          </rPr>
          <t xml:space="preserve">
EGPSA HG </t>
        </r>
      </text>
    </comment>
    <comment ref="O63" authorId="0" shapeId="0" xr:uid="{D1ED155C-BA0B-4BC1-83D0-F3E0DDD58B55}">
      <text>
        <r>
          <rPr>
            <b/>
            <sz val="9"/>
            <color indexed="81"/>
            <rFont val="Tahoma"/>
            <family val="2"/>
          </rPr>
          <t>dion stead:</t>
        </r>
        <r>
          <rPr>
            <sz val="9"/>
            <color indexed="81"/>
            <rFont val="Tahoma"/>
            <family val="2"/>
          </rPr>
          <t xml:space="preserve">
EG HG
NG PCC</t>
        </r>
      </text>
    </comment>
    <comment ref="P63" authorId="0" shapeId="0" xr:uid="{7FC25019-310A-4202-9949-CA98795B5246}">
      <text>
        <r>
          <rPr>
            <b/>
            <sz val="9"/>
            <color indexed="81"/>
            <rFont val="Tahoma"/>
            <family val="2"/>
          </rPr>
          <t>dion stead:</t>
        </r>
        <r>
          <rPr>
            <sz val="9"/>
            <color indexed="81"/>
            <rFont val="Tahoma"/>
            <family val="2"/>
          </rPr>
          <t xml:space="preserve">
EG HG
NG HG</t>
        </r>
      </text>
    </comment>
    <comment ref="Q63" authorId="0" shapeId="0" xr:uid="{8073E7EE-8CE5-4FBA-B5E9-0ADC4C82C5D3}">
      <text>
        <r>
          <rPr>
            <b/>
            <sz val="9"/>
            <color indexed="81"/>
            <rFont val="Tahoma"/>
            <family val="2"/>
          </rPr>
          <t>dion stead:</t>
        </r>
        <r>
          <rPr>
            <sz val="9"/>
            <color indexed="81"/>
            <rFont val="Tahoma"/>
            <family val="2"/>
          </rPr>
          <t xml:space="preserve">
NG HG
EG HG</t>
        </r>
      </text>
    </comment>
    <comment ref="R63" authorId="0" shapeId="0" xr:uid="{7BA4590C-C824-4769-A652-5C181A208659}">
      <text>
        <r>
          <rPr>
            <b/>
            <sz val="9"/>
            <color indexed="81"/>
            <rFont val="Tahoma"/>
            <family val="2"/>
          </rPr>
          <t>dion stead:</t>
        </r>
        <r>
          <rPr>
            <sz val="9"/>
            <color indexed="81"/>
            <rFont val="Tahoma"/>
            <family val="2"/>
          </rPr>
          <t xml:space="preserve">
EG HG</t>
        </r>
      </text>
    </comment>
    <comment ref="S63" authorId="0" shapeId="0" xr:uid="{C838CDB9-90D5-44D1-A884-B845A2000AB6}">
      <text>
        <r>
          <rPr>
            <b/>
            <sz val="9"/>
            <color indexed="81"/>
            <rFont val="Tahoma"/>
            <family val="2"/>
          </rPr>
          <t>dion stead:</t>
        </r>
        <r>
          <rPr>
            <sz val="9"/>
            <color indexed="81"/>
            <rFont val="Tahoma"/>
            <family val="2"/>
          </rPr>
          <t xml:space="preserve">
EG HG</t>
        </r>
      </text>
    </comment>
    <comment ref="P65" authorId="0" shapeId="0" xr:uid="{F46EB03F-1FCA-4791-BC7D-F0B303C80895}">
      <text>
        <r>
          <rPr>
            <b/>
            <sz val="9"/>
            <color indexed="81"/>
            <rFont val="Tahoma"/>
            <family val="2"/>
          </rPr>
          <t>dion stead:</t>
        </r>
        <r>
          <rPr>
            <sz val="9"/>
            <color indexed="81"/>
            <rFont val="Tahoma"/>
            <family val="2"/>
          </rPr>
          <t xml:space="preserve">
NG HG &amp; PCC
</t>
        </r>
      </text>
    </comment>
    <comment ref="P66" authorId="0" shapeId="0" xr:uid="{D7E95C40-57FB-4418-BB20-5E705B18938C}">
      <text>
        <r>
          <rPr>
            <b/>
            <sz val="9"/>
            <color indexed="81"/>
            <rFont val="Tahoma"/>
            <family val="2"/>
          </rPr>
          <t>dion stead:</t>
        </r>
        <r>
          <rPr>
            <sz val="9"/>
            <color indexed="81"/>
            <rFont val="Tahoma"/>
            <family val="2"/>
          </rPr>
          <t xml:space="preserve">
NG HG &amp; PCC
</t>
        </r>
      </text>
    </comment>
    <comment ref="Q66" authorId="0" shapeId="0" xr:uid="{F444B1C5-9C17-4123-95DE-3EBE1866B034}">
      <text>
        <r>
          <rPr>
            <b/>
            <sz val="9"/>
            <color indexed="81"/>
            <rFont val="Tahoma"/>
            <family val="2"/>
          </rPr>
          <t>dion stead:</t>
        </r>
        <r>
          <rPr>
            <sz val="9"/>
            <color indexed="81"/>
            <rFont val="Tahoma"/>
            <family val="2"/>
          </rPr>
          <t xml:space="preserve">
NG HG</t>
        </r>
      </text>
    </comment>
    <comment ref="R66" authorId="0" shapeId="0" xr:uid="{27B7061F-47E1-4577-A35E-04B4A52BC4B9}">
      <text>
        <r>
          <rPr>
            <b/>
            <sz val="9"/>
            <color indexed="81"/>
            <rFont val="Tahoma"/>
            <family val="2"/>
          </rPr>
          <t>dion stead:</t>
        </r>
        <r>
          <rPr>
            <sz val="9"/>
            <color indexed="81"/>
            <rFont val="Tahoma"/>
            <family val="2"/>
          </rPr>
          <t xml:space="preserve">
NG HG</t>
        </r>
      </text>
    </comment>
    <comment ref="S66" authorId="0" shapeId="0" xr:uid="{2CF0EB8E-1557-440C-ADAE-D4CA36FC55B4}">
      <text>
        <r>
          <rPr>
            <b/>
            <sz val="9"/>
            <color indexed="81"/>
            <rFont val="Tahoma"/>
            <family val="2"/>
          </rPr>
          <t>dion stead:</t>
        </r>
        <r>
          <rPr>
            <sz val="9"/>
            <color indexed="81"/>
            <rFont val="Tahoma"/>
            <family val="2"/>
          </rPr>
          <t xml:space="preserve">
NG HG </t>
        </r>
      </text>
    </comment>
    <comment ref="K67" authorId="0" shapeId="0" xr:uid="{80595FD5-F2C4-4131-961A-884498D1F370}">
      <text>
        <r>
          <rPr>
            <b/>
            <sz val="9"/>
            <color indexed="81"/>
            <rFont val="Tahoma"/>
            <family val="2"/>
          </rPr>
          <t>dion stead:</t>
        </r>
        <r>
          <rPr>
            <sz val="9"/>
            <color indexed="81"/>
            <rFont val="Tahoma"/>
            <family val="2"/>
          </rPr>
          <t xml:space="preserve">
NGPSA HG 1</t>
        </r>
      </text>
    </comment>
    <comment ref="L67" authorId="0" shapeId="0" xr:uid="{DF94D109-B441-40FB-9ED4-3205E360109A}">
      <text>
        <r>
          <rPr>
            <b/>
            <sz val="9"/>
            <color indexed="81"/>
            <rFont val="Tahoma"/>
            <family val="2"/>
          </rPr>
          <t>dion stead:</t>
        </r>
        <r>
          <rPr>
            <sz val="9"/>
            <color indexed="81"/>
            <rFont val="Tahoma"/>
            <family val="2"/>
          </rPr>
          <t xml:space="preserve">
NG HG</t>
        </r>
      </text>
    </comment>
    <comment ref="N67" authorId="0" shapeId="0" xr:uid="{87982690-2DC9-4C61-8C0B-B25A8C609EF6}">
      <text>
        <r>
          <rPr>
            <b/>
            <sz val="9"/>
            <color indexed="81"/>
            <rFont val="Tahoma"/>
            <family val="2"/>
          </rPr>
          <t>dion stead:</t>
        </r>
        <r>
          <rPr>
            <sz val="9"/>
            <color indexed="81"/>
            <rFont val="Tahoma"/>
            <family val="2"/>
          </rPr>
          <t xml:space="preserve">
NGPSA HG 
NGPSA PCC</t>
        </r>
      </text>
    </comment>
    <comment ref="U67" authorId="0" shapeId="0" xr:uid="{F3989F18-1554-46E4-87F6-33733FAE193D}">
      <text>
        <r>
          <rPr>
            <b/>
            <sz val="9"/>
            <color indexed="81"/>
            <rFont val="Tahoma"/>
            <family val="2"/>
          </rPr>
          <t>dion stead:</t>
        </r>
        <r>
          <rPr>
            <sz val="9"/>
            <color indexed="81"/>
            <rFont val="Tahoma"/>
            <family val="2"/>
          </rPr>
          <t xml:space="preserve">
HG Champs</t>
        </r>
      </text>
    </comment>
    <comment ref="K70" authorId="0" shapeId="0" xr:uid="{6FC86A9F-BEEC-4C33-AD76-2135C5039CA4}">
      <text>
        <r>
          <rPr>
            <b/>
            <sz val="9"/>
            <color indexed="81"/>
            <rFont val="Tahoma"/>
            <family val="2"/>
          </rPr>
          <t>dion stead:</t>
        </r>
        <r>
          <rPr>
            <sz val="9"/>
            <color indexed="81"/>
            <rFont val="Tahoma"/>
            <family val="2"/>
          </rPr>
          <t xml:space="preserve">
EGPSA HG 01</t>
        </r>
      </text>
    </comment>
    <comment ref="P71" authorId="0" shapeId="0" xr:uid="{B2F79199-5393-4EA7-B004-6324C971506C}">
      <text>
        <r>
          <rPr>
            <b/>
            <sz val="9"/>
            <color indexed="81"/>
            <rFont val="Tahoma"/>
            <family val="2"/>
          </rPr>
          <t>dion stead:</t>
        </r>
        <r>
          <rPr>
            <sz val="9"/>
            <color indexed="81"/>
            <rFont val="Tahoma"/>
            <family val="2"/>
          </rPr>
          <t xml:space="preserve">
NG HG &amp; PCC
</t>
        </r>
      </text>
    </comment>
    <comment ref="K73" authorId="0" shapeId="0" xr:uid="{7CEC0542-10FB-4296-8799-5C96FC46E7AD}">
      <text>
        <r>
          <rPr>
            <b/>
            <sz val="9"/>
            <color indexed="81"/>
            <rFont val="Tahoma"/>
            <family val="2"/>
          </rPr>
          <t>dion stead:</t>
        </r>
        <r>
          <rPr>
            <sz val="9"/>
            <color indexed="81"/>
            <rFont val="Tahoma"/>
            <family val="2"/>
          </rPr>
          <t xml:space="preserve">
EGPSA HG 01</t>
        </r>
      </text>
    </comment>
    <comment ref="K74" authorId="0" shapeId="0" xr:uid="{4EE056AF-57A1-479C-BFF5-F3F419527E41}">
      <text>
        <r>
          <rPr>
            <b/>
            <sz val="9"/>
            <color indexed="81"/>
            <rFont val="Tahoma"/>
            <family val="2"/>
          </rPr>
          <t>dion stead:</t>
        </r>
        <r>
          <rPr>
            <sz val="9"/>
            <color indexed="81"/>
            <rFont val="Tahoma"/>
            <family val="2"/>
          </rPr>
          <t xml:space="preserve">
NGPSA SG</t>
        </r>
      </text>
    </comment>
    <comment ref="M74" authorId="0" shapeId="0" xr:uid="{FC500E63-7733-446D-AC98-6E6B29556F0C}">
      <text>
        <r>
          <rPr>
            <b/>
            <sz val="9"/>
            <color indexed="81"/>
            <rFont val="Tahoma"/>
            <family val="2"/>
          </rPr>
          <t>dion stead:</t>
        </r>
        <r>
          <rPr>
            <sz val="9"/>
            <color indexed="81"/>
            <rFont val="Tahoma"/>
            <family val="2"/>
          </rPr>
          <t xml:space="preserve">
EG SG</t>
        </r>
      </text>
    </comment>
    <comment ref="O74" authorId="0" shapeId="0" xr:uid="{279E7317-D890-48BA-BE35-8958CB64EEFF}">
      <text>
        <r>
          <rPr>
            <b/>
            <sz val="9"/>
            <color indexed="81"/>
            <rFont val="Tahoma"/>
            <family val="2"/>
          </rPr>
          <t>dion stead:</t>
        </r>
        <r>
          <rPr>
            <sz val="9"/>
            <color indexed="81"/>
            <rFont val="Tahoma"/>
            <family val="2"/>
          </rPr>
          <t xml:space="preserve">
NGPSA SG</t>
        </r>
      </text>
    </comment>
    <comment ref="K75" authorId="0" shapeId="0" xr:uid="{3E31029D-C802-41DB-8C40-FDE1A9EDC0FC}">
      <text>
        <r>
          <rPr>
            <b/>
            <sz val="9"/>
            <color indexed="81"/>
            <rFont val="Tahoma"/>
            <family val="2"/>
          </rPr>
          <t>dion stead:</t>
        </r>
        <r>
          <rPr>
            <sz val="9"/>
            <color indexed="81"/>
            <rFont val="Tahoma"/>
            <family val="2"/>
          </rPr>
          <t xml:space="preserve">
EGPSA HG 01</t>
        </r>
      </text>
    </comment>
    <comment ref="L75" authorId="0" shapeId="0" xr:uid="{D83736FF-8509-4625-996E-52C37F7FDDD6}">
      <text>
        <r>
          <rPr>
            <b/>
            <sz val="9"/>
            <color indexed="81"/>
            <rFont val="Tahoma"/>
            <family val="2"/>
          </rPr>
          <t>dion stead:</t>
        </r>
        <r>
          <rPr>
            <sz val="9"/>
            <color indexed="81"/>
            <rFont val="Tahoma"/>
            <family val="2"/>
          </rPr>
          <t xml:space="preserve">
EGPSA HG 2
HG Nat</t>
        </r>
      </text>
    </comment>
    <comment ref="N75" authorId="0" shapeId="0" xr:uid="{5A286E16-D17F-4C81-B9D6-096EF7689E5D}">
      <text>
        <r>
          <rPr>
            <b/>
            <sz val="9"/>
            <color indexed="81"/>
            <rFont val="Tahoma"/>
            <family val="2"/>
          </rPr>
          <t>dion stead:</t>
        </r>
        <r>
          <rPr>
            <sz val="9"/>
            <color indexed="81"/>
            <rFont val="Tahoma"/>
            <family val="2"/>
          </rPr>
          <t xml:space="preserve">
NGPSA PCC</t>
        </r>
      </text>
    </comment>
    <comment ref="P75" authorId="0" shapeId="0" xr:uid="{D1B701E6-98B9-4EF0-8D21-EFE288877E0B}">
      <text>
        <r>
          <rPr>
            <b/>
            <sz val="9"/>
            <color indexed="81"/>
            <rFont val="Tahoma"/>
            <family val="2"/>
          </rPr>
          <t>dion stead:</t>
        </r>
        <r>
          <rPr>
            <sz val="9"/>
            <color indexed="81"/>
            <rFont val="Tahoma"/>
            <family val="2"/>
          </rPr>
          <t xml:space="preserve">
NG HG &amp; PCC
</t>
        </r>
      </text>
    </comment>
    <comment ref="Q75" authorId="0" shapeId="0" xr:uid="{E2B63B87-989A-45F1-9CA9-63397DA6AAB4}">
      <text>
        <r>
          <rPr>
            <b/>
            <sz val="9"/>
            <color indexed="81"/>
            <rFont val="Tahoma"/>
            <family val="2"/>
          </rPr>
          <t>dion stead:</t>
        </r>
        <r>
          <rPr>
            <sz val="9"/>
            <color indexed="81"/>
            <rFont val="Tahoma"/>
            <family val="2"/>
          </rPr>
          <t xml:space="preserve">
PCC Nationals
NG Rifle </t>
        </r>
      </text>
    </comment>
    <comment ref="R75" authorId="0" shapeId="0" xr:uid="{7604BE3C-5610-4345-BF9E-DD4661E71CE4}">
      <text>
        <r>
          <rPr>
            <b/>
            <sz val="9"/>
            <color indexed="81"/>
            <rFont val="Tahoma"/>
            <family val="2"/>
          </rPr>
          <t>dion stead:</t>
        </r>
        <r>
          <rPr>
            <sz val="9"/>
            <color indexed="81"/>
            <rFont val="Tahoma"/>
            <family val="2"/>
          </rPr>
          <t xml:space="preserve">
NG PCC</t>
        </r>
      </text>
    </comment>
    <comment ref="S75" authorId="0" shapeId="0" xr:uid="{13401294-AF86-4A13-B916-C406F8CD019E}">
      <text>
        <r>
          <rPr>
            <b/>
            <sz val="9"/>
            <color indexed="81"/>
            <rFont val="Tahoma"/>
            <family val="2"/>
          </rPr>
          <t>dion stead:</t>
        </r>
        <r>
          <rPr>
            <sz val="9"/>
            <color indexed="81"/>
            <rFont val="Tahoma"/>
            <family val="2"/>
          </rPr>
          <t xml:space="preserve">
PCC Champs</t>
        </r>
      </text>
    </comment>
    <comment ref="T75" authorId="0" shapeId="0" xr:uid="{E444A850-B492-492A-9BDB-FA4911869E4B}">
      <text>
        <r>
          <rPr>
            <b/>
            <sz val="9"/>
            <color indexed="81"/>
            <rFont val="Tahoma"/>
            <family val="2"/>
          </rPr>
          <t>dion stead:</t>
        </r>
        <r>
          <rPr>
            <sz val="9"/>
            <color indexed="81"/>
            <rFont val="Tahoma"/>
            <family val="2"/>
          </rPr>
          <t xml:space="preserve">
PCC Nats
EG HG
</t>
        </r>
      </text>
    </comment>
    <comment ref="U75" authorId="0" shapeId="0" xr:uid="{56916828-1B49-47E6-9837-34AF294F1100}">
      <text>
        <r>
          <rPr>
            <b/>
            <sz val="9"/>
            <color indexed="81"/>
            <rFont val="Tahoma"/>
            <family val="2"/>
          </rPr>
          <t>dion stead:</t>
        </r>
        <r>
          <rPr>
            <sz val="9"/>
            <color indexed="81"/>
            <rFont val="Tahoma"/>
            <family val="2"/>
          </rPr>
          <t xml:space="preserve">
HG Champs</t>
        </r>
      </text>
    </comment>
    <comment ref="L76" authorId="0" shapeId="0" xr:uid="{4231DCE1-1805-4719-8AE9-03D1D3815AA4}">
      <text>
        <r>
          <rPr>
            <b/>
            <sz val="9"/>
            <color indexed="81"/>
            <rFont val="Tahoma"/>
            <family val="2"/>
          </rPr>
          <t>dion stead:</t>
        </r>
        <r>
          <rPr>
            <sz val="9"/>
            <color indexed="81"/>
            <rFont val="Tahoma"/>
            <family val="2"/>
          </rPr>
          <t xml:space="preserve">
NGPSA SG </t>
        </r>
      </text>
    </comment>
    <comment ref="M76" authorId="0" shapeId="0" xr:uid="{8D89F273-FC22-427F-BE0A-7DECFAAAC719}">
      <text>
        <r>
          <rPr>
            <b/>
            <sz val="9"/>
            <color indexed="81"/>
            <rFont val="Tahoma"/>
            <family val="2"/>
          </rPr>
          <t>dion stead:</t>
        </r>
        <r>
          <rPr>
            <sz val="9"/>
            <color indexed="81"/>
            <rFont val="Tahoma"/>
            <family val="2"/>
          </rPr>
          <t xml:space="preserve">
EG SG</t>
        </r>
      </text>
    </comment>
    <comment ref="N76" authorId="0" shapeId="0" xr:uid="{5D822BD1-4E08-44CE-BDA0-C9AD93824C60}">
      <text>
        <r>
          <rPr>
            <b/>
            <sz val="9"/>
            <color indexed="81"/>
            <rFont val="Tahoma"/>
            <family val="2"/>
          </rPr>
          <t>dion stead:</t>
        </r>
        <r>
          <rPr>
            <sz val="9"/>
            <color indexed="81"/>
            <rFont val="Tahoma"/>
            <family val="2"/>
          </rPr>
          <t xml:space="preserve">
NGPSA PCC
</t>
        </r>
      </text>
    </comment>
    <comment ref="O76" authorId="0" shapeId="0" xr:uid="{81F68BD2-9905-47F0-94B8-2FB6565485A4}">
      <text>
        <r>
          <rPr>
            <b/>
            <sz val="9"/>
            <color indexed="81"/>
            <rFont val="Tahoma"/>
            <family val="2"/>
          </rPr>
          <t>dion stead:</t>
        </r>
        <r>
          <rPr>
            <sz val="9"/>
            <color indexed="81"/>
            <rFont val="Tahoma"/>
            <family val="2"/>
          </rPr>
          <t xml:space="preserve">
EG HG</t>
        </r>
      </text>
    </comment>
    <comment ref="Q76" authorId="0" shapeId="0" xr:uid="{067A549D-0B20-4487-9E1F-D1E16AC26FCE}">
      <text>
        <r>
          <rPr>
            <b/>
            <sz val="9"/>
            <color indexed="81"/>
            <rFont val="Tahoma"/>
            <family val="2"/>
          </rPr>
          <t>dion stead:</t>
        </r>
        <r>
          <rPr>
            <sz val="9"/>
            <color indexed="81"/>
            <rFont val="Tahoma"/>
            <family val="2"/>
          </rPr>
          <t xml:space="preserve">
NG Rifle
EG HG</t>
        </r>
      </text>
    </comment>
    <comment ref="T76" authorId="0" shapeId="0" xr:uid="{10A618B0-CA7F-42C0-B5ED-7A8B7317E7EB}">
      <text>
        <r>
          <rPr>
            <b/>
            <sz val="9"/>
            <color indexed="81"/>
            <rFont val="Tahoma"/>
            <family val="2"/>
          </rPr>
          <t>dion stead:</t>
        </r>
        <r>
          <rPr>
            <sz val="9"/>
            <color indexed="81"/>
            <rFont val="Tahoma"/>
            <family val="2"/>
          </rPr>
          <t xml:space="preserve">
PCC Nats</t>
        </r>
      </text>
    </comment>
    <comment ref="L77" authorId="0" shapeId="0" xr:uid="{0C77D628-330B-4552-BB40-562F5CE22567}">
      <text>
        <r>
          <rPr>
            <b/>
            <sz val="9"/>
            <color indexed="81"/>
            <rFont val="Tahoma"/>
            <family val="2"/>
          </rPr>
          <t>dion stead:</t>
        </r>
        <r>
          <rPr>
            <sz val="9"/>
            <color indexed="81"/>
            <rFont val="Tahoma"/>
            <family val="2"/>
          </rPr>
          <t xml:space="preserve">
NGPSA SG </t>
        </r>
      </text>
    </comment>
    <comment ref="M77" authorId="0" shapeId="0" xr:uid="{22F93A31-3CBE-4F39-B32B-97B509BF0795}">
      <text>
        <r>
          <rPr>
            <b/>
            <sz val="9"/>
            <color indexed="81"/>
            <rFont val="Tahoma"/>
            <family val="2"/>
          </rPr>
          <t>dion stead:</t>
        </r>
        <r>
          <rPr>
            <sz val="9"/>
            <color indexed="81"/>
            <rFont val="Tahoma"/>
            <family val="2"/>
          </rPr>
          <t xml:space="preserve">
EG SG</t>
        </r>
      </text>
    </comment>
    <comment ref="N77" authorId="0" shapeId="0" xr:uid="{611E1B7C-F71D-470A-BB87-56509EF9BEF0}">
      <text>
        <r>
          <rPr>
            <b/>
            <sz val="9"/>
            <color indexed="81"/>
            <rFont val="Tahoma"/>
            <family val="2"/>
          </rPr>
          <t>dion stead:</t>
        </r>
        <r>
          <rPr>
            <sz val="9"/>
            <color indexed="81"/>
            <rFont val="Tahoma"/>
            <family val="2"/>
          </rPr>
          <t xml:space="preserve">
NGPSA PCC</t>
        </r>
      </text>
    </comment>
    <comment ref="O77" authorId="0" shapeId="0" xr:uid="{A4B75D0F-C651-4A85-BFFE-60BBC7983E13}">
      <text>
        <r>
          <rPr>
            <b/>
            <sz val="9"/>
            <color indexed="81"/>
            <rFont val="Tahoma"/>
            <family val="2"/>
          </rPr>
          <t>dion stead:</t>
        </r>
        <r>
          <rPr>
            <sz val="9"/>
            <color indexed="81"/>
            <rFont val="Tahoma"/>
            <family val="2"/>
          </rPr>
          <t xml:space="preserve">
EG HG
NG SG</t>
        </r>
      </text>
    </comment>
    <comment ref="Q77" authorId="0" shapeId="0" xr:uid="{74614E2E-B3DC-4BDF-9CBC-98D1AFCB75F9}">
      <text>
        <r>
          <rPr>
            <b/>
            <sz val="9"/>
            <color indexed="81"/>
            <rFont val="Tahoma"/>
            <family val="2"/>
          </rPr>
          <t>dion stead:</t>
        </r>
        <r>
          <rPr>
            <sz val="9"/>
            <color indexed="81"/>
            <rFont val="Tahoma"/>
            <family val="2"/>
          </rPr>
          <t xml:space="preserve">
PCC Nationals
NG Rifle 
EG PCC</t>
        </r>
      </text>
    </comment>
    <comment ref="T77" authorId="0" shapeId="0" xr:uid="{03DF207E-3A94-4AAE-8048-D9A47AF6ABDB}">
      <text>
        <r>
          <rPr>
            <b/>
            <sz val="9"/>
            <color indexed="81"/>
            <rFont val="Tahoma"/>
            <family val="2"/>
          </rPr>
          <t>dion stead:</t>
        </r>
        <r>
          <rPr>
            <sz val="9"/>
            <color indexed="81"/>
            <rFont val="Tahoma"/>
            <family val="2"/>
          </rPr>
          <t xml:space="preserve">
PCC Nats</t>
        </r>
      </text>
    </comment>
    <comment ref="K80" authorId="0" shapeId="0" xr:uid="{6C65E22D-7F63-4C50-A925-682A16318539}">
      <text>
        <r>
          <rPr>
            <b/>
            <sz val="9"/>
            <color indexed="81"/>
            <rFont val="Tahoma"/>
            <family val="2"/>
          </rPr>
          <t>dion stead:</t>
        </r>
        <r>
          <rPr>
            <sz val="9"/>
            <color indexed="81"/>
            <rFont val="Tahoma"/>
            <family val="2"/>
          </rPr>
          <t xml:space="preserve">
EGPSA HG 01
NGPSA HG 1</t>
        </r>
      </text>
    </comment>
    <comment ref="L80" authorId="0" shapeId="0" xr:uid="{EBD09D0E-EBC6-4744-9326-E899C59D1828}">
      <text>
        <r>
          <rPr>
            <b/>
            <sz val="9"/>
            <color indexed="81"/>
            <rFont val="Tahoma"/>
            <family val="2"/>
          </rPr>
          <t>dion stead:</t>
        </r>
        <r>
          <rPr>
            <sz val="9"/>
            <color indexed="81"/>
            <rFont val="Tahoma"/>
            <family val="2"/>
          </rPr>
          <t xml:space="preserve">
HG Nat
NG HG</t>
        </r>
      </text>
    </comment>
    <comment ref="N80" authorId="0" shapeId="0" xr:uid="{A2640EB7-E642-4FD2-B19E-7C0F398AD24C}">
      <text>
        <r>
          <rPr>
            <b/>
            <sz val="9"/>
            <color indexed="81"/>
            <rFont val="Tahoma"/>
            <family val="2"/>
          </rPr>
          <t>dion stead:</t>
        </r>
        <r>
          <rPr>
            <sz val="9"/>
            <color indexed="81"/>
            <rFont val="Tahoma"/>
            <family val="2"/>
          </rPr>
          <t xml:space="preserve">
EGPSA HG 
NGPSA HG</t>
        </r>
      </text>
    </comment>
    <comment ref="O80" authorId="0" shapeId="0" xr:uid="{DE3069B0-F2E7-4C19-93F1-64D3FDD043F9}">
      <text>
        <r>
          <rPr>
            <b/>
            <sz val="9"/>
            <color indexed="81"/>
            <rFont val="Tahoma"/>
            <family val="2"/>
          </rPr>
          <t>dion stead:</t>
        </r>
        <r>
          <rPr>
            <sz val="9"/>
            <color indexed="81"/>
            <rFont val="Tahoma"/>
            <family val="2"/>
          </rPr>
          <t xml:space="preserve">
NG HG</t>
        </r>
      </text>
    </comment>
    <comment ref="Q80" authorId="0" shapeId="0" xr:uid="{B525D779-BB9F-4A59-9152-A518E120E8BD}">
      <text>
        <r>
          <rPr>
            <b/>
            <sz val="9"/>
            <color indexed="81"/>
            <rFont val="Tahoma"/>
            <family val="2"/>
          </rPr>
          <t>dion stead:</t>
        </r>
        <r>
          <rPr>
            <sz val="9"/>
            <color indexed="81"/>
            <rFont val="Tahoma"/>
            <family val="2"/>
          </rPr>
          <t xml:space="preserve">
NG HG
EG HG</t>
        </r>
      </text>
    </comment>
    <comment ref="R80" authorId="0" shapeId="0" xr:uid="{AAB5E240-24B6-439F-A638-49CD17F4607B}">
      <text>
        <r>
          <rPr>
            <b/>
            <sz val="9"/>
            <color indexed="81"/>
            <rFont val="Tahoma"/>
            <family val="2"/>
          </rPr>
          <t>dion stead:</t>
        </r>
        <r>
          <rPr>
            <sz val="9"/>
            <color indexed="81"/>
            <rFont val="Tahoma"/>
            <family val="2"/>
          </rPr>
          <t xml:space="preserve">
EG HG</t>
        </r>
      </text>
    </comment>
    <comment ref="U80" authorId="0" shapeId="0" xr:uid="{1D374AC1-AE4A-46E4-964A-FC2E4B94C50E}">
      <text>
        <r>
          <rPr>
            <b/>
            <sz val="9"/>
            <color indexed="81"/>
            <rFont val="Tahoma"/>
            <family val="2"/>
          </rPr>
          <t>dion stead:</t>
        </r>
        <r>
          <rPr>
            <sz val="9"/>
            <color indexed="81"/>
            <rFont val="Tahoma"/>
            <family val="2"/>
          </rPr>
          <t xml:space="preserve">
HG Champs</t>
        </r>
      </text>
    </comment>
    <comment ref="K82" authorId="0" shapeId="0" xr:uid="{6374DAD9-9B3A-4921-8CC0-0B88F2DC9900}">
      <text>
        <r>
          <rPr>
            <b/>
            <sz val="9"/>
            <color indexed="81"/>
            <rFont val="Tahoma"/>
            <family val="2"/>
          </rPr>
          <t>dion stead:</t>
        </r>
        <r>
          <rPr>
            <sz val="9"/>
            <color indexed="81"/>
            <rFont val="Tahoma"/>
            <family val="2"/>
          </rPr>
          <t xml:space="preserve">
EGPSA HG 01</t>
        </r>
      </text>
    </comment>
    <comment ref="K83" authorId="0" shapeId="0" xr:uid="{E64E2732-62A7-4E41-85EC-A14F78304EE9}">
      <text>
        <r>
          <rPr>
            <b/>
            <sz val="9"/>
            <color indexed="81"/>
            <rFont val="Tahoma"/>
            <family val="2"/>
          </rPr>
          <t>dion stead:</t>
        </r>
        <r>
          <rPr>
            <sz val="9"/>
            <color indexed="81"/>
            <rFont val="Tahoma"/>
            <family val="2"/>
          </rPr>
          <t xml:space="preserve">
EGPSA HG 01</t>
        </r>
      </text>
    </comment>
    <comment ref="P83" authorId="0" shapeId="0" xr:uid="{23F0D704-4764-4F1E-85C2-A165E2CA2E94}">
      <text>
        <r>
          <rPr>
            <b/>
            <sz val="9"/>
            <color indexed="81"/>
            <rFont val="Tahoma"/>
            <family val="2"/>
          </rPr>
          <t>dion stead:</t>
        </r>
        <r>
          <rPr>
            <sz val="9"/>
            <color indexed="81"/>
            <rFont val="Tahoma"/>
            <family val="2"/>
          </rPr>
          <t xml:space="preserve">
NG HG &amp; PCC
</t>
        </r>
      </text>
    </comment>
    <comment ref="M84" authorId="0" shapeId="0" xr:uid="{04FE80CD-2B9E-4229-A100-E79F2D4F820F}">
      <text>
        <r>
          <rPr>
            <b/>
            <sz val="9"/>
            <color indexed="81"/>
            <rFont val="Tahoma"/>
            <family val="2"/>
          </rPr>
          <t>dion stead:</t>
        </r>
        <r>
          <rPr>
            <sz val="9"/>
            <color indexed="81"/>
            <rFont val="Tahoma"/>
            <family val="2"/>
          </rPr>
          <t xml:space="preserve">
EG SG</t>
        </r>
      </text>
    </comment>
    <comment ref="N87" authorId="0" shapeId="0" xr:uid="{1ECC8E56-CE96-4C3B-8908-8F5ACE822148}">
      <text>
        <r>
          <rPr>
            <b/>
            <sz val="9"/>
            <color indexed="81"/>
            <rFont val="Tahoma"/>
            <family val="2"/>
          </rPr>
          <t>dion stead:</t>
        </r>
        <r>
          <rPr>
            <sz val="9"/>
            <color indexed="81"/>
            <rFont val="Tahoma"/>
            <family val="2"/>
          </rPr>
          <t xml:space="preserve">
EGPSA HG 
NGPSA HG</t>
        </r>
      </text>
    </comment>
    <comment ref="O87" authorId="0" shapeId="0" xr:uid="{52CA2FD9-CE25-4168-B0BC-3B8939C28B2F}">
      <text>
        <r>
          <rPr>
            <b/>
            <sz val="9"/>
            <color indexed="81"/>
            <rFont val="Tahoma"/>
            <family val="2"/>
          </rPr>
          <t>dion stead:</t>
        </r>
        <r>
          <rPr>
            <sz val="9"/>
            <color indexed="81"/>
            <rFont val="Tahoma"/>
            <family val="2"/>
          </rPr>
          <t xml:space="preserve">
EG HG
NG HG</t>
        </r>
      </text>
    </comment>
    <comment ref="Q87" authorId="0" shapeId="0" xr:uid="{F06F9B61-17ED-4530-ABE7-60957FBF218A}">
      <text>
        <r>
          <rPr>
            <b/>
            <sz val="9"/>
            <color indexed="81"/>
            <rFont val="Tahoma"/>
            <family val="2"/>
          </rPr>
          <t>dion stead:</t>
        </r>
        <r>
          <rPr>
            <sz val="9"/>
            <color indexed="81"/>
            <rFont val="Tahoma"/>
            <family val="2"/>
          </rPr>
          <t xml:space="preserve">
NG HG
EG HG</t>
        </r>
      </text>
    </comment>
    <comment ref="R87" authorId="0" shapeId="0" xr:uid="{2B224F98-D818-4465-9F6E-ABDD1D930570}">
      <text>
        <r>
          <rPr>
            <b/>
            <sz val="9"/>
            <color indexed="81"/>
            <rFont val="Tahoma"/>
            <family val="2"/>
          </rPr>
          <t>dion stead:</t>
        </r>
        <r>
          <rPr>
            <sz val="9"/>
            <color indexed="81"/>
            <rFont val="Tahoma"/>
            <family val="2"/>
          </rPr>
          <t xml:space="preserve">
NG HG
EG HG</t>
        </r>
      </text>
    </comment>
    <comment ref="S87" authorId="0" shapeId="0" xr:uid="{BEDCF9E2-6DB2-4298-A290-BC3EB2EB2EE9}">
      <text>
        <r>
          <rPr>
            <b/>
            <sz val="9"/>
            <color indexed="81"/>
            <rFont val="Tahoma"/>
            <family val="2"/>
          </rPr>
          <t>dion stead:</t>
        </r>
        <r>
          <rPr>
            <sz val="9"/>
            <color indexed="81"/>
            <rFont val="Tahoma"/>
            <family val="2"/>
          </rPr>
          <t xml:space="preserve">
PCC Champs
NG HG</t>
        </r>
      </text>
    </comment>
    <comment ref="T87" authorId="0" shapeId="0" xr:uid="{5E20673D-6C05-4BEE-A606-9681E47E3597}">
      <text>
        <r>
          <rPr>
            <b/>
            <sz val="9"/>
            <color indexed="81"/>
            <rFont val="Tahoma"/>
            <family val="2"/>
          </rPr>
          <t>dion stead:</t>
        </r>
        <r>
          <rPr>
            <sz val="9"/>
            <color indexed="81"/>
            <rFont val="Tahoma"/>
            <family val="2"/>
          </rPr>
          <t xml:space="preserve">
PCC Nats
EG HG </t>
        </r>
      </text>
    </comment>
    <comment ref="U87" authorId="0" shapeId="0" xr:uid="{FF1E19F7-A0B6-4ADC-8413-7AADC9389BF4}">
      <text>
        <r>
          <rPr>
            <b/>
            <sz val="9"/>
            <color indexed="81"/>
            <rFont val="Tahoma"/>
            <family val="2"/>
          </rPr>
          <t>dion stead:</t>
        </r>
        <r>
          <rPr>
            <sz val="9"/>
            <color indexed="81"/>
            <rFont val="Tahoma"/>
            <family val="2"/>
          </rPr>
          <t xml:space="preserve">
HG Champs</t>
        </r>
      </text>
    </comment>
    <comment ref="K89" authorId="0" shapeId="0" xr:uid="{2FCCD19F-EAA1-43B6-A2D0-A7DE595F9F27}">
      <text>
        <r>
          <rPr>
            <b/>
            <sz val="9"/>
            <color indexed="81"/>
            <rFont val="Tahoma"/>
            <family val="2"/>
          </rPr>
          <t>dion stead:</t>
        </r>
        <r>
          <rPr>
            <sz val="9"/>
            <color indexed="81"/>
            <rFont val="Tahoma"/>
            <family val="2"/>
          </rPr>
          <t xml:space="preserve">
EGPSA HG 01</t>
        </r>
      </text>
    </comment>
    <comment ref="L89" authorId="0" shapeId="0" xr:uid="{8CB73464-B0DE-4A75-ACCD-EB454298E889}">
      <text>
        <r>
          <rPr>
            <b/>
            <sz val="9"/>
            <color indexed="81"/>
            <rFont val="Tahoma"/>
            <family val="2"/>
          </rPr>
          <t>dion stead:</t>
        </r>
        <r>
          <rPr>
            <sz val="9"/>
            <color indexed="81"/>
            <rFont val="Tahoma"/>
            <family val="2"/>
          </rPr>
          <t xml:space="preserve">
HG Nat</t>
        </r>
      </text>
    </comment>
    <comment ref="N89" authorId="0" shapeId="0" xr:uid="{E6CCEF0C-9EBD-4114-A565-2E448AD3D960}">
      <text>
        <r>
          <rPr>
            <b/>
            <sz val="9"/>
            <color indexed="81"/>
            <rFont val="Tahoma"/>
            <family val="2"/>
          </rPr>
          <t>dion stead:</t>
        </r>
        <r>
          <rPr>
            <sz val="9"/>
            <color indexed="81"/>
            <rFont val="Tahoma"/>
            <family val="2"/>
          </rPr>
          <t xml:space="preserve">
EGPSA HG </t>
        </r>
      </text>
    </comment>
    <comment ref="O89" authorId="0" shapeId="0" xr:uid="{F7936173-B1D6-4B29-A09D-B5796116A13A}">
      <text>
        <r>
          <rPr>
            <b/>
            <sz val="9"/>
            <color indexed="81"/>
            <rFont val="Tahoma"/>
            <family val="2"/>
          </rPr>
          <t>dion stead:</t>
        </r>
        <r>
          <rPr>
            <sz val="9"/>
            <color indexed="81"/>
            <rFont val="Tahoma"/>
            <family val="2"/>
          </rPr>
          <t xml:space="preserve">
NG HG</t>
        </r>
      </text>
    </comment>
    <comment ref="Q89" authorId="0" shapeId="0" xr:uid="{3F6CC179-55F9-4BB4-B38A-C7D0120056DD}">
      <text>
        <r>
          <rPr>
            <b/>
            <sz val="9"/>
            <color indexed="81"/>
            <rFont val="Tahoma"/>
            <family val="2"/>
          </rPr>
          <t>dion stead:</t>
        </r>
        <r>
          <rPr>
            <sz val="9"/>
            <color indexed="81"/>
            <rFont val="Tahoma"/>
            <family val="2"/>
          </rPr>
          <t xml:space="preserve">
NG HG</t>
        </r>
      </text>
    </comment>
    <comment ref="K91" authorId="0" shapeId="0" xr:uid="{75B6D8BD-0326-4434-913E-655459EC289A}">
      <text>
        <r>
          <rPr>
            <b/>
            <sz val="9"/>
            <color indexed="81"/>
            <rFont val="Tahoma"/>
            <family val="2"/>
          </rPr>
          <t>dion stead:</t>
        </r>
        <r>
          <rPr>
            <sz val="9"/>
            <color indexed="81"/>
            <rFont val="Tahoma"/>
            <family val="2"/>
          </rPr>
          <t xml:space="preserve">
EGPSA HG 01
NGPSA HG 1</t>
        </r>
      </text>
    </comment>
    <comment ref="L91" authorId="0" shapeId="0" xr:uid="{442411FB-6DC3-4EE2-BC05-A87EBF9956F5}">
      <text>
        <r>
          <rPr>
            <b/>
            <sz val="9"/>
            <color indexed="81"/>
            <rFont val="Tahoma"/>
            <family val="2"/>
          </rPr>
          <t>dion stead:</t>
        </r>
        <r>
          <rPr>
            <sz val="9"/>
            <color indexed="81"/>
            <rFont val="Tahoma"/>
            <family val="2"/>
          </rPr>
          <t xml:space="preserve">
EGPSA HG 2
HG Nat</t>
        </r>
      </text>
    </comment>
    <comment ref="N91" authorId="0" shapeId="0" xr:uid="{215490F8-F43B-4E0A-B93E-1F26F88D0927}">
      <text>
        <r>
          <rPr>
            <b/>
            <sz val="9"/>
            <color indexed="81"/>
            <rFont val="Tahoma"/>
            <family val="2"/>
          </rPr>
          <t>dion stead:</t>
        </r>
        <r>
          <rPr>
            <sz val="9"/>
            <color indexed="81"/>
            <rFont val="Tahoma"/>
            <family val="2"/>
          </rPr>
          <t xml:space="preserve">
EGPSA HG 
NGPSA HG</t>
        </r>
      </text>
    </comment>
    <comment ref="O91" authorId="0" shapeId="0" xr:uid="{EE974E17-613C-4B7A-8083-C3C366536872}">
      <text>
        <r>
          <rPr>
            <b/>
            <sz val="9"/>
            <color indexed="81"/>
            <rFont val="Tahoma"/>
            <family val="2"/>
          </rPr>
          <t>dion stead:</t>
        </r>
        <r>
          <rPr>
            <sz val="9"/>
            <color indexed="81"/>
            <rFont val="Tahoma"/>
            <family val="2"/>
          </rPr>
          <t xml:space="preserve">
EG HG
NG HG</t>
        </r>
      </text>
    </comment>
    <comment ref="Q91" authorId="0" shapeId="0" xr:uid="{192F650F-4726-4080-9349-81E25959BAE9}">
      <text>
        <r>
          <rPr>
            <b/>
            <sz val="9"/>
            <color indexed="81"/>
            <rFont val="Tahoma"/>
            <family val="2"/>
          </rPr>
          <t>dion stead:</t>
        </r>
        <r>
          <rPr>
            <sz val="9"/>
            <color indexed="81"/>
            <rFont val="Tahoma"/>
            <family val="2"/>
          </rPr>
          <t xml:space="preserve">
NG HG
EG HG</t>
        </r>
      </text>
    </comment>
    <comment ref="S91" authorId="0" shapeId="0" xr:uid="{043680CA-8D76-4DBB-A7E1-171C26A1F2E0}">
      <text>
        <r>
          <rPr>
            <b/>
            <sz val="9"/>
            <color indexed="81"/>
            <rFont val="Tahoma"/>
            <family val="2"/>
          </rPr>
          <t>dion stead:</t>
        </r>
        <r>
          <rPr>
            <sz val="9"/>
            <color indexed="81"/>
            <rFont val="Tahoma"/>
            <family val="2"/>
          </rPr>
          <t xml:space="preserve">
NG HG </t>
        </r>
      </text>
    </comment>
    <comment ref="U91" authorId="0" shapeId="0" xr:uid="{F01D0247-FD99-4474-90EB-4A1D5BB1E74E}">
      <text>
        <r>
          <rPr>
            <b/>
            <sz val="9"/>
            <color indexed="81"/>
            <rFont val="Tahoma"/>
            <family val="2"/>
          </rPr>
          <t>dion stead:</t>
        </r>
        <r>
          <rPr>
            <sz val="9"/>
            <color indexed="81"/>
            <rFont val="Tahoma"/>
            <family val="2"/>
          </rPr>
          <t xml:space="preserve">
HG Champs</t>
        </r>
      </text>
    </comment>
    <comment ref="K92" authorId="0" shapeId="0" xr:uid="{7EF572E1-D332-49E7-BC9C-E9AEB84E6EE0}">
      <text>
        <r>
          <rPr>
            <b/>
            <sz val="9"/>
            <color indexed="81"/>
            <rFont val="Tahoma"/>
            <family val="2"/>
          </rPr>
          <t>dion stead:</t>
        </r>
        <r>
          <rPr>
            <sz val="9"/>
            <color indexed="81"/>
            <rFont val="Tahoma"/>
            <family val="2"/>
          </rPr>
          <t xml:space="preserve">
EGPSA HG 01</t>
        </r>
      </text>
    </comment>
    <comment ref="M92" authorId="0" shapeId="0" xr:uid="{9751ABE2-F963-411A-AFC7-324712F572AA}">
      <text>
        <r>
          <rPr>
            <b/>
            <sz val="9"/>
            <color indexed="81"/>
            <rFont val="Tahoma"/>
            <family val="2"/>
          </rPr>
          <t>dion stead:</t>
        </r>
        <r>
          <rPr>
            <sz val="9"/>
            <color indexed="81"/>
            <rFont val="Tahoma"/>
            <family val="2"/>
          </rPr>
          <t xml:space="preserve">
EG SG</t>
        </r>
      </text>
    </comment>
    <comment ref="O92" authorId="0" shapeId="0" xr:uid="{982C7B6B-7595-42B8-9AEE-8DDE1A93AA1E}">
      <text>
        <r>
          <rPr>
            <b/>
            <sz val="9"/>
            <color indexed="81"/>
            <rFont val="Tahoma"/>
            <family val="2"/>
          </rPr>
          <t>dion stead:</t>
        </r>
        <r>
          <rPr>
            <sz val="9"/>
            <color indexed="81"/>
            <rFont val="Tahoma"/>
            <family val="2"/>
          </rPr>
          <t xml:space="preserve">
NG SG</t>
        </r>
      </text>
    </comment>
    <comment ref="Q92" authorId="0" shapeId="0" xr:uid="{2E9B58DF-8077-47C4-AFEA-0E8757521FE6}">
      <text>
        <r>
          <rPr>
            <b/>
            <sz val="9"/>
            <color indexed="81"/>
            <rFont val="Tahoma"/>
            <family val="2"/>
          </rPr>
          <t>dion stead:</t>
        </r>
        <r>
          <rPr>
            <sz val="9"/>
            <color indexed="81"/>
            <rFont val="Tahoma"/>
            <family val="2"/>
          </rPr>
          <t xml:space="preserve">
PCC Nationals</t>
        </r>
      </text>
    </comment>
    <comment ref="R92" authorId="0" shapeId="0" xr:uid="{A8541C04-5E30-469F-B1D6-C63AA3DC3FC5}">
      <text>
        <r>
          <rPr>
            <b/>
            <sz val="9"/>
            <color indexed="81"/>
            <rFont val="Tahoma"/>
            <family val="2"/>
          </rPr>
          <t>dion stead:</t>
        </r>
        <r>
          <rPr>
            <sz val="9"/>
            <color indexed="81"/>
            <rFont val="Tahoma"/>
            <family val="2"/>
          </rPr>
          <t xml:space="preserve">
NG PCC</t>
        </r>
      </text>
    </comment>
    <comment ref="L93" authorId="0" shapeId="0" xr:uid="{E27662E9-F9D2-43BA-94C0-9840219EA088}">
      <text>
        <r>
          <rPr>
            <b/>
            <sz val="9"/>
            <color indexed="81"/>
            <rFont val="Tahoma"/>
            <family val="2"/>
          </rPr>
          <t>dion stead:</t>
        </r>
        <r>
          <rPr>
            <sz val="9"/>
            <color indexed="81"/>
            <rFont val="Tahoma"/>
            <family val="2"/>
          </rPr>
          <t xml:space="preserve">
NGPSA SG </t>
        </r>
      </text>
    </comment>
    <comment ref="M93" authorId="0" shapeId="0" xr:uid="{F700812F-0F4E-4A4C-B5D3-0EF201F85F2E}">
      <text>
        <r>
          <rPr>
            <b/>
            <sz val="9"/>
            <color indexed="81"/>
            <rFont val="Tahoma"/>
            <family val="2"/>
          </rPr>
          <t>dion stead:</t>
        </r>
        <r>
          <rPr>
            <sz val="9"/>
            <color indexed="81"/>
            <rFont val="Tahoma"/>
            <family val="2"/>
          </rPr>
          <t xml:space="preserve">
EG SG</t>
        </r>
      </text>
    </comment>
    <comment ref="O93" authorId="0" shapeId="0" xr:uid="{9D542AD5-9D0D-4258-9DC6-FFEB8462B990}">
      <text>
        <r>
          <rPr>
            <b/>
            <sz val="9"/>
            <color indexed="81"/>
            <rFont val="Tahoma"/>
            <family val="2"/>
          </rPr>
          <t>dion stead:</t>
        </r>
        <r>
          <rPr>
            <sz val="9"/>
            <color indexed="81"/>
            <rFont val="Tahoma"/>
            <family val="2"/>
          </rPr>
          <t xml:space="preserve">
NG SG</t>
        </r>
      </text>
    </comment>
    <comment ref="Q93" authorId="0" shapeId="0" xr:uid="{90E9C82F-EF3D-460B-9035-BE42D285E48D}">
      <text>
        <r>
          <rPr>
            <b/>
            <sz val="9"/>
            <color indexed="81"/>
            <rFont val="Tahoma"/>
            <family val="2"/>
          </rPr>
          <t>dion stead:</t>
        </r>
        <r>
          <rPr>
            <sz val="9"/>
            <color indexed="81"/>
            <rFont val="Tahoma"/>
            <family val="2"/>
          </rPr>
          <t xml:space="preserve">
PCC Nationals</t>
        </r>
      </text>
    </comment>
    <comment ref="R93" authorId="0" shapeId="0" xr:uid="{9CDBBDD8-6111-4930-82DC-4DF72B6ABEFB}">
      <text>
        <r>
          <rPr>
            <b/>
            <sz val="9"/>
            <color indexed="81"/>
            <rFont val="Tahoma"/>
            <family val="2"/>
          </rPr>
          <t>dion stead:</t>
        </r>
        <r>
          <rPr>
            <sz val="9"/>
            <color indexed="81"/>
            <rFont val="Tahoma"/>
            <family val="2"/>
          </rPr>
          <t xml:space="preserve">
NG PCC</t>
        </r>
      </text>
    </comment>
    <comment ref="Q97" authorId="0" shapeId="0" xr:uid="{F4984172-EDCC-4EC0-BC37-722F87642352}">
      <text>
        <r>
          <rPr>
            <b/>
            <sz val="9"/>
            <color indexed="81"/>
            <rFont val="Tahoma"/>
            <family val="2"/>
          </rPr>
          <t>dion stead:</t>
        </r>
        <r>
          <rPr>
            <sz val="9"/>
            <color indexed="81"/>
            <rFont val="Tahoma"/>
            <family val="2"/>
          </rPr>
          <t xml:space="preserve">
NG HG</t>
        </r>
      </text>
    </comment>
    <comment ref="R97" authorId="0" shapeId="0" xr:uid="{D4625363-6FC2-451D-9CD5-F2F7513B63A3}">
      <text>
        <r>
          <rPr>
            <b/>
            <sz val="9"/>
            <color indexed="81"/>
            <rFont val="Tahoma"/>
            <family val="2"/>
          </rPr>
          <t>dion stead:</t>
        </r>
        <r>
          <rPr>
            <sz val="9"/>
            <color indexed="81"/>
            <rFont val="Tahoma"/>
            <family val="2"/>
          </rPr>
          <t xml:space="preserve">
NG HG</t>
        </r>
      </text>
    </comment>
    <comment ref="U97" authorId="0" shapeId="0" xr:uid="{04F3515C-B4DA-44C1-B6F3-A65CD7CA022B}">
      <text>
        <r>
          <rPr>
            <b/>
            <sz val="9"/>
            <color indexed="81"/>
            <rFont val="Tahoma"/>
            <family val="2"/>
          </rPr>
          <t>dion stead:</t>
        </r>
        <r>
          <rPr>
            <sz val="9"/>
            <color indexed="81"/>
            <rFont val="Tahoma"/>
            <family val="2"/>
          </rPr>
          <t xml:space="preserve">
HG Champs</t>
        </r>
      </text>
    </comment>
    <comment ref="K98" authorId="0" shapeId="0" xr:uid="{9FAB992D-5593-4DE4-A8FB-79FA70E9723E}">
      <text>
        <r>
          <rPr>
            <b/>
            <sz val="9"/>
            <color indexed="81"/>
            <rFont val="Tahoma"/>
            <family val="2"/>
          </rPr>
          <t>dion stead:</t>
        </r>
        <r>
          <rPr>
            <sz val="9"/>
            <color indexed="81"/>
            <rFont val="Tahoma"/>
            <family val="2"/>
          </rPr>
          <t xml:space="preserve">
EGPSA HG 01</t>
        </r>
      </text>
    </comment>
    <comment ref="M98" authorId="0" shapeId="0" xr:uid="{8B8F227B-6FA4-455A-9000-BD04B416443A}">
      <text>
        <r>
          <rPr>
            <b/>
            <sz val="9"/>
            <color indexed="81"/>
            <rFont val="Tahoma"/>
            <family val="2"/>
          </rPr>
          <t>dion stead:</t>
        </r>
        <r>
          <rPr>
            <sz val="9"/>
            <color indexed="81"/>
            <rFont val="Tahoma"/>
            <family val="2"/>
          </rPr>
          <t xml:space="preserve">
EG SG</t>
        </r>
      </text>
    </comment>
    <comment ref="O98" authorId="0" shapeId="0" xr:uid="{AC061E26-00AE-4305-9FB3-4A86C0D8E85A}">
      <text>
        <r>
          <rPr>
            <b/>
            <sz val="9"/>
            <color indexed="81"/>
            <rFont val="Tahoma"/>
            <family val="2"/>
          </rPr>
          <t>dion stead:</t>
        </r>
        <r>
          <rPr>
            <sz val="9"/>
            <color indexed="81"/>
            <rFont val="Tahoma"/>
            <family val="2"/>
          </rPr>
          <t xml:space="preserve">
NG PCC</t>
        </r>
      </text>
    </comment>
    <comment ref="R98" authorId="0" shapeId="0" xr:uid="{D5CE69E8-D781-46B8-BFE3-5E30472ABD9C}">
      <text>
        <r>
          <rPr>
            <b/>
            <sz val="9"/>
            <color indexed="81"/>
            <rFont val="Tahoma"/>
            <family val="2"/>
          </rPr>
          <t>dion stead:</t>
        </r>
        <r>
          <rPr>
            <sz val="9"/>
            <color indexed="81"/>
            <rFont val="Tahoma"/>
            <family val="2"/>
          </rPr>
          <t xml:space="preserve">
NG PCC</t>
        </r>
      </text>
    </comment>
    <comment ref="L110" authorId="0" shapeId="0" xr:uid="{BA900165-DD3B-4A12-B79A-DEFC11440685}">
      <text>
        <r>
          <rPr>
            <b/>
            <sz val="9"/>
            <color indexed="81"/>
            <rFont val="Tahoma"/>
            <family val="2"/>
          </rPr>
          <t>dion stead:</t>
        </r>
        <r>
          <rPr>
            <sz val="9"/>
            <color indexed="81"/>
            <rFont val="Tahoma"/>
            <family val="2"/>
          </rPr>
          <t xml:space="preserve">
NGPSA SG </t>
        </r>
      </text>
    </comment>
    <comment ref="K112" authorId="0" shapeId="0" xr:uid="{8688361C-1191-4CB3-8554-F2DAC92F03C0}">
      <text>
        <r>
          <rPr>
            <b/>
            <sz val="9"/>
            <color indexed="81"/>
            <rFont val="Tahoma"/>
            <family val="2"/>
          </rPr>
          <t>dion stead:</t>
        </r>
        <r>
          <rPr>
            <sz val="9"/>
            <color indexed="81"/>
            <rFont val="Tahoma"/>
            <family val="2"/>
          </rPr>
          <t xml:space="preserve">
EGPSA HG 01</t>
        </r>
      </text>
    </comment>
    <comment ref="L112" authorId="0" shapeId="0" xr:uid="{69B1B892-A80A-4F35-BF91-1CF8F5D9847B}">
      <text>
        <r>
          <rPr>
            <b/>
            <sz val="9"/>
            <color indexed="81"/>
            <rFont val="Tahoma"/>
            <family val="2"/>
          </rPr>
          <t>dion stead:</t>
        </r>
        <r>
          <rPr>
            <sz val="9"/>
            <color indexed="81"/>
            <rFont val="Tahoma"/>
            <family val="2"/>
          </rPr>
          <t xml:space="preserve">
HG Nat
NG HG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dion stead</author>
  </authors>
  <commentList>
    <comment ref="O11" authorId="0" shapeId="0" xr:uid="{04983A44-C8C7-445C-887B-B8D70FC96F3B}">
      <text>
        <r>
          <rPr>
            <b/>
            <sz val="9"/>
            <color indexed="81"/>
            <rFont val="Tahoma"/>
            <family val="2"/>
          </rPr>
          <t>dion stead:</t>
        </r>
        <r>
          <rPr>
            <sz val="9"/>
            <color indexed="81"/>
            <rFont val="Tahoma"/>
            <family val="2"/>
          </rPr>
          <t xml:space="preserve">
DQ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dion stead</author>
  </authors>
  <commentList>
    <comment ref="O5" authorId="0" shapeId="0" xr:uid="{7BEBCDCE-4977-4F6C-9EA3-F0EEC0EFC5F4}">
      <text>
        <r>
          <rPr>
            <b/>
            <sz val="9"/>
            <color indexed="81"/>
            <rFont val="Tahoma"/>
            <family val="2"/>
          </rPr>
          <t>dion stead:</t>
        </r>
        <r>
          <rPr>
            <sz val="9"/>
            <color indexed="81"/>
            <rFont val="Tahoma"/>
            <family val="2"/>
          </rPr>
          <t xml:space="preserve">
DQ
</t>
        </r>
      </text>
    </comment>
    <comment ref="L12" authorId="0" shapeId="0" xr:uid="{AFF8E171-6AE7-42CF-B900-51AD05862120}">
      <text>
        <r>
          <rPr>
            <b/>
            <sz val="9"/>
            <color indexed="81"/>
            <rFont val="Tahoma"/>
            <family val="2"/>
          </rPr>
          <t>dion stead:</t>
        </r>
        <r>
          <rPr>
            <sz val="9"/>
            <color indexed="81"/>
            <rFont val="Tahoma"/>
            <family val="2"/>
          </rPr>
          <t xml:space="preserve">
DQ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dion stead</author>
  </authors>
  <commentList>
    <comment ref="R2" authorId="0" shapeId="0" xr:uid="{3844BFB4-3B56-409C-AF12-8956467EA7B2}">
      <text>
        <r>
          <rPr>
            <b/>
            <sz val="9"/>
            <color indexed="81"/>
            <rFont val="Tahoma"/>
            <family val="2"/>
          </rPr>
          <t>dion stead:</t>
        </r>
        <r>
          <rPr>
            <sz val="9"/>
            <color indexed="81"/>
            <rFont val="Tahoma"/>
            <family val="2"/>
          </rPr>
          <t xml:space="preserve">
DQ</t>
        </r>
      </text>
    </comment>
    <comment ref="T6" authorId="0" shapeId="0" xr:uid="{B2869FA1-CF26-44F4-98AD-E8410935B944}">
      <text>
        <r>
          <rPr>
            <b/>
            <sz val="9"/>
            <color indexed="81"/>
            <rFont val="Tahoma"/>
            <family val="2"/>
          </rPr>
          <t>dion stead:</t>
        </r>
        <r>
          <rPr>
            <sz val="9"/>
            <color indexed="81"/>
            <rFont val="Tahoma"/>
            <family val="2"/>
          </rPr>
          <t xml:space="preserve">
DQ</t>
        </r>
      </text>
    </comment>
  </commentList>
</comments>
</file>

<file path=xl/sharedStrings.xml><?xml version="1.0" encoding="utf-8"?>
<sst xmlns="http://schemas.openxmlformats.org/spreadsheetml/2006/main" count="3444" uniqueCount="722">
  <si>
    <t>SAPSA/NGPSA PMT</t>
  </si>
  <si>
    <t>Status</t>
  </si>
  <si>
    <t>Nick Name</t>
  </si>
  <si>
    <t>Name</t>
  </si>
  <si>
    <t>Surname</t>
  </si>
  <si>
    <t>Initials</t>
  </si>
  <si>
    <t>Identity Number</t>
  </si>
  <si>
    <t>Gender</t>
  </si>
  <si>
    <t>Age</t>
  </si>
  <si>
    <t>Paid</t>
  </si>
  <si>
    <t>Adriano Walter</t>
  </si>
  <si>
    <t>Paschini</t>
  </si>
  <si>
    <t>AW</t>
  </si>
  <si>
    <t>Albert</t>
  </si>
  <si>
    <t>Wöcke</t>
  </si>
  <si>
    <t>A</t>
  </si>
  <si>
    <t>660212 5130 085</t>
  </si>
  <si>
    <t>Andre</t>
  </si>
  <si>
    <t>van Rooyen</t>
  </si>
  <si>
    <t>760908 5116 086</t>
  </si>
  <si>
    <t>Andre Johann Pieter</t>
  </si>
  <si>
    <t>Mouton</t>
  </si>
  <si>
    <t>AJP</t>
  </si>
  <si>
    <t>540909 5061 089</t>
  </si>
  <si>
    <t>Andrea</t>
  </si>
  <si>
    <t>Stevenson</t>
  </si>
  <si>
    <t>670430 0002 087</t>
  </si>
  <si>
    <t>Bruce Alan John</t>
  </si>
  <si>
    <t>Foreman</t>
  </si>
  <si>
    <t>BAJ</t>
  </si>
  <si>
    <t>700910 5050 086</t>
  </si>
  <si>
    <t>Byron</t>
  </si>
  <si>
    <t>van Heerden</t>
  </si>
  <si>
    <t>B</t>
  </si>
  <si>
    <t>900307 5184 080</t>
  </si>
  <si>
    <t>Carel Riaan</t>
  </si>
  <si>
    <t>Venter</t>
  </si>
  <si>
    <t>CR</t>
  </si>
  <si>
    <t>690821 5293 083</t>
  </si>
  <si>
    <t>C</t>
  </si>
  <si>
    <t>Carl Johann</t>
  </si>
  <si>
    <t>Brandt</t>
  </si>
  <si>
    <t>CJ</t>
  </si>
  <si>
    <t>700127 5039 080</t>
  </si>
  <si>
    <t>Chris</t>
  </si>
  <si>
    <t>Ridout</t>
  </si>
  <si>
    <t>801204 5115 083</t>
  </si>
  <si>
    <t>Christoff Mechiel</t>
  </si>
  <si>
    <t>CM</t>
  </si>
  <si>
    <t>770203 5028 087</t>
  </si>
  <si>
    <t>Christopher Mark</t>
  </si>
  <si>
    <t>Shadwell</t>
  </si>
  <si>
    <t>880106 5118 088</t>
  </si>
  <si>
    <t>Colin</t>
  </si>
  <si>
    <t>Bowring</t>
  </si>
  <si>
    <t>610411 5092 086</t>
  </si>
  <si>
    <t>Conrad Ernest</t>
  </si>
  <si>
    <t>CE</t>
  </si>
  <si>
    <t>730330 5029 085</t>
  </si>
  <si>
    <t>Corné</t>
  </si>
  <si>
    <t>Cornelis Herman</t>
  </si>
  <si>
    <t>van Driel</t>
  </si>
  <si>
    <t>CH</t>
  </si>
  <si>
    <t>860219 5052 084</t>
  </si>
  <si>
    <t>Craig John</t>
  </si>
  <si>
    <t>Franck</t>
  </si>
  <si>
    <t>720826 5051 088</t>
  </si>
  <si>
    <t>Neil</t>
  </si>
  <si>
    <t>Daniel Lodewyk</t>
  </si>
  <si>
    <t>Smit</t>
  </si>
  <si>
    <t>DL</t>
  </si>
  <si>
    <t>841001 5316 089</t>
  </si>
  <si>
    <t>David</t>
  </si>
  <si>
    <t>Erwee</t>
  </si>
  <si>
    <t>D</t>
  </si>
  <si>
    <t>780922 5289 088</t>
  </si>
  <si>
    <t>Mitch</t>
  </si>
  <si>
    <t>Delville Wood</t>
  </si>
  <si>
    <t>McAllister</t>
  </si>
  <si>
    <t>DW</t>
  </si>
  <si>
    <t>650706 5179 085</t>
  </si>
  <si>
    <t>Deon</t>
  </si>
  <si>
    <t>Labuschagne</t>
  </si>
  <si>
    <t>540625 5030 086</t>
  </si>
  <si>
    <t>Storm</t>
  </si>
  <si>
    <t>560211 5003 087</t>
  </si>
  <si>
    <t>Dion Rowlands</t>
  </si>
  <si>
    <t>Stead</t>
  </si>
  <si>
    <t>DR</t>
  </si>
  <si>
    <t>710112 5051 085</t>
  </si>
  <si>
    <t>DJ</t>
  </si>
  <si>
    <t>Smith</t>
  </si>
  <si>
    <t>641011 5006 087</t>
  </si>
  <si>
    <t>Doané</t>
  </si>
  <si>
    <t>Vermooten</t>
  </si>
  <si>
    <t>821020 5003 087</t>
  </si>
  <si>
    <t>Durandt Hendrik</t>
  </si>
  <si>
    <t>DH</t>
  </si>
  <si>
    <t>010714 5049 089</t>
  </si>
  <si>
    <t>Kiko</t>
  </si>
  <si>
    <t>Enrico</t>
  </si>
  <si>
    <t>Cupido</t>
  </si>
  <si>
    <t>E</t>
  </si>
  <si>
    <t>490415 5029 183</t>
  </si>
  <si>
    <t>Enrico Giovanni</t>
  </si>
  <si>
    <t>Galetti</t>
  </si>
  <si>
    <t>EG</t>
  </si>
  <si>
    <t>821112 5203 088</t>
  </si>
  <si>
    <t>Eurika Susara</t>
  </si>
  <si>
    <t>Du Plooy</t>
  </si>
  <si>
    <t>580328 0135 080</t>
  </si>
  <si>
    <t>John</t>
  </si>
  <si>
    <t>Frederick John</t>
  </si>
  <si>
    <t>Turnbull</t>
  </si>
  <si>
    <t>FJ</t>
  </si>
  <si>
    <t>641105 5154 085</t>
  </si>
  <si>
    <t>FC</t>
  </si>
  <si>
    <t>Frederik Christoffel</t>
  </si>
  <si>
    <t>Truter</t>
  </si>
  <si>
    <t>010419 5197 082</t>
  </si>
  <si>
    <t>Frik</t>
  </si>
  <si>
    <t>630510 5022 088</t>
  </si>
  <si>
    <t>Gaz</t>
  </si>
  <si>
    <t>Garrett-John</t>
  </si>
  <si>
    <t>Evans</t>
  </si>
  <si>
    <t>G-J</t>
  </si>
  <si>
    <t>920126 5038 088</t>
  </si>
  <si>
    <t>Gary Athol</t>
  </si>
  <si>
    <t>Hagemann</t>
  </si>
  <si>
    <t>GA</t>
  </si>
  <si>
    <t>690829 5255 085</t>
  </si>
  <si>
    <t>Gary Mark</t>
  </si>
  <si>
    <t>Buchler</t>
  </si>
  <si>
    <t>GM</t>
  </si>
  <si>
    <t>670714 5118 083</t>
  </si>
  <si>
    <t>Coetzee</t>
  </si>
  <si>
    <t>Gert Hendrik</t>
  </si>
  <si>
    <t>GH</t>
  </si>
  <si>
    <t>Putter</t>
  </si>
  <si>
    <t>351108 5007 089</t>
  </si>
  <si>
    <t>G</t>
  </si>
  <si>
    <t>Greg</t>
  </si>
  <si>
    <t>Gregory Andrew</t>
  </si>
  <si>
    <t>Salzwedel</t>
  </si>
  <si>
    <t>680211 5023 080</t>
  </si>
  <si>
    <t>GC</t>
  </si>
  <si>
    <t>Hannele Meliske</t>
  </si>
  <si>
    <t>HM</t>
  </si>
  <si>
    <t>811012 0176 085</t>
  </si>
  <si>
    <t>H</t>
  </si>
  <si>
    <t>Hendrik</t>
  </si>
  <si>
    <t>730106 5106 085</t>
  </si>
  <si>
    <t>Hennie</t>
  </si>
  <si>
    <t>Hendrik Johannes</t>
  </si>
  <si>
    <t>Joubert</t>
  </si>
  <si>
    <t>HJ</t>
  </si>
  <si>
    <t>720731 5081 087</t>
  </si>
  <si>
    <t>Henno</t>
  </si>
  <si>
    <t>Terblanche</t>
  </si>
  <si>
    <t>761007 5030 089</t>
  </si>
  <si>
    <t>Mannetjie</t>
  </si>
  <si>
    <t>Henri Coenraad</t>
  </si>
  <si>
    <t>Larkins</t>
  </si>
  <si>
    <t>HC</t>
  </si>
  <si>
    <t>510402 5057 089</t>
  </si>
  <si>
    <t>Ian David</t>
  </si>
  <si>
    <t>McLaren</t>
  </si>
  <si>
    <t>ID</t>
  </si>
  <si>
    <t>560824 5005 082</t>
  </si>
  <si>
    <t>Irving Robert</t>
  </si>
  <si>
    <t>IR</t>
  </si>
  <si>
    <t>531005 5046 088</t>
  </si>
  <si>
    <t>Ivor</t>
  </si>
  <si>
    <t>Marais</t>
  </si>
  <si>
    <t>I</t>
  </si>
  <si>
    <t>660625 5047 084</t>
  </si>
  <si>
    <t>JJ</t>
  </si>
  <si>
    <t>Reynders</t>
  </si>
  <si>
    <t>JP</t>
  </si>
  <si>
    <t>Jacques</t>
  </si>
  <si>
    <t>Swanepoel</t>
  </si>
  <si>
    <t>J</t>
  </si>
  <si>
    <t>930612 5047 086</t>
  </si>
  <si>
    <t>Jannie</t>
  </si>
  <si>
    <t>Conradie</t>
  </si>
  <si>
    <t>490607 5001 085</t>
  </si>
  <si>
    <t>Jeann</t>
  </si>
  <si>
    <t>830524 5036 087</t>
  </si>
  <si>
    <t>Johannes Francois</t>
  </si>
  <si>
    <t>Wheeler</t>
  </si>
  <si>
    <t>JF</t>
  </si>
  <si>
    <t>780916 5107 084</t>
  </si>
  <si>
    <t>Johannes Petrus</t>
  </si>
  <si>
    <t>Geldenhuys</t>
  </si>
  <si>
    <t>761224 5030 080</t>
  </si>
  <si>
    <t>Johan</t>
  </si>
  <si>
    <t>Johannes Stefanus</t>
  </si>
  <si>
    <t>Kemp</t>
  </si>
  <si>
    <t>JS</t>
  </si>
  <si>
    <t>561224 5022 089</t>
  </si>
  <si>
    <t>JM</t>
  </si>
  <si>
    <t>Joseph John</t>
  </si>
  <si>
    <t>Kriel</t>
  </si>
  <si>
    <t>621218 5157 083</t>
  </si>
  <si>
    <t>Kathleen Beresford</t>
  </si>
  <si>
    <t>Carter</t>
  </si>
  <si>
    <t>KB</t>
  </si>
  <si>
    <t>850322 0019 082</t>
  </si>
  <si>
    <t>Laurence Talbot</t>
  </si>
  <si>
    <t>Rowland</t>
  </si>
  <si>
    <t>LT</t>
  </si>
  <si>
    <t>720402 5086 084</t>
  </si>
  <si>
    <t>Naude</t>
  </si>
  <si>
    <t>Martin</t>
  </si>
  <si>
    <t>Lukas Marthinus</t>
  </si>
  <si>
    <t>Janse van Rensburg</t>
  </si>
  <si>
    <t>LM</t>
  </si>
  <si>
    <t>940731 5123 081</t>
  </si>
  <si>
    <t>Marinus Anton</t>
  </si>
  <si>
    <t>Hefer</t>
  </si>
  <si>
    <t>MA</t>
  </si>
  <si>
    <t>580317 5021 080</t>
  </si>
  <si>
    <t>Mark Theo</t>
  </si>
  <si>
    <t>Schuurmans</t>
  </si>
  <si>
    <t>MT</t>
  </si>
  <si>
    <t>710104 5057 089</t>
  </si>
  <si>
    <t>M</t>
  </si>
  <si>
    <t>Mervyn-John</t>
  </si>
  <si>
    <t>MJ</t>
  </si>
  <si>
    <t>581112 5133 081</t>
  </si>
  <si>
    <t>Mosh</t>
  </si>
  <si>
    <t>Mosheen</t>
  </si>
  <si>
    <t>Daya</t>
  </si>
  <si>
    <t>790117 5147 083</t>
  </si>
  <si>
    <t>Neal Monisen</t>
  </si>
  <si>
    <t>Sokay</t>
  </si>
  <si>
    <t>NM</t>
  </si>
  <si>
    <t>720725 5077 087</t>
  </si>
  <si>
    <t>Nicky</t>
  </si>
  <si>
    <t>Nikolaus Phillip Karl</t>
  </si>
  <si>
    <t>Bernhard</t>
  </si>
  <si>
    <t>NPK</t>
  </si>
  <si>
    <t>811210 5190 081</t>
  </si>
  <si>
    <t>Ockert Tobias</t>
  </si>
  <si>
    <t>Kanis</t>
  </si>
  <si>
    <t>OT</t>
  </si>
  <si>
    <t>630203 5104 086</t>
  </si>
  <si>
    <t>Paul Herman</t>
  </si>
  <si>
    <t>Leuschner</t>
  </si>
  <si>
    <t>PH</t>
  </si>
  <si>
    <t>721226 5189 088</t>
  </si>
  <si>
    <t>Pierre Dewald</t>
  </si>
  <si>
    <t>Wrogemann</t>
  </si>
  <si>
    <t>PD</t>
  </si>
  <si>
    <t>691027 5045 080</t>
  </si>
  <si>
    <t>Renier Jansen</t>
  </si>
  <si>
    <t>RJ</t>
  </si>
  <si>
    <t>781023 5157 083</t>
  </si>
  <si>
    <t>Robyn Angela</t>
  </si>
  <si>
    <t>RA</t>
  </si>
  <si>
    <t>641020 0111 081</t>
  </si>
  <si>
    <t>Rodney Ralph</t>
  </si>
  <si>
    <t>Mills</t>
  </si>
  <si>
    <t>RR</t>
  </si>
  <si>
    <t>431206 5008 083</t>
  </si>
  <si>
    <t>Roelof</t>
  </si>
  <si>
    <t>Liebenberg</t>
  </si>
  <si>
    <t>R</t>
  </si>
  <si>
    <t>670226 5045 083</t>
  </si>
  <si>
    <t>Ruben</t>
  </si>
  <si>
    <t>061024 5673 088</t>
  </si>
  <si>
    <t>Rudolph Teodor</t>
  </si>
  <si>
    <t>Buhrmann</t>
  </si>
  <si>
    <t>RT</t>
  </si>
  <si>
    <t>Sebella</t>
  </si>
  <si>
    <t>O'Donovan</t>
  </si>
  <si>
    <t>S</t>
  </si>
  <si>
    <t>540728 0084 080</t>
  </si>
  <si>
    <t>Simon Adriaan</t>
  </si>
  <si>
    <t>SA</t>
  </si>
  <si>
    <t>520101 5008 088</t>
  </si>
  <si>
    <t>Faan</t>
  </si>
  <si>
    <t>Stefanus Christiaan</t>
  </si>
  <si>
    <t>Bosch</t>
  </si>
  <si>
    <t>SC</t>
  </si>
  <si>
    <t>711129 5230 088</t>
  </si>
  <si>
    <t>Ian</t>
  </si>
  <si>
    <t>Stephanus Christiaan</t>
  </si>
  <si>
    <t>Bester</t>
  </si>
  <si>
    <t>670804 5143 080</t>
  </si>
  <si>
    <t>Susan</t>
  </si>
  <si>
    <t>Susanna Johanna</t>
  </si>
  <si>
    <t>SJ</t>
  </si>
  <si>
    <t>631128 0146 080</t>
  </si>
  <si>
    <t>Sylvia</t>
  </si>
  <si>
    <t>Van der Neut</t>
  </si>
  <si>
    <t>680208 0085 080</t>
  </si>
  <si>
    <t>Wayne Erald</t>
  </si>
  <si>
    <t>Schmidt</t>
  </si>
  <si>
    <t>WE</t>
  </si>
  <si>
    <t>720915 5190 085</t>
  </si>
  <si>
    <t>Jakes</t>
  </si>
  <si>
    <t>Wilhelm Jacobus</t>
  </si>
  <si>
    <t>WJ</t>
  </si>
  <si>
    <t>690626 5142 085</t>
  </si>
  <si>
    <t>Wynand Johannes</t>
  </si>
  <si>
    <t>Strydom</t>
  </si>
  <si>
    <t>720624 5038 084</t>
  </si>
  <si>
    <t>Sasha-Lee</t>
  </si>
  <si>
    <t>Du Plessis</t>
  </si>
  <si>
    <t>SL</t>
  </si>
  <si>
    <t>920921 0193 080</t>
  </si>
  <si>
    <t>Costa</t>
  </si>
  <si>
    <t>Costantinos</t>
  </si>
  <si>
    <t>Seindis</t>
  </si>
  <si>
    <t>881007 5204 085</t>
  </si>
  <si>
    <t>SAPSA number</t>
  </si>
  <si>
    <t>SAPSA Number</t>
  </si>
  <si>
    <t>Tag</t>
  </si>
  <si>
    <t>On web</t>
  </si>
  <si>
    <t>Total DS Points Earned</t>
  </si>
  <si>
    <t>Club Points</t>
  </si>
  <si>
    <t>League Points Earned - Jan</t>
  </si>
  <si>
    <t>League Points Earned - Feb</t>
  </si>
  <si>
    <t>League Points Earned - March</t>
  </si>
  <si>
    <t>League Points Earned - April</t>
  </si>
  <si>
    <t>League Points Earned - May</t>
  </si>
  <si>
    <t>League Points Earned - June</t>
  </si>
  <si>
    <t>League Points Earned - July</t>
  </si>
  <si>
    <t>League Points Earned - Aug</t>
  </si>
  <si>
    <t>League Points Earned - Sept</t>
  </si>
  <si>
    <t>League Points Earned - Oct</t>
  </si>
  <si>
    <t>League Points Earned - Nov</t>
  </si>
  <si>
    <t>League Points Earned - Dec</t>
  </si>
  <si>
    <t>Std handgun</t>
  </si>
  <si>
    <t>Prod Optics Handgun</t>
  </si>
  <si>
    <t>Prod Handgun</t>
  </si>
  <si>
    <t>Open Handgun</t>
  </si>
  <si>
    <t>Classic handgun</t>
  </si>
  <si>
    <t>Pistol Caliber Carbine</t>
  </si>
  <si>
    <t>Semi Auto Rifle - Open</t>
  </si>
  <si>
    <t>Semi Auto Rifle - STD</t>
  </si>
  <si>
    <t>Mini Rifle - Std</t>
  </si>
  <si>
    <t>Mini Rifle - Open</t>
  </si>
  <si>
    <t>Open Shotgun</t>
  </si>
  <si>
    <t>Std Shotgun</t>
  </si>
  <si>
    <t>Std Manual Shotgun</t>
  </si>
  <si>
    <t>May</t>
  </si>
  <si>
    <t>Club Ranking</t>
  </si>
  <si>
    <t>Division</t>
  </si>
  <si>
    <t>Points Earned</t>
  </si>
  <si>
    <t>Resuls</t>
  </si>
  <si>
    <t>Jan</t>
  </si>
  <si>
    <t>Feb</t>
  </si>
  <si>
    <t>Mar</t>
  </si>
  <si>
    <t>Apr</t>
  </si>
  <si>
    <t>Jun</t>
  </si>
  <si>
    <t>Jul</t>
  </si>
  <si>
    <t>Aug</t>
  </si>
  <si>
    <t>Sep</t>
  </si>
  <si>
    <t>Oct</t>
  </si>
  <si>
    <t>Nov</t>
  </si>
  <si>
    <t>Dec</t>
  </si>
  <si>
    <t>Std</t>
  </si>
  <si>
    <t>PO</t>
  </si>
  <si>
    <t>Modified</t>
  </si>
  <si>
    <t>Manual Shotgun</t>
  </si>
  <si>
    <t>Mini Rifle -STD</t>
  </si>
  <si>
    <t>Mini Rifle Open</t>
  </si>
  <si>
    <t>Std Rifle</t>
  </si>
  <si>
    <t>Open Rifle</t>
  </si>
  <si>
    <t>PCC</t>
  </si>
  <si>
    <t>Classic</t>
  </si>
  <si>
    <t>OPEN</t>
  </si>
  <si>
    <t>Production</t>
  </si>
  <si>
    <t>Date of birth</t>
  </si>
  <si>
    <t>James Matthew</t>
  </si>
  <si>
    <t>040517 5145 086</t>
  </si>
  <si>
    <t xml:space="preserve">Charl </t>
  </si>
  <si>
    <t>Botha</t>
  </si>
  <si>
    <t>931022 5187 081</t>
  </si>
  <si>
    <t>Werner</t>
  </si>
  <si>
    <t>Britz</t>
  </si>
  <si>
    <t>W</t>
  </si>
  <si>
    <t>800209 5020 085</t>
  </si>
  <si>
    <t>SS</t>
  </si>
  <si>
    <t>Francois Robert</t>
  </si>
  <si>
    <t>Koekemoer</t>
  </si>
  <si>
    <t>FR</t>
  </si>
  <si>
    <t>801208 5031 083</t>
  </si>
  <si>
    <t>Gavin Alexander</t>
  </si>
  <si>
    <t>Riley</t>
  </si>
  <si>
    <t>960726 5198 088</t>
  </si>
  <si>
    <t>811005 5001 084</t>
  </si>
  <si>
    <t>Peter</t>
  </si>
  <si>
    <t>Lazarides</t>
  </si>
  <si>
    <t>Andre Jacque</t>
  </si>
  <si>
    <t>Loubser</t>
  </si>
  <si>
    <t>P</t>
  </si>
  <si>
    <t>611209 5207 087</t>
  </si>
  <si>
    <t>670616 5115 086</t>
  </si>
  <si>
    <t>Marthinus Jacobus</t>
  </si>
  <si>
    <t>Booysen</t>
  </si>
  <si>
    <t>760531 5133 081</t>
  </si>
  <si>
    <t>Johan Gerard</t>
  </si>
  <si>
    <t>Bultman</t>
  </si>
  <si>
    <t>JG</t>
  </si>
  <si>
    <t>830112 5008 080</t>
  </si>
  <si>
    <t>Yolandi Elaine</t>
  </si>
  <si>
    <t>YE</t>
  </si>
  <si>
    <t>680212 0055 085</t>
  </si>
  <si>
    <t>Gideon Coenraad</t>
  </si>
  <si>
    <t>Muller</t>
  </si>
  <si>
    <t>790607 5106 089</t>
  </si>
  <si>
    <t xml:space="preserve">Leon </t>
  </si>
  <si>
    <t>Myburgh</t>
  </si>
  <si>
    <t>LC</t>
  </si>
  <si>
    <t>720106 5250 083</t>
  </si>
  <si>
    <t>Leonie Christina</t>
  </si>
  <si>
    <t>690928 0095 080</t>
  </si>
  <si>
    <t>Pradesh</t>
  </si>
  <si>
    <t>Pillay</t>
  </si>
  <si>
    <t>740923 5200 082</t>
  </si>
  <si>
    <t>Ruark</t>
  </si>
  <si>
    <t>820216 5071 089</t>
  </si>
  <si>
    <t>van Greunen</t>
  </si>
  <si>
    <t>780923 5097 083</t>
  </si>
  <si>
    <t>Ethan</t>
  </si>
  <si>
    <t>080314 5378 086</t>
  </si>
  <si>
    <t>Danéel Jonne</t>
  </si>
  <si>
    <t>Van Eck</t>
  </si>
  <si>
    <t>750917 5144 081</t>
  </si>
  <si>
    <t>Category</t>
  </si>
  <si>
    <t>Marius Frans</t>
  </si>
  <si>
    <t>van Biljon</t>
  </si>
  <si>
    <t>MF</t>
  </si>
  <si>
    <t>710901 5245 089</t>
  </si>
  <si>
    <t>Eben</t>
  </si>
  <si>
    <t>Grobbelaar</t>
  </si>
  <si>
    <t>800326 5145 082</t>
  </si>
  <si>
    <t>Vasco Adrian</t>
  </si>
  <si>
    <t>Barbolini</t>
  </si>
  <si>
    <t>VA</t>
  </si>
  <si>
    <t>700811 5101 087</t>
  </si>
  <si>
    <t>Sean Michael</t>
  </si>
  <si>
    <t>SM</t>
  </si>
  <si>
    <t>640820 5006 082</t>
  </si>
  <si>
    <t>580321 5063 084</t>
  </si>
  <si>
    <t>Kwimton Schalk</t>
  </si>
  <si>
    <t>van Jaarsveld</t>
  </si>
  <si>
    <t>KS</t>
  </si>
  <si>
    <t>830610 5173 085</t>
  </si>
  <si>
    <t xml:space="preserve">Schalk </t>
  </si>
  <si>
    <t>WS</t>
  </si>
  <si>
    <t>George Keith</t>
  </si>
  <si>
    <t>GK</t>
  </si>
  <si>
    <t>710625 5026 088</t>
  </si>
  <si>
    <t>Louis Johannes</t>
  </si>
  <si>
    <t>Nel</t>
  </si>
  <si>
    <t>LJ</t>
  </si>
  <si>
    <t>770907 5002 088</t>
  </si>
  <si>
    <t>Allessandro Raffaele</t>
  </si>
  <si>
    <t>AR</t>
  </si>
  <si>
    <t>9909035421083</t>
  </si>
  <si>
    <t>7111125208080</t>
  </si>
  <si>
    <t>Bongani Buyisile</t>
  </si>
  <si>
    <t>Mahlangu</t>
  </si>
  <si>
    <t>BB</t>
  </si>
  <si>
    <t>800204 5566 088</t>
  </si>
  <si>
    <t>6+</t>
  </si>
  <si>
    <t>Mar2</t>
  </si>
  <si>
    <t>Piero</t>
  </si>
  <si>
    <t>770924 5005 086</t>
  </si>
  <si>
    <t>Clifford Nicolaas</t>
  </si>
  <si>
    <t>Palmer-Pilgrim</t>
  </si>
  <si>
    <t>CN</t>
  </si>
  <si>
    <t>Johann Andries</t>
  </si>
  <si>
    <t>Swart</t>
  </si>
  <si>
    <t>JA</t>
  </si>
  <si>
    <t>941017 5035 080</t>
  </si>
  <si>
    <t>000102 5525 088</t>
  </si>
  <si>
    <t>May 2</t>
  </si>
  <si>
    <t>Dreyer</t>
  </si>
  <si>
    <t>DSJ</t>
  </si>
  <si>
    <t>820408 5161 081</t>
  </si>
  <si>
    <t>Daniel Stephanus</t>
  </si>
  <si>
    <t>Daniel Stephanus Jacobus</t>
  </si>
  <si>
    <t>Cornelius Jansen</t>
  </si>
  <si>
    <t>de Jager</t>
  </si>
  <si>
    <t>850416 5013 080</t>
  </si>
  <si>
    <t>Heinrich</t>
  </si>
  <si>
    <t>Barnes</t>
  </si>
  <si>
    <t>861212 5071 088</t>
  </si>
  <si>
    <t>Column30</t>
  </si>
  <si>
    <t>Column31</t>
  </si>
  <si>
    <t>Column32</t>
  </si>
  <si>
    <t>Column33</t>
  </si>
  <si>
    <t>Column34</t>
  </si>
  <si>
    <t>Column35</t>
  </si>
  <si>
    <t>Column36</t>
  </si>
  <si>
    <t>Column37</t>
  </si>
  <si>
    <t>Column38</t>
  </si>
  <si>
    <t>Column39</t>
  </si>
  <si>
    <t>Column40</t>
  </si>
  <si>
    <t>Column41</t>
  </si>
  <si>
    <t>Column42</t>
  </si>
  <si>
    <t>Column43</t>
  </si>
  <si>
    <t>Column44</t>
  </si>
  <si>
    <t>Column45</t>
  </si>
  <si>
    <t>Column46</t>
  </si>
  <si>
    <t>Column47</t>
  </si>
  <si>
    <t>Column48</t>
  </si>
  <si>
    <t>Column49</t>
  </si>
  <si>
    <t>Column50</t>
  </si>
  <si>
    <t>Column51</t>
  </si>
  <si>
    <t>Column52</t>
  </si>
  <si>
    <t>Column53</t>
  </si>
  <si>
    <t>Column54</t>
  </si>
  <si>
    <t>Column55</t>
  </si>
  <si>
    <t>Column56</t>
  </si>
  <si>
    <t>Column57</t>
  </si>
  <si>
    <t>Column58</t>
  </si>
  <si>
    <t>Column59</t>
  </si>
  <si>
    <t>Column60</t>
  </si>
  <si>
    <t>Column61</t>
  </si>
  <si>
    <t>Column62</t>
  </si>
  <si>
    <t>Column63</t>
  </si>
  <si>
    <t>Column64</t>
  </si>
  <si>
    <t>Column65</t>
  </si>
  <si>
    <t>Column66</t>
  </si>
  <si>
    <t>Column67</t>
  </si>
  <si>
    <t>Column68</t>
  </si>
  <si>
    <t>Column69</t>
  </si>
  <si>
    <t>Column70</t>
  </si>
  <si>
    <t>Column71</t>
  </si>
  <si>
    <t>Column72</t>
  </si>
  <si>
    <t>Column73</t>
  </si>
  <si>
    <t>Column74</t>
  </si>
  <si>
    <t>Column75</t>
  </si>
  <si>
    <t>Column76</t>
  </si>
  <si>
    <t>Column77</t>
  </si>
  <si>
    <t>Column78</t>
  </si>
  <si>
    <t>Column79</t>
  </si>
  <si>
    <t>Column80</t>
  </si>
  <si>
    <t>Column81</t>
  </si>
  <si>
    <t>Column82</t>
  </si>
  <si>
    <t>Column83</t>
  </si>
  <si>
    <t>Column84</t>
  </si>
  <si>
    <t>Column85</t>
  </si>
  <si>
    <t>Column86</t>
  </si>
  <si>
    <t>Column87</t>
  </si>
  <si>
    <t>Column88</t>
  </si>
  <si>
    <t>Column89</t>
  </si>
  <si>
    <t>Column90</t>
  </si>
  <si>
    <t>Column91</t>
  </si>
  <si>
    <t>Column92</t>
  </si>
  <si>
    <t>Column93</t>
  </si>
  <si>
    <t>Column94</t>
  </si>
  <si>
    <t>Column95</t>
  </si>
  <si>
    <t>Column96</t>
  </si>
  <si>
    <t>Column97</t>
  </si>
  <si>
    <t>Column98</t>
  </si>
  <si>
    <t>Column99</t>
  </si>
  <si>
    <t>Column100</t>
  </si>
  <si>
    <t>Column101</t>
  </si>
  <si>
    <t>Column102</t>
  </si>
  <si>
    <t>Column103</t>
  </si>
  <si>
    <t>Column104</t>
  </si>
  <si>
    <t>Column105</t>
  </si>
  <si>
    <t>Column106</t>
  </si>
  <si>
    <t>Column107</t>
  </si>
  <si>
    <t>Column108</t>
  </si>
  <si>
    <t>Column109</t>
  </si>
  <si>
    <t>Column110</t>
  </si>
  <si>
    <t>Column111</t>
  </si>
  <si>
    <t>Column112</t>
  </si>
  <si>
    <t>Column113</t>
  </si>
  <si>
    <t>Column114</t>
  </si>
  <si>
    <t>Column115</t>
  </si>
  <si>
    <t>Column116</t>
  </si>
  <si>
    <t>Column117</t>
  </si>
  <si>
    <t>Column118</t>
  </si>
  <si>
    <t>Column119</t>
  </si>
  <si>
    <t>Column120</t>
  </si>
  <si>
    <t>Column121</t>
  </si>
  <si>
    <t>Column122</t>
  </si>
  <si>
    <t>Column123</t>
  </si>
  <si>
    <t>Column124</t>
  </si>
  <si>
    <t>Column125</t>
  </si>
  <si>
    <t>Column126</t>
  </si>
  <si>
    <t>Column127</t>
  </si>
  <si>
    <t>Column128</t>
  </si>
  <si>
    <t>Column129</t>
  </si>
  <si>
    <t>Column130</t>
  </si>
  <si>
    <t>Column131</t>
  </si>
  <si>
    <t>Column132</t>
  </si>
  <si>
    <t>Column133</t>
  </si>
  <si>
    <t>Column134</t>
  </si>
  <si>
    <t>Column135</t>
  </si>
  <si>
    <t>Column136</t>
  </si>
  <si>
    <t>Column137</t>
  </si>
  <si>
    <t>Column138</t>
  </si>
  <si>
    <t>Column139</t>
  </si>
  <si>
    <t>Column140</t>
  </si>
  <si>
    <t>Column141</t>
  </si>
  <si>
    <t>Column142</t>
  </si>
  <si>
    <t>Column143</t>
  </si>
  <si>
    <t>Column144</t>
  </si>
  <si>
    <t>Column145</t>
  </si>
  <si>
    <t>Column146</t>
  </si>
  <si>
    <t>Column147</t>
  </si>
  <si>
    <t>Column148</t>
  </si>
  <si>
    <t>Column149</t>
  </si>
  <si>
    <t>Column150</t>
  </si>
  <si>
    <t>Column151</t>
  </si>
  <si>
    <t>Column152</t>
  </si>
  <si>
    <t>Column153</t>
  </si>
  <si>
    <t>Column154</t>
  </si>
  <si>
    <t>Column155</t>
  </si>
  <si>
    <t>Column156</t>
  </si>
  <si>
    <t>Column157</t>
  </si>
  <si>
    <t>Column158</t>
  </si>
  <si>
    <t>Column159</t>
  </si>
  <si>
    <t>Column160</t>
  </si>
  <si>
    <t>Column161</t>
  </si>
  <si>
    <t>Column162</t>
  </si>
  <si>
    <t>Column163</t>
  </si>
  <si>
    <t>Column164</t>
  </si>
  <si>
    <t>Column165</t>
  </si>
  <si>
    <t>Column166</t>
  </si>
  <si>
    <t>Column167</t>
  </si>
  <si>
    <t>Column168</t>
  </si>
  <si>
    <t>Column169</t>
  </si>
  <si>
    <t>Column170</t>
  </si>
  <si>
    <t>Column171</t>
  </si>
  <si>
    <t>Column172</t>
  </si>
  <si>
    <t>Jul2</t>
  </si>
  <si>
    <t>Aug2</t>
  </si>
  <si>
    <t>Sep2</t>
  </si>
  <si>
    <t>Oct2</t>
  </si>
  <si>
    <t>Dewaldt</t>
  </si>
  <si>
    <t>Engelbrecht</t>
  </si>
  <si>
    <t>870714 5079 085</t>
  </si>
  <si>
    <t>Nov2</t>
  </si>
  <si>
    <t>Jan2</t>
  </si>
  <si>
    <t>Feb2</t>
  </si>
  <si>
    <t>Dec2</t>
  </si>
  <si>
    <t>James</t>
  </si>
  <si>
    <t>Masonganye</t>
  </si>
  <si>
    <t>730707 5718 082</t>
  </si>
  <si>
    <t>Ian John</t>
  </si>
  <si>
    <t>Kewley</t>
  </si>
  <si>
    <t>IJ</t>
  </si>
  <si>
    <t>791119 5036 083</t>
  </si>
  <si>
    <t>Isak Mokgampepe</t>
  </si>
  <si>
    <t>Khahleli</t>
  </si>
  <si>
    <t>IM</t>
  </si>
  <si>
    <t>821013 5572 086</t>
  </si>
  <si>
    <t>Mattheus Johannes</t>
  </si>
  <si>
    <t>du Bruyn</t>
  </si>
  <si>
    <t>781102 5044 085</t>
  </si>
  <si>
    <t>lemon</t>
  </si>
  <si>
    <t>Wolfgang Wilhelm</t>
  </si>
  <si>
    <t>Dirsuweit</t>
  </si>
  <si>
    <t>WW</t>
  </si>
  <si>
    <t>410513 5069 089</t>
  </si>
  <si>
    <t>Christine</t>
  </si>
  <si>
    <t>van der Walt</t>
  </si>
  <si>
    <t>810528 0116 087</t>
  </si>
  <si>
    <t>Dirk</t>
  </si>
  <si>
    <t>850303 5081 087</t>
  </si>
  <si>
    <t>TBA3</t>
  </si>
  <si>
    <t>Wessel Jacobus Johannes</t>
  </si>
  <si>
    <t>van Tonder</t>
  </si>
  <si>
    <t>620604 5047 088</t>
  </si>
  <si>
    <t>WJJ</t>
  </si>
  <si>
    <t>Liezl</t>
  </si>
  <si>
    <t>L</t>
  </si>
  <si>
    <t>831212 0102 083</t>
  </si>
  <si>
    <t>Wesley Austin</t>
  </si>
  <si>
    <t>Kiloh</t>
  </si>
  <si>
    <t>WA</t>
  </si>
  <si>
    <t>810402 5123 086</t>
  </si>
  <si>
    <t>Adrian Warren</t>
  </si>
  <si>
    <t>Kewan Rudy</t>
  </si>
  <si>
    <t>KR</t>
  </si>
  <si>
    <t>030226 5198 085</t>
  </si>
  <si>
    <t>050616 5392 083</t>
  </si>
  <si>
    <t>Abraham Christoffel</t>
  </si>
  <si>
    <t>AC</t>
  </si>
  <si>
    <t>930721 5042 086</t>
  </si>
  <si>
    <t>c</t>
  </si>
  <si>
    <t>Erika</t>
  </si>
  <si>
    <t>770131 0019 084</t>
  </si>
  <si>
    <t>Christoffel</t>
  </si>
  <si>
    <t>Pretorius</t>
  </si>
  <si>
    <t>801226 5096 088</t>
  </si>
  <si>
    <t>Apr2</t>
  </si>
  <si>
    <t>Paid up</t>
  </si>
  <si>
    <t>Y</t>
  </si>
  <si>
    <t>Column1</t>
  </si>
  <si>
    <t>Yussuf</t>
  </si>
  <si>
    <t>Mayet</t>
  </si>
  <si>
    <t>530505 5132 086</t>
  </si>
  <si>
    <t xml:space="preserve">Gideon Joubert </t>
  </si>
  <si>
    <t>Jansen</t>
  </si>
  <si>
    <t>GJ</t>
  </si>
  <si>
    <t>Jacobus Francois</t>
  </si>
  <si>
    <t>990420 5121 084</t>
  </si>
  <si>
    <t>021111 5071 089</t>
  </si>
  <si>
    <t>Jun2</t>
  </si>
  <si>
    <t>Gideon Joubert (Deon)</t>
  </si>
  <si>
    <t>Jacobus Francois (Hugo)</t>
  </si>
  <si>
    <t>lemon101</t>
  </si>
  <si>
    <t>Daniel</t>
  </si>
  <si>
    <t>McWilliam</t>
  </si>
  <si>
    <t>8603255365085</t>
  </si>
  <si>
    <t>Glenn</t>
  </si>
  <si>
    <t>Kieser</t>
  </si>
  <si>
    <t>640416 4128 081</t>
  </si>
  <si>
    <t>Jacobs</t>
  </si>
  <si>
    <t>781109 5108 083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</si>
</sst>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-1C09]#,##0"/>
    <numFmt numFmtId="165" formatCode="[$-1C09]0.00"/>
    <numFmt numFmtId="166" formatCode="[$-1C09]0"/>
    <numFmt numFmtId="167" formatCode="yyyy/mm/dd"/>
    <numFmt numFmtId="168" formatCode="[$-1C09]0.000"/>
  </numFmts>
  <fonts count="22" x14ac:knownFonts="1">
    <font>
      <sz val="11"/>
      <color theme="1"/>
      <name val="Calibri"/>
      <family val="2"/>
      <scheme val="minor"/>
    </font>
    <font>
      <sz val="10"/>
      <color rgb="FF000000"/>
      <name val="Helv"/>
    </font>
    <font>
      <b/>
      <sz val="10"/>
      <color rgb="FF000000"/>
      <name val="Calibri"/>
      <family val="2"/>
    </font>
    <font>
      <b/>
      <sz val="11"/>
      <color rgb="FFFEFEFE"/>
      <name val="Calibri"/>
      <family val="2"/>
    </font>
    <font>
      <sz val="10"/>
      <color rgb="FF000000"/>
      <name val="Calibri Bold"/>
    </font>
    <font>
      <sz val="10"/>
      <color indexed="8"/>
      <name val="Helv"/>
    </font>
    <font>
      <b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sz val="8"/>
      <name val="Calibri"/>
      <family val="2"/>
      <scheme val="minor"/>
    </font>
    <font>
      <sz val="10"/>
      <color indexed="8"/>
      <name val="Calibri"/>
      <family val="2"/>
    </font>
    <font>
      <sz val="10"/>
      <color indexed="8"/>
      <name val="Calibri Bold"/>
    </font>
    <font>
      <sz val="11"/>
      <name val="Calibri"/>
      <family val="2"/>
      <scheme val="minor"/>
    </font>
    <font>
      <sz val="10"/>
      <color rgb="FF000000"/>
      <name val="Calibri"/>
      <family val="2"/>
    </font>
    <font>
      <b/>
      <sz val="10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Calibri Bold"/>
    </font>
    <font>
      <sz val="10"/>
      <name val="Calibri"/>
      <family val="2"/>
    </font>
    <font>
      <b/>
      <sz val="11"/>
      <color theme="1"/>
      <name val="Calibri"/>
      <family val="2"/>
      <scheme val="minor"/>
    </font>
    <font>
      <b/>
      <sz val="10"/>
      <color rgb="FF000000"/>
      <name val="Calibri Bold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12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53A2D6"/>
        <bgColor rgb="FF53A2D6"/>
      </patternFill>
    </fill>
    <fill>
      <patternFill patternType="solid">
        <fgColor rgb="FF8EB4E3"/>
        <bgColor rgb="FF8EB4E3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3">
    <xf numFmtId="0" fontId="0" fillId="0" borderId="0"/>
    <xf numFmtId="0" fontId="1" fillId="0" borderId="0">
      <alignment vertical="top" wrapText="1"/>
    </xf>
    <xf numFmtId="0" fontId="5" fillId="0" borderId="0" applyNumberFormat="0" applyFill="0" applyBorder="0" applyProtection="0">
      <alignment vertical="top" wrapText="1"/>
    </xf>
  </cellStyleXfs>
  <cellXfs count="142">
    <xf numFmtId="0" fontId="0" fillId="0" borderId="0" xfId="0"/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9" fontId="3" fillId="3" borderId="9" xfId="1" applyNumberFormat="1" applyFont="1" applyFill="1" applyBorder="1" applyAlignment="1">
      <alignment horizontal="center" vertical="center" wrapText="1"/>
    </xf>
    <xf numFmtId="49" fontId="3" fillId="3" borderId="10" xfId="1" applyNumberFormat="1" applyFont="1" applyFill="1" applyBorder="1" applyAlignment="1">
      <alignment horizontal="center" vertical="center" wrapText="1"/>
    </xf>
    <xf numFmtId="0" fontId="3" fillId="3" borderId="10" xfId="1" applyFont="1" applyFill="1" applyBorder="1" applyAlignment="1">
      <alignment horizontal="center" vertical="center" wrapText="1"/>
    </xf>
    <xf numFmtId="164" fontId="3" fillId="3" borderId="10" xfId="1" applyNumberFormat="1" applyFont="1" applyFill="1" applyBorder="1" applyAlignment="1">
      <alignment horizontal="center" vertical="center" wrapText="1"/>
    </xf>
    <xf numFmtId="164" fontId="3" fillId="3" borderId="9" xfId="1" applyNumberFormat="1" applyFont="1" applyFill="1" applyBorder="1" applyAlignment="1">
      <alignment horizontal="center" vertical="center" wrapText="1"/>
    </xf>
    <xf numFmtId="165" fontId="3" fillId="3" borderId="9" xfId="1" applyNumberFormat="1" applyFont="1" applyFill="1" applyBorder="1" applyAlignment="1">
      <alignment horizontal="center" vertical="center" wrapText="1"/>
    </xf>
    <xf numFmtId="0" fontId="2" fillId="0" borderId="0" xfId="1" applyFont="1">
      <alignment vertical="top" wrapText="1"/>
    </xf>
    <xf numFmtId="0" fontId="2" fillId="0" borderId="10" xfId="1" applyFont="1" applyBorder="1" applyAlignment="1">
      <alignment horizontal="center" vertical="top" wrapText="1"/>
    </xf>
    <xf numFmtId="0" fontId="2" fillId="0" borderId="11" xfId="1" applyFont="1" applyBorder="1" applyAlignment="1">
      <alignment horizontal="left" vertical="top" wrapText="1"/>
    </xf>
    <xf numFmtId="0" fontId="2" fillId="0" borderId="10" xfId="1" applyFont="1" applyBorder="1">
      <alignment vertical="top" wrapText="1"/>
    </xf>
    <xf numFmtId="0" fontId="2" fillId="0" borderId="12" xfId="1" applyFont="1" applyBorder="1">
      <alignment vertical="top" wrapText="1"/>
    </xf>
    <xf numFmtId="0" fontId="2" fillId="4" borderId="10" xfId="1" applyFont="1" applyFill="1" applyBorder="1">
      <alignment vertical="top" wrapText="1"/>
    </xf>
    <xf numFmtId="165" fontId="2" fillId="4" borderId="10" xfId="1" applyNumberFormat="1" applyFont="1" applyFill="1" applyBorder="1">
      <alignment vertical="top" wrapText="1"/>
    </xf>
    <xf numFmtId="165" fontId="2" fillId="5" borderId="10" xfId="1" applyNumberFormat="1" applyFont="1" applyFill="1" applyBorder="1">
      <alignment vertical="top" wrapText="1"/>
    </xf>
    <xf numFmtId="165" fontId="2" fillId="0" borderId="10" xfId="1" applyNumberFormat="1" applyFont="1" applyBorder="1">
      <alignment vertical="top" wrapText="1"/>
    </xf>
    <xf numFmtId="166" fontId="4" fillId="0" borderId="11" xfId="1" applyNumberFormat="1" applyFont="1" applyBorder="1" applyAlignment="1">
      <alignment horizontal="left" vertical="top" wrapText="1"/>
    </xf>
    <xf numFmtId="166" fontId="4" fillId="0" borderId="10" xfId="1" applyNumberFormat="1" applyFont="1" applyBorder="1" applyAlignment="1">
      <alignment horizontal="left" vertical="top" wrapText="1"/>
    </xf>
    <xf numFmtId="0" fontId="2" fillId="0" borderId="10" xfId="1" applyFont="1" applyBorder="1" applyAlignment="1">
      <alignment horizontal="left" vertical="top" wrapText="1"/>
    </xf>
    <xf numFmtId="0" fontId="2" fillId="0" borderId="12" xfId="1" applyFont="1" applyBorder="1" applyAlignment="1">
      <alignment horizontal="left" vertical="top" wrapText="1"/>
    </xf>
    <xf numFmtId="0" fontId="2" fillId="0" borderId="9" xfId="1" applyFont="1" applyBorder="1">
      <alignment vertical="top" wrapText="1"/>
    </xf>
    <xf numFmtId="166" fontId="4" fillId="0" borderId="13" xfId="1" applyNumberFormat="1" applyFont="1" applyBorder="1" applyAlignment="1">
      <alignment horizontal="left" vertical="top" wrapText="1"/>
    </xf>
    <xf numFmtId="0" fontId="2" fillId="0" borderId="1" xfId="1" applyFont="1" applyBorder="1" applyAlignment="1">
      <alignment horizontal="center" vertical="top" wrapText="1"/>
    </xf>
    <xf numFmtId="166" fontId="4" fillId="0" borderId="1" xfId="1" applyNumberFormat="1" applyFont="1" applyBorder="1" applyAlignment="1">
      <alignment horizontal="left" vertical="top" wrapText="1"/>
    </xf>
    <xf numFmtId="0" fontId="2" fillId="0" borderId="1" xfId="1" applyFont="1" applyBorder="1">
      <alignment vertical="top" wrapText="1"/>
    </xf>
    <xf numFmtId="0" fontId="2" fillId="4" borderId="1" xfId="1" applyFont="1" applyFill="1" applyBorder="1">
      <alignment vertical="top" wrapText="1"/>
    </xf>
    <xf numFmtId="0" fontId="2" fillId="0" borderId="8" xfId="1" applyFont="1" applyBorder="1" applyAlignment="1">
      <alignment horizontal="center" vertical="top" wrapText="1"/>
    </xf>
    <xf numFmtId="166" fontId="4" fillId="0" borderId="8" xfId="1" applyNumberFormat="1" applyFont="1" applyBorder="1" applyAlignment="1">
      <alignment horizontal="left" vertical="top" wrapText="1"/>
    </xf>
    <xf numFmtId="0" fontId="2" fillId="0" borderId="0" xfId="1" applyFont="1" applyAlignment="1">
      <alignment horizontal="center" vertical="top" wrapText="1"/>
    </xf>
    <xf numFmtId="165" fontId="2" fillId="0" borderId="0" xfId="1" applyNumberFormat="1" applyFont="1">
      <alignment vertical="top" wrapText="1"/>
    </xf>
    <xf numFmtId="0" fontId="4" fillId="0" borderId="10" xfId="1" applyFont="1" applyBorder="1" applyAlignment="1">
      <alignment horizontal="left" vertical="top" wrapText="1"/>
    </xf>
    <xf numFmtId="0" fontId="4" fillId="0" borderId="11" xfId="1" applyFont="1" applyBorder="1" applyAlignment="1">
      <alignment horizontal="left" vertical="top" wrapText="1"/>
    </xf>
    <xf numFmtId="0" fontId="4" fillId="0" borderId="1" xfId="1" applyFont="1" applyBorder="1" applyAlignment="1">
      <alignment horizontal="left" vertical="top" wrapText="1"/>
    </xf>
    <xf numFmtId="0" fontId="4" fillId="0" borderId="8" xfId="1" applyFont="1" applyBorder="1" applyAlignment="1">
      <alignment horizontal="left" vertical="top" wrapText="1"/>
    </xf>
    <xf numFmtId="0" fontId="2" fillId="0" borderId="1" xfId="1" applyFont="1" applyBorder="1" applyAlignment="1">
      <alignment horizontal="left" vertical="top" wrapText="1"/>
    </xf>
    <xf numFmtId="0" fontId="2" fillId="0" borderId="8" xfId="1" applyFont="1" applyBorder="1" applyAlignment="1">
      <alignment horizontal="left" vertical="top" wrapText="1"/>
    </xf>
    <xf numFmtId="49" fontId="0" fillId="0" borderId="0" xfId="0" applyNumberFormat="1"/>
    <xf numFmtId="1" fontId="0" fillId="0" borderId="0" xfId="0" applyNumberFormat="1"/>
    <xf numFmtId="14" fontId="0" fillId="0" borderId="0" xfId="0" applyNumberFormat="1"/>
    <xf numFmtId="0" fontId="0" fillId="0" borderId="15" xfId="0" applyBorder="1" applyAlignment="1">
      <alignment horizontal="center" vertical="center"/>
    </xf>
    <xf numFmtId="0" fontId="0" fillId="0" borderId="8" xfId="0" applyBorder="1" applyAlignment="1">
      <alignment horizontal="left" vertical="center"/>
    </xf>
    <xf numFmtId="0" fontId="0" fillId="0" borderId="1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4" borderId="8" xfId="1" applyFont="1" applyFill="1" applyBorder="1">
      <alignment vertical="top" wrapText="1"/>
    </xf>
    <xf numFmtId="165" fontId="2" fillId="5" borderId="9" xfId="1" applyNumberFormat="1" applyFont="1" applyFill="1" applyBorder="1">
      <alignment vertical="top" wrapText="1"/>
    </xf>
    <xf numFmtId="165" fontId="2" fillId="0" borderId="9" xfId="1" applyNumberFormat="1" applyFont="1" applyBorder="1">
      <alignment vertical="top" wrapText="1"/>
    </xf>
    <xf numFmtId="165" fontId="2" fillId="5" borderId="1" xfId="1" applyNumberFormat="1" applyFont="1" applyFill="1" applyBorder="1">
      <alignment vertical="top" wrapText="1"/>
    </xf>
    <xf numFmtId="165" fontId="2" fillId="0" borderId="1" xfId="1" applyNumberFormat="1" applyFont="1" applyBorder="1">
      <alignment vertical="top" wrapText="1"/>
    </xf>
    <xf numFmtId="0" fontId="0" fillId="0" borderId="14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2" fillId="0" borderId="18" xfId="1" applyFont="1" applyBorder="1">
      <alignment vertical="top" wrapText="1"/>
    </xf>
    <xf numFmtId="0" fontId="2" fillId="0" borderId="19" xfId="1" applyFont="1" applyBorder="1">
      <alignment vertical="top" wrapText="1"/>
    </xf>
    <xf numFmtId="167" fontId="0" fillId="0" borderId="0" xfId="0" applyNumberFormat="1"/>
    <xf numFmtId="2" fontId="0" fillId="0" borderId="0" xfId="0" applyNumberFormat="1"/>
    <xf numFmtId="49" fontId="3" fillId="3" borderId="10" xfId="1" applyNumberFormat="1" applyFont="1" applyFill="1" applyBorder="1" applyAlignment="1">
      <alignment horizontal="left" vertical="center" wrapText="1"/>
    </xf>
    <xf numFmtId="0" fontId="2" fillId="0" borderId="0" xfId="1" applyFont="1" applyAlignment="1">
      <alignment horizontal="left" vertical="top" wrapText="1"/>
    </xf>
    <xf numFmtId="49" fontId="9" fillId="6" borderId="0" xfId="2" applyNumberFormat="1" applyFont="1" applyFill="1" applyBorder="1">
      <alignment vertical="top" wrapText="1"/>
    </xf>
    <xf numFmtId="2" fontId="2" fillId="0" borderId="0" xfId="1" applyNumberFormat="1" applyFont="1">
      <alignment vertical="top" wrapText="1"/>
    </xf>
    <xf numFmtId="0" fontId="0" fillId="7" borderId="1" xfId="0" applyFill="1" applyBorder="1" applyAlignment="1">
      <alignment horizontal="center" vertical="center"/>
    </xf>
    <xf numFmtId="0" fontId="0" fillId="0" borderId="1" xfId="0" applyBorder="1"/>
    <xf numFmtId="1" fontId="10" fillId="6" borderId="11" xfId="2" applyNumberFormat="1" applyFont="1" applyFill="1" applyBorder="1" applyAlignment="1">
      <alignment horizontal="left" vertical="top" wrapText="1"/>
    </xf>
    <xf numFmtId="1" fontId="6" fillId="6" borderId="1" xfId="0" applyNumberFormat="1" applyFont="1" applyFill="1" applyBorder="1" applyAlignment="1">
      <alignment horizontal="left" vertical="top" wrapText="1"/>
    </xf>
    <xf numFmtId="0" fontId="2" fillId="0" borderId="13" xfId="1" applyFont="1" applyBorder="1" applyAlignment="1">
      <alignment horizontal="left" vertical="top" wrapText="1"/>
    </xf>
    <xf numFmtId="0" fontId="0" fillId="0" borderId="6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12" fillId="0" borderId="1" xfId="1" applyFont="1" applyBorder="1" applyAlignment="1">
      <alignment horizontal="center" vertical="center" wrapText="1"/>
    </xf>
    <xf numFmtId="0" fontId="12" fillId="0" borderId="2" xfId="1" applyFont="1" applyBorder="1" applyAlignment="1">
      <alignment horizontal="center" vertical="center" wrapText="1"/>
    </xf>
    <xf numFmtId="0" fontId="12" fillId="0" borderId="8" xfId="1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4" fillId="0" borderId="13" xfId="1" applyFont="1" applyBorder="1" applyAlignment="1">
      <alignment horizontal="left" vertical="top" wrapText="1"/>
    </xf>
    <xf numFmtId="164" fontId="3" fillId="3" borderId="9" xfId="1" quotePrefix="1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165" fontId="13" fillId="5" borderId="10" xfId="1" applyNumberFormat="1" applyFont="1" applyFill="1" applyBorder="1">
      <alignment vertical="top" wrapText="1"/>
    </xf>
    <xf numFmtId="165" fontId="13" fillId="0" borderId="10" xfId="1" applyNumberFormat="1" applyFont="1" applyBorder="1">
      <alignment vertical="top" wrapText="1"/>
    </xf>
    <xf numFmtId="0" fontId="0" fillId="8" borderId="1" xfId="0" applyFill="1" applyBorder="1" applyAlignment="1">
      <alignment horizontal="center" vertical="center"/>
    </xf>
    <xf numFmtId="0" fontId="11" fillId="0" borderId="0" xfId="0" applyFont="1"/>
    <xf numFmtId="0" fontId="0" fillId="9" borderId="0" xfId="0" applyFill="1"/>
    <xf numFmtId="49" fontId="10" fillId="9" borderId="0" xfId="2" applyNumberFormat="1" applyFont="1" applyFill="1" applyBorder="1" applyAlignment="1">
      <alignment horizontal="left" vertical="top" wrapText="1"/>
    </xf>
    <xf numFmtId="49" fontId="6" fillId="9" borderId="0" xfId="2" applyNumberFormat="1" applyFont="1" applyFill="1" applyBorder="1" applyAlignment="1">
      <alignment horizontal="left" vertical="top" wrapText="1"/>
    </xf>
    <xf numFmtId="49" fontId="17" fillId="0" borderId="0" xfId="2" applyNumberFormat="1" applyFont="1" applyFill="1" applyBorder="1">
      <alignment vertical="top" wrapText="1"/>
    </xf>
    <xf numFmtId="49" fontId="11" fillId="0" borderId="0" xfId="0" applyNumberFormat="1" applyFont="1"/>
    <xf numFmtId="49" fontId="11" fillId="0" borderId="0" xfId="0" applyNumberFormat="1" applyFont="1" applyAlignment="1">
      <alignment horizontal="left"/>
    </xf>
    <xf numFmtId="0" fontId="11" fillId="9" borderId="0" xfId="0" applyFont="1" applyFill="1"/>
    <xf numFmtId="49" fontId="7" fillId="9" borderId="0" xfId="2" applyNumberFormat="1" applyFont="1" applyFill="1" applyBorder="1" applyAlignment="1">
      <alignment horizontal="left" vertical="top" wrapText="1"/>
    </xf>
    <xf numFmtId="49" fontId="9" fillId="9" borderId="0" xfId="2" applyNumberFormat="1" applyFont="1" applyFill="1" applyBorder="1" applyAlignment="1">
      <alignment horizontal="left" vertical="top" wrapText="1"/>
    </xf>
    <xf numFmtId="14" fontId="11" fillId="9" borderId="0" xfId="0" applyNumberFormat="1" applyFont="1" applyFill="1"/>
    <xf numFmtId="166" fontId="4" fillId="0" borderId="15" xfId="1" applyNumberFormat="1" applyFont="1" applyBorder="1" applyAlignment="1">
      <alignment horizontal="left" vertical="top" wrapText="1"/>
    </xf>
    <xf numFmtId="0" fontId="4" fillId="0" borderId="15" xfId="1" applyFont="1" applyBorder="1" applyAlignment="1">
      <alignment horizontal="left" vertical="top" wrapText="1"/>
    </xf>
    <xf numFmtId="0" fontId="2" fillId="0" borderId="15" xfId="1" applyFont="1" applyBorder="1" applyAlignment="1">
      <alignment horizontal="left" vertical="top" wrapText="1"/>
    </xf>
    <xf numFmtId="166" fontId="19" fillId="0" borderId="11" xfId="1" applyNumberFormat="1" applyFont="1" applyBorder="1" applyAlignment="1">
      <alignment horizontal="left" vertical="top" wrapText="1"/>
    </xf>
    <xf numFmtId="0" fontId="19" fillId="0" borderId="11" xfId="1" applyFont="1" applyBorder="1" applyAlignment="1">
      <alignment horizontal="left" vertical="top" wrapText="1"/>
    </xf>
    <xf numFmtId="166" fontId="19" fillId="0" borderId="10" xfId="1" applyNumberFormat="1" applyFont="1" applyBorder="1" applyAlignment="1">
      <alignment horizontal="left" vertical="top" wrapText="1"/>
    </xf>
    <xf numFmtId="166" fontId="19" fillId="0" borderId="15" xfId="1" applyNumberFormat="1" applyFont="1" applyBorder="1" applyAlignment="1">
      <alignment horizontal="left" vertical="top" wrapText="1"/>
    </xf>
    <xf numFmtId="0" fontId="19" fillId="0" borderId="10" xfId="1" applyFont="1" applyBorder="1" applyAlignment="1">
      <alignment horizontal="left" vertical="top" wrapText="1"/>
    </xf>
    <xf numFmtId="166" fontId="19" fillId="0" borderId="1" xfId="1" applyNumberFormat="1" applyFont="1" applyBorder="1" applyAlignment="1">
      <alignment horizontal="left" vertical="top" wrapText="1"/>
    </xf>
    <xf numFmtId="0" fontId="19" fillId="0" borderId="1" xfId="1" applyFont="1" applyBorder="1" applyAlignment="1">
      <alignment horizontal="left" vertical="top" wrapText="1"/>
    </xf>
    <xf numFmtId="166" fontId="19" fillId="0" borderId="8" xfId="1" applyNumberFormat="1" applyFont="1" applyBorder="1" applyAlignment="1">
      <alignment horizontal="left" vertical="top" wrapText="1"/>
    </xf>
    <xf numFmtId="0" fontId="18" fillId="0" borderId="1" xfId="0" applyFont="1" applyBorder="1" applyAlignment="1">
      <alignment horizontal="left" vertical="center"/>
    </xf>
    <xf numFmtId="166" fontId="4" fillId="0" borderId="4" xfId="1" applyNumberFormat="1" applyFont="1" applyBorder="1" applyAlignment="1">
      <alignment horizontal="left" vertical="top" wrapText="1"/>
    </xf>
    <xf numFmtId="49" fontId="16" fillId="9" borderId="0" xfId="2" applyNumberFormat="1" applyFont="1" applyFill="1" applyBorder="1" applyAlignment="1">
      <alignment horizontal="left" vertical="top" wrapText="1"/>
    </xf>
    <xf numFmtId="49" fontId="17" fillId="9" borderId="0" xfId="2" applyNumberFormat="1" applyFont="1" applyFill="1" applyBorder="1" applyAlignment="1">
      <alignment horizontal="left" vertical="top" wrapText="1"/>
    </xf>
    <xf numFmtId="166" fontId="19" fillId="0" borderId="13" xfId="1" applyNumberFormat="1" applyFont="1" applyBorder="1" applyAlignment="1">
      <alignment horizontal="left" vertical="top" wrapText="1"/>
    </xf>
    <xf numFmtId="166" fontId="4" fillId="0" borderId="0" xfId="1" applyNumberFormat="1" applyFont="1" applyAlignment="1">
      <alignment horizontal="left" vertical="top" wrapText="1"/>
    </xf>
    <xf numFmtId="166" fontId="2" fillId="0" borderId="11" xfId="1" applyNumberFormat="1" applyFont="1" applyBorder="1" applyAlignment="1">
      <alignment horizontal="left" vertical="top" wrapText="1"/>
    </xf>
    <xf numFmtId="166" fontId="2" fillId="0" borderId="10" xfId="1" applyNumberFormat="1" applyFont="1" applyBorder="1" applyAlignment="1">
      <alignment horizontal="left" vertical="top" wrapText="1"/>
    </xf>
    <xf numFmtId="166" fontId="2" fillId="0" borderId="0" xfId="1" applyNumberFormat="1" applyFont="1" applyAlignment="1">
      <alignment horizontal="left" vertical="top" wrapText="1"/>
    </xf>
    <xf numFmtId="166" fontId="0" fillId="0" borderId="0" xfId="0" applyNumberFormat="1" applyAlignment="1">
      <alignment horizontal="center" vertical="center"/>
    </xf>
    <xf numFmtId="166" fontId="4" fillId="0" borderId="12" xfId="1" applyNumberFormat="1" applyFont="1" applyBorder="1" applyAlignment="1">
      <alignment horizontal="left" vertical="top" wrapText="1"/>
    </xf>
    <xf numFmtId="166" fontId="4" fillId="0" borderId="14" xfId="1" applyNumberFormat="1" applyFont="1" applyBorder="1" applyAlignment="1">
      <alignment horizontal="left" vertical="top" wrapText="1"/>
    </xf>
    <xf numFmtId="0" fontId="2" fillId="0" borderId="4" xfId="1" applyFont="1" applyBorder="1" applyAlignment="1">
      <alignment horizontal="left" vertical="top" wrapText="1"/>
    </xf>
    <xf numFmtId="166" fontId="2" fillId="0" borderId="1" xfId="1" applyNumberFormat="1" applyFont="1" applyBorder="1" applyAlignment="1">
      <alignment horizontal="left" vertical="top" wrapText="1"/>
    </xf>
    <xf numFmtId="0" fontId="0" fillId="0" borderId="11" xfId="0" applyBorder="1" applyAlignment="1">
      <alignment horizontal="left" vertical="center"/>
    </xf>
    <xf numFmtId="0" fontId="19" fillId="0" borderId="8" xfId="1" applyFont="1" applyBorder="1" applyAlignment="1">
      <alignment horizontal="left" vertical="top" wrapText="1"/>
    </xf>
    <xf numFmtId="166" fontId="0" fillId="0" borderId="0" xfId="0" applyNumberFormat="1" applyAlignment="1">
      <alignment horizontal="left" vertical="center"/>
    </xf>
    <xf numFmtId="0" fontId="11" fillId="10" borderId="0" xfId="0" applyFont="1" applyFill="1"/>
    <xf numFmtId="0" fontId="0" fillId="10" borderId="0" xfId="0" applyFill="1"/>
    <xf numFmtId="49" fontId="16" fillId="10" borderId="0" xfId="2" applyNumberFormat="1" applyFont="1" applyFill="1" applyBorder="1" applyAlignment="1">
      <alignment horizontal="left" vertical="top" wrapText="1"/>
    </xf>
    <xf numFmtId="49" fontId="17" fillId="10" borderId="0" xfId="2" applyNumberFormat="1" applyFont="1" applyFill="1" applyBorder="1" applyAlignment="1">
      <alignment horizontal="left" vertical="top" wrapText="1"/>
    </xf>
    <xf numFmtId="0" fontId="11" fillId="11" borderId="0" xfId="0" applyFont="1" applyFill="1"/>
    <xf numFmtId="0" fontId="19" fillId="0" borderId="15" xfId="1" applyFont="1" applyBorder="1" applyAlignment="1">
      <alignment horizontal="left" vertical="top" wrapText="1"/>
    </xf>
    <xf numFmtId="168" fontId="2" fillId="4" borderId="10" xfId="1" applyNumberFormat="1" applyFont="1" applyFill="1" applyBorder="1">
      <alignment vertical="top" wrapText="1"/>
    </xf>
    <xf numFmtId="166" fontId="0" fillId="0" borderId="11" xfId="0" applyNumberFormat="1" applyBorder="1" applyAlignment="1">
      <alignment horizontal="left" vertical="center"/>
    </xf>
    <xf numFmtId="166" fontId="4" fillId="0" borderId="24" xfId="1" applyNumberFormat="1" applyFont="1" applyBorder="1" applyAlignment="1">
      <alignment horizontal="left" vertical="top" wrapText="1"/>
    </xf>
    <xf numFmtId="0" fontId="18" fillId="0" borderId="11" xfId="0" applyFont="1" applyBorder="1" applyAlignment="1">
      <alignment horizontal="left" vertical="center"/>
    </xf>
    <xf numFmtId="0" fontId="19" fillId="0" borderId="0" xfId="1" applyFont="1" applyAlignment="1">
      <alignment horizontal="left" vertical="top" wrapText="1"/>
    </xf>
    <xf numFmtId="166" fontId="2" fillId="0" borderId="23" xfId="1" applyNumberFormat="1" applyFont="1" applyBorder="1" applyAlignment="1">
      <alignment horizontal="left" vertical="top" wrapText="1"/>
    </xf>
    <xf numFmtId="0" fontId="2" fillId="0" borderId="21" xfId="1" applyFont="1" applyBorder="1" applyAlignment="1">
      <alignment horizontal="left" vertical="top" wrapText="1"/>
    </xf>
    <xf numFmtId="166" fontId="4" fillId="0" borderId="20" xfId="1" applyNumberFormat="1" applyFont="1" applyBorder="1" applyAlignment="1">
      <alignment horizontal="left" vertical="top" wrapText="1"/>
    </xf>
    <xf numFmtId="166" fontId="2" fillId="0" borderId="24" xfId="1" applyNumberFormat="1" applyFont="1" applyBorder="1" applyAlignment="1">
      <alignment horizontal="left" vertical="top" wrapText="1"/>
    </xf>
    <xf numFmtId="0" fontId="2" fillId="0" borderId="22" xfId="1" applyFont="1" applyBorder="1" applyAlignment="1">
      <alignment horizontal="left" vertical="top" wrapText="1"/>
    </xf>
    <xf numFmtId="166" fontId="2" fillId="0" borderId="0" xfId="1" applyNumberFormat="1" applyFont="1" applyBorder="1" applyAlignment="1">
      <alignment horizontal="left" vertical="top" wrapText="1"/>
    </xf>
  </cellXfs>
  <cellStyles count="3">
    <cellStyle name="Excel Built-in Normal" xfId="1" xr:uid="{FE91F21B-59A7-44B5-935D-15B65544ED2A}"/>
    <cellStyle name="Normal" xfId="0" builtinId="0"/>
    <cellStyle name="Normal 2" xfId="2" xr:uid="{4C75CA87-28F4-490F-A390-9A1C9C3C8B2A}"/>
  </cellStyles>
  <dxfs count="192">
    <dxf>
      <numFmt numFmtId="165" formatCode="[$-1C09]0.00"/>
    </dxf>
    <dxf>
      <numFmt numFmtId="165" formatCode="[$-1C09]0.00"/>
    </dxf>
    <dxf>
      <numFmt numFmtId="165" formatCode="[$-1C09]0.00"/>
    </dxf>
    <dxf>
      <numFmt numFmtId="165" formatCode="[$-1C09]0.00"/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numFmt numFmtId="165" formatCode="[$-1C09]0.00"/>
    </dxf>
    <dxf>
      <border outline="0">
        <left style="thin">
          <color rgb="FF000000"/>
        </left>
      </border>
    </dxf>
    <dxf>
      <alignment horizontal="center" vertical="top" textRotation="0" wrapText="1" indent="0" justifyLastLine="0" shrinkToFit="0" readingOrder="0"/>
    </dxf>
    <dxf>
      <numFmt numFmtId="0" formatCode="General"/>
      <border outline="0">
        <right style="thin">
          <color rgb="FF000000"/>
        </right>
      </border>
    </dxf>
    <dxf>
      <numFmt numFmtId="0" formatCode="General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 Bold"/>
        <scheme val="none"/>
      </font>
      <numFmt numFmtId="166" formatCode="[$-1C09]0"/>
      <alignment horizontal="left" vertical="top" textRotation="0" wrapText="1" indent="0" justifyLastLine="0" shrinkToFit="0" readingOrder="0"/>
    </dxf>
    <dxf>
      <numFmt numFmtId="0" formatCode="General"/>
      <alignment horizontal="left" textRotation="0" wrapText="1" indent="0" justifyLastLine="0" shrinkToFit="0" readingOrder="0"/>
    </dxf>
    <dxf>
      <numFmt numFmtId="165" formatCode="[$-1C09]0.00"/>
    </dxf>
    <dxf>
      <border outline="0">
        <left style="thin">
          <color rgb="FF000000"/>
        </left>
      </border>
    </dxf>
    <dxf>
      <alignment horizontal="center" vertical="top" textRotation="0" wrapText="1" indent="0" justifyLastLine="0" shrinkToFit="0" readingOrder="0"/>
    </dxf>
    <dxf>
      <numFmt numFmtId="0" formatCode="General"/>
      <border outline="0">
        <right style="thin">
          <color rgb="FF000000"/>
        </right>
      </border>
    </dxf>
    <dxf>
      <numFmt numFmtId="0" formatCode="General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 Bold"/>
        <scheme val="none"/>
      </font>
      <numFmt numFmtId="166" formatCode="[$-1C09]0"/>
      <alignment horizontal="left" vertical="top" textRotation="0" wrapText="1" indent="0" justifyLastLine="0" shrinkToFit="0" readingOrder="0"/>
    </dxf>
    <dxf>
      <numFmt numFmtId="0" formatCode="General"/>
      <alignment horizontal="left" textRotation="0" wrapText="1" indent="0" justifyLastLine="0" shrinkToFit="0" readingOrder="0"/>
    </dxf>
    <dxf>
      <numFmt numFmtId="165" formatCode="[$-1C09]0.00"/>
    </dxf>
    <dxf>
      <border outline="0">
        <left style="thin">
          <color rgb="FF000000"/>
        </left>
      </border>
    </dxf>
    <dxf>
      <alignment horizontal="center" vertical="top" textRotation="0" wrapText="1" indent="0" justifyLastLine="0" shrinkToFit="0" readingOrder="0"/>
    </dxf>
    <dxf>
      <numFmt numFmtId="0" formatCode="General"/>
      <border outline="0">
        <right style="thin">
          <color rgb="FF000000"/>
        </right>
      </border>
    </dxf>
    <dxf>
      <numFmt numFmtId="0" formatCode="General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 Bold"/>
        <scheme val="none"/>
      </font>
      <numFmt numFmtId="166" formatCode="[$-1C09]0"/>
      <alignment horizontal="left" vertical="top" textRotation="0" wrapText="1" indent="0" justifyLastLine="0" shrinkToFit="0" readingOrder="0"/>
    </dxf>
    <dxf>
      <numFmt numFmtId="0" formatCode="General"/>
      <alignment horizontal="left" textRotation="0" wrapText="1" indent="0" justifyLastLine="0" shrinkToFit="0" readingOrder="0"/>
    </dxf>
    <dxf>
      <numFmt numFmtId="165" formatCode="[$-1C09]0.00"/>
    </dxf>
    <dxf>
      <border outline="0">
        <left style="thin">
          <color rgb="FF000000"/>
        </left>
      </border>
    </dxf>
    <dxf>
      <alignment horizontal="center" vertical="top" textRotation="0" wrapText="1" indent="0" justifyLastLine="0" shrinkToFit="0" readingOrder="0"/>
    </dxf>
    <dxf>
      <numFmt numFmtId="0" formatCode="General"/>
      <border outline="0">
        <right style="thin">
          <color rgb="FF000000"/>
        </right>
      </border>
    </dxf>
    <dxf>
      <numFmt numFmtId="0" formatCode="General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 Bold"/>
        <scheme val="none"/>
      </font>
      <numFmt numFmtId="166" formatCode="[$-1C09]0"/>
      <alignment horizontal="left" vertical="top" textRotation="0" wrapText="1" indent="0" justifyLastLine="0" shrinkToFit="0" readingOrder="0"/>
    </dxf>
    <dxf>
      <numFmt numFmtId="0" formatCode="General"/>
      <alignment horizontal="left" textRotation="0" wrapText="1" indent="0" justifyLastLine="0" shrinkToFit="0" readingOrder="0"/>
    </dxf>
    <dxf>
      <numFmt numFmtId="165" formatCode="[$-1C09]0.00"/>
    </dxf>
    <dxf>
      <border outline="0">
        <left style="thin">
          <color rgb="FF000000"/>
        </left>
      </border>
    </dxf>
    <dxf>
      <alignment horizontal="center" vertical="top" textRotation="0" wrapText="1" indent="0" justifyLastLine="0" shrinkToFit="0" readingOrder="0"/>
    </dxf>
    <dxf>
      <numFmt numFmtId="0" formatCode="General"/>
      <border outline="0">
        <right style="thin">
          <color rgb="FF000000"/>
        </right>
      </border>
    </dxf>
    <dxf>
      <numFmt numFmtId="0" formatCode="General"/>
    </dxf>
    <dxf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numFmt numFmtId="0" formatCode="General"/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0" formatCode="General"/>
      <alignment horizontal="left" textRotation="0" wrapText="1" indent="0" justifyLastLine="0" shrinkToFit="0" readingOrder="0"/>
    </dxf>
    <dxf>
      <numFmt numFmtId="165" formatCode="[$-1C09]0.00"/>
    </dxf>
    <dxf>
      <border outline="0">
        <left style="thin">
          <color rgb="FF000000"/>
        </left>
      </border>
    </dxf>
    <dxf>
      <alignment horizontal="center" vertical="top" textRotation="0" wrapText="1" indent="0" justifyLastLine="0" shrinkToFit="0" readingOrder="0"/>
    </dxf>
    <dxf>
      <numFmt numFmtId="0" formatCode="General"/>
      <border outline="0">
        <right style="thin">
          <color rgb="FF000000"/>
        </right>
      </border>
    </dxf>
    <dxf>
      <numFmt numFmtId="0" formatCode="General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 Bold"/>
        <scheme val="none"/>
      </font>
      <numFmt numFmtId="166" formatCode="[$-1C09]0"/>
      <alignment horizontal="left" vertical="top" textRotation="0" wrapText="1" indent="0" justifyLastLine="0" shrinkToFit="0" readingOrder="0"/>
    </dxf>
    <dxf>
      <numFmt numFmtId="0" formatCode="General"/>
      <alignment horizontal="left" textRotation="0" wrapText="1" indent="0" justifyLastLine="0" shrinkToFit="0" readingOrder="0"/>
    </dxf>
    <dxf>
      <numFmt numFmtId="165" formatCode="[$-1C09]0.00"/>
    </dxf>
    <dxf>
      <border outline="0">
        <left style="thin">
          <color rgb="FF000000"/>
        </left>
      </border>
    </dxf>
    <dxf>
      <alignment horizontal="center" vertical="top" textRotation="0" wrapText="1" indent="0" justifyLastLine="0" shrinkToFit="0" readingOrder="0"/>
    </dxf>
    <dxf>
      <numFmt numFmtId="0" formatCode="General"/>
      <border outline="0">
        <right style="thin">
          <color rgb="FF000000"/>
        </right>
      </border>
    </dxf>
    <dxf>
      <numFmt numFmtId="0" formatCode="General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 Bold"/>
        <scheme val="none"/>
      </font>
      <numFmt numFmtId="166" formatCode="[$-1C09]0"/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0" formatCode="General"/>
      <alignment horizontal="left" textRotation="0" wrapText="1" indent="0" justifyLastLine="0" shrinkToFit="0" readingOrder="0"/>
    </dxf>
    <dxf>
      <border outline="0">
        <left style="thin">
          <color rgb="FF000000"/>
        </left>
      </border>
    </dxf>
    <dxf>
      <alignment horizontal="center" vertical="top" textRotation="0" wrapText="1" indent="0" justifyLastLine="0" shrinkToFit="0" readingOrder="0"/>
    </dxf>
    <dxf>
      <numFmt numFmtId="0" formatCode="General"/>
      <border outline="0">
        <right style="thin">
          <color rgb="FF000000"/>
        </right>
      </border>
    </dxf>
    <dxf>
      <numFmt numFmtId="0" formatCode="General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 Bold"/>
        <scheme val="none"/>
      </font>
      <numFmt numFmtId="166" formatCode="[$-1C09]0"/>
      <alignment horizontal="left" vertical="top" textRotation="0" wrapText="1" indent="0" justifyLastLine="0" shrinkToFit="0" readingOrder="0"/>
    </dxf>
    <dxf>
      <numFmt numFmtId="0" formatCode="General"/>
      <alignment horizontal="left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numFmt numFmtId="165" formatCode="[$-1C09]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numFmt numFmtId="165" formatCode="[$-1C09]0.00"/>
      <fill>
        <patternFill patternType="solid">
          <fgColor rgb="FFFFFF00"/>
          <bgColor rgb="FFFFFF00"/>
        </patternFill>
      </fill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numFmt numFmtId="165" formatCode="[$-1C09]0.0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numFmt numFmtId="165" formatCode="[$-1C09]0.00"/>
      <fill>
        <patternFill patternType="solid">
          <fgColor rgb="FFFFFF00"/>
          <bgColor rgb="FFFFFF00"/>
        </patternFill>
      </fill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numFmt numFmtId="165" formatCode="[$-1C09]0.0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numFmt numFmtId="165" formatCode="[$-1C09]0.00"/>
      <fill>
        <patternFill patternType="solid">
          <fgColor rgb="FFFFFF00"/>
          <bgColor rgb="FFFFFF00"/>
        </patternFill>
      </fill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numFmt numFmtId="165" formatCode="[$-1C09]0.0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numFmt numFmtId="165" formatCode="[$-1C09]0.00"/>
      <fill>
        <patternFill patternType="solid">
          <fgColor rgb="FFFFFF00"/>
          <bgColor rgb="FFFFFF00"/>
        </patternFill>
      </fill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numFmt numFmtId="165" formatCode="[$-1C09]0.0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numFmt numFmtId="165" formatCode="[$-1C09]0.00"/>
      <fill>
        <patternFill patternType="solid">
          <fgColor rgb="FFFFFF00"/>
          <bgColor rgb="FFFFFF00"/>
        </patternFill>
      </fill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numFmt numFmtId="165" formatCode="[$-1C09]0.0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numFmt numFmtId="165" formatCode="[$-1C09]0.00"/>
      <fill>
        <patternFill patternType="solid">
          <fgColor rgb="FFFFFF00"/>
          <bgColor rgb="FFFFFF00"/>
        </patternFill>
      </fill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numFmt numFmtId="165" formatCode="[$-1C09]0.00"/>
    </dxf>
    <dxf>
      <numFmt numFmtId="0" formatCode="General"/>
    </dxf>
    <dxf>
      <border outline="0">
        <left style="thin">
          <color rgb="FF000000"/>
        </left>
      </border>
    </dxf>
    <dxf>
      <alignment horizontal="center" vertical="top" textRotation="0" wrapText="1" indent="0" justifyLastLine="0" shrinkToFit="0" readingOrder="0"/>
    </dxf>
    <dxf>
      <numFmt numFmtId="0" formatCode="General"/>
      <border outline="0">
        <right style="thin">
          <color rgb="FF000000"/>
        </right>
      </border>
    </dxf>
    <dxf>
      <numFmt numFmtId="0" formatCode="General"/>
    </dxf>
    <dxf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 Bold"/>
        <scheme val="none"/>
      </font>
      <numFmt numFmtId="166" formatCode="[$-1C09]0"/>
      <alignment horizontal="left" vertical="top" textRotation="0" wrapText="1" indent="0" justifyLastLine="0" shrinkToFit="0" readingOrder="0"/>
    </dxf>
    <dxf>
      <font>
        <b/>
      </font>
      <numFmt numFmtId="0" formatCode="General"/>
      <alignment horizontal="left" textRotation="0" wrapText="1" indent="0" justifyLastLine="0" shrinkToFit="0" readingOrder="0"/>
    </dxf>
    <dxf>
      <numFmt numFmtId="165" formatCode="[$-1C09]0.00"/>
    </dxf>
    <dxf>
      <border outline="0">
        <left style="thin">
          <color rgb="FF000000"/>
        </left>
      </border>
    </dxf>
    <dxf>
      <alignment horizontal="center" vertical="top" textRotation="0" wrapText="1" indent="0" justifyLastLine="0" shrinkToFit="0" readingOrder="0"/>
    </dxf>
    <dxf>
      <numFmt numFmtId="0" formatCode="General"/>
      <border outline="0">
        <right style="thin">
          <color rgb="FF000000"/>
        </right>
      </border>
    </dxf>
    <dxf>
      <numFmt numFmtId="0" formatCode="General"/>
    </dxf>
    <dxf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 Bold"/>
        <scheme val="none"/>
      </font>
      <numFmt numFmtId="166" formatCode="[$-1C09]0"/>
      <alignment horizontal="left" vertical="top" textRotation="0" wrapText="1" indent="0" justifyLastLine="0" shrinkToFit="0" readingOrder="0"/>
    </dxf>
    <dxf>
      <font>
        <b/>
      </font>
      <numFmt numFmtId="0" formatCode="General"/>
      <alignment horizontal="left" textRotation="0" wrapText="1" indent="0" justifyLastLine="0" shrinkToFit="0" readingOrder="0"/>
    </dxf>
    <dxf>
      <border outline="0">
        <left style="thin">
          <color rgb="FF000000"/>
        </left>
      </border>
    </dxf>
    <dxf>
      <alignment horizontal="center" vertical="top" textRotation="0" wrapText="1" indent="0" justifyLastLine="0" shrinkToFit="0" readingOrder="0"/>
    </dxf>
    <dxf>
      <numFmt numFmtId="0" formatCode="General"/>
      <border outline="0">
        <right style="thin">
          <color rgb="FF000000"/>
        </right>
      </border>
    </dxf>
    <dxf>
      <numFmt numFmtId="0" formatCode="General"/>
    </dxf>
    <dxf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 Bold"/>
        <scheme val="none"/>
      </font>
      <numFmt numFmtId="0" formatCode="General"/>
      <alignment horizontal="left" vertical="top" textRotation="0" wrapText="1" indent="0" justifyLastLine="0" shrinkToFit="0" readingOrder="0"/>
    </dxf>
    <dxf>
      <font>
        <b/>
      </font>
      <numFmt numFmtId="0" formatCode="General"/>
      <alignment horizontal="left" textRotation="0" wrapText="1" indent="0" justifyLastLine="0" shrinkToFit="0" readingOrder="0"/>
    </dxf>
    <dxf>
      <numFmt numFmtId="165" formatCode="[$-1C09]0.00"/>
    </dxf>
    <dxf>
      <numFmt numFmtId="0" formatCode="General"/>
      <border>
        <left style="thin">
          <color rgb="FF000000"/>
        </left>
      </border>
    </dxf>
    <dxf>
      <alignment horizontal="center" vertical="top" textRotation="0" wrapText="1" indent="0" justifyLastLine="0" shrinkToFit="0" readingOrder="0"/>
    </dxf>
    <dxf>
      <numFmt numFmtId="0" formatCode="General"/>
      <border outline="0">
        <right style="thin">
          <color rgb="FF000000"/>
        </right>
      </border>
    </dxf>
    <dxf>
      <numFmt numFmtId="0" formatCode="General"/>
    </dxf>
    <dxf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 Bold"/>
        <scheme val="none"/>
      </font>
      <numFmt numFmtId="0" formatCode="General"/>
      <alignment horizontal="left" vertical="top" textRotation="0" wrapText="1" indent="0" justifyLastLine="0" shrinkToFit="0" readingOrder="0"/>
    </dxf>
    <dxf>
      <font>
        <b/>
      </font>
      <numFmt numFmtId="0" formatCode="General"/>
      <alignment horizontal="left" textRotation="0" wrapText="1" indent="0" justifyLastLine="0" shrinkToFit="0" readingOrder="0"/>
    </dxf>
    <dxf>
      <border outline="0">
        <left style="thin">
          <color rgb="FF000000"/>
        </left>
      </border>
    </dxf>
    <dxf>
      <alignment horizontal="center" vertical="top" textRotation="0" wrapText="1" indent="0" justifyLastLine="0" shrinkToFit="0" readingOrder="0"/>
    </dxf>
    <dxf>
      <numFmt numFmtId="0" formatCode="General"/>
      <border outline="0">
        <right style="thin">
          <color rgb="FF000000"/>
        </right>
      </border>
    </dxf>
    <dxf>
      <numFmt numFmtId="0" formatCode="General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 Bold"/>
        <scheme val="none"/>
      </font>
      <numFmt numFmtId="166" formatCode="[$-1C09]0"/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0" formatCode="General"/>
    </dxf>
    <dxf>
      <numFmt numFmtId="0" formatCode="General"/>
      <border>
        <left style="thin">
          <color rgb="FF000000"/>
        </left>
      </border>
    </dxf>
    <dxf>
      <alignment horizontal="center" vertical="top" textRotation="0" wrapText="1" indent="0" justifyLastLine="0" shrinkToFit="0" readingOrder="0"/>
    </dxf>
    <dxf>
      <numFmt numFmtId="0" formatCode="General"/>
      <border outline="0">
        <right style="thin">
          <color rgb="FF000000"/>
        </right>
      </border>
    </dxf>
    <dxf>
      <numFmt numFmtId="0" formatCode="General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 Bold"/>
        <scheme val="none"/>
      </font>
      <numFmt numFmtId="166" formatCode="[$-1C09]0"/>
      <alignment horizontal="left" vertical="top" textRotation="0" wrapText="1" indent="0" justifyLastLine="0" shrinkToFit="0" readingOrder="0"/>
    </dxf>
    <dxf>
      <numFmt numFmtId="0" formatCode="General"/>
    </dxf>
    <dxf>
      <numFmt numFmtId="165" formatCode="[$-1C09]0.00"/>
    </dxf>
    <dxf>
      <border outline="0">
        <left style="thin">
          <color rgb="FF000000"/>
        </left>
      </border>
    </dxf>
    <dxf>
      <alignment horizontal="center" vertical="top" textRotation="0" wrapText="1" indent="0" justifyLastLine="0" shrinkToFit="0" readingOrder="0"/>
    </dxf>
    <dxf>
      <numFmt numFmtId="0" formatCode="General"/>
      <border outline="0">
        <right style="thin">
          <color rgb="FF000000"/>
        </right>
      </border>
    </dxf>
    <dxf>
      <numFmt numFmtId="0" formatCode="General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 Bold"/>
        <scheme val="none"/>
      </font>
      <numFmt numFmtId="0" formatCode="General"/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0" formatCode="General"/>
      <alignment horizontal="left" textRotation="0" wrapText="1" indent="0" justifyLastLine="0" shrinkToFit="0" readingOrder="0"/>
    </dxf>
    <dxf>
      <numFmt numFmtId="0" formatCode="General"/>
      <alignment horizontal="center" vertical="center" textRotation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0" formatCode="General"/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alignment horizontal="center" vertical="center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indent="0" justifyLastLine="0" shrinkToFit="0" readingOrder="0"/>
    </dxf>
    <dxf>
      <border outline="0">
        <bottom style="thin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2" formatCode="0.00"/>
    </dxf>
    <dxf>
      <numFmt numFmtId="167" formatCode="yyyy/mm/dd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05D0189-C635-43A0-BFA6-BB56CE225B59}" name="Table1" displayName="Table1" ref="A1:EY149" totalsRowShown="0">
  <autoFilter ref="A1:EY149" xr:uid="{4AF68EA7-B2B8-454C-B232-5CFF274F75EA}"/>
  <sortState xmlns:xlrd2="http://schemas.microsoft.com/office/spreadsheetml/2017/richdata2" ref="A2:EY149">
    <sortCondition ref="A1:A149"/>
  </sortState>
  <tableColumns count="155">
    <tableColumn id="1" xr3:uid="{3819BDF3-69D7-413C-9DB2-23E50E717623}" name="SAPSA number"/>
    <tableColumn id="2" xr3:uid="{0F7D3B95-1870-4173-8DBB-C9A33AE422A8}" name="SAPSA/NGPSA PMT"/>
    <tableColumn id="3" xr3:uid="{BA4821A8-6EC3-4D0F-B497-A415DDABD9C6}" name="Status"/>
    <tableColumn id="4" xr3:uid="{A8FB94A1-65AA-4CC5-A7E6-E1B0852FD58A}" name="Nick Name"/>
    <tableColumn id="5" xr3:uid="{BAEA4FB1-4F1A-4B67-A248-2BBB33C97286}" name="Name"/>
    <tableColumn id="6" xr3:uid="{C0BBC0C2-4AB7-4ADB-8983-9F87DBDA0B59}" name="Surname"/>
    <tableColumn id="7" xr3:uid="{A8C98238-FD83-4723-B6B9-475D210C3CEF}" name="Initials"/>
    <tableColumn id="10" xr3:uid="{02A0EE16-F472-4966-A6AE-0BA41298F2CB}" name="Paid up"/>
    <tableColumn id="9" xr3:uid="{967A7EB3-BE55-45CB-9ED5-DCC1A0013F1D}" name="Identity Number"/>
    <tableColumn id="11" xr3:uid="{00C57350-EB01-45DE-8208-8CECA1DD0DB8}" name="Gender" dataDxfId="191">
      <calculatedColumnFormula>IF(MID(I2,8,1)="0","Lady",IF(Table1[[#This Row],[Age]]&gt;60,"SS",IF(Table1[[#This Row],[Age]]&gt;50,"S",IF(Table1[[#This Row],[Age]]&lt;21,"Jnr"," "))))</calculatedColumnFormula>
    </tableColumn>
    <tableColumn id="21" xr3:uid="{872383BD-7F5E-4E53-AF93-66E9F7A870A9}" name="Date of birth" dataDxfId="190">
      <calculatedColumnFormula xml:space="preserve"> IFERROR(DATE(LEFT(I2,2)+IF(LEFT(I2,2)&lt;RIGHT(YEAR(TODAY()),2),2000,1900),MID(I2,3,2),MID(I2,5,2)),"")</calculatedColumnFormula>
    </tableColumn>
    <tableColumn id="12" xr3:uid="{28710749-C3B0-4927-B485-FAB47CB500FF}" name="Age" dataDxfId="189">
      <calculatedColumnFormula>DATEDIF(Table1[[#This Row],[Date of birth]],TODAY(),"Y")</calculatedColumnFormula>
    </tableColumn>
    <tableColumn id="51" xr3:uid="{44562F3C-4243-4385-BEDD-3CB31EA68287}" name="Column30"/>
    <tableColumn id="52" xr3:uid="{60E85DF8-B3B4-4385-A69C-50B984AC83FA}" name="Column31"/>
    <tableColumn id="53" xr3:uid="{DD02E5D6-AD34-4F2F-8D80-017EC7655006}" name="Column32"/>
    <tableColumn id="54" xr3:uid="{C1A0A890-9449-4B2D-B164-441D0BDDAA3D}" name="Column33"/>
    <tableColumn id="55" xr3:uid="{1805C918-CC7D-4BFF-B1D4-539040D4D7C3}" name="Column34"/>
    <tableColumn id="56" xr3:uid="{F9045587-DC41-4960-A7E8-132FDD571BFB}" name="Column35"/>
    <tableColumn id="57" xr3:uid="{98BC787B-B5F0-430E-A453-B9CBD2EAC929}" name="Column36"/>
    <tableColumn id="58" xr3:uid="{5AECF73D-EFDF-42C1-AD57-97F9FAD604C7}" name="Column37"/>
    <tableColumn id="59" xr3:uid="{4EA5B4B3-A937-4AF9-BE1C-DDC4E46EE368}" name="Column38"/>
    <tableColumn id="60" xr3:uid="{1D4A5DCC-FFD4-493B-A8BD-19C23FD5623F}" name="Column39"/>
    <tableColumn id="61" xr3:uid="{BE5E2826-578D-4720-9553-1741AFB6488F}" name="Column40"/>
    <tableColumn id="62" xr3:uid="{76F7E845-3ED8-4B87-B8D4-B01F4B42659F}" name="Column41"/>
    <tableColumn id="63" xr3:uid="{0AE9D9B0-995E-4727-A463-2A72FE631340}" name="Column42"/>
    <tableColumn id="64" xr3:uid="{D60EB2C7-21D6-4B32-B2E5-BB6CA19A3C5A}" name="Column43"/>
    <tableColumn id="65" xr3:uid="{9EF08555-844C-47C6-9A6C-917233CCD6A9}" name="Column44"/>
    <tableColumn id="66" xr3:uid="{E4DF2484-187F-4177-B792-CA96BF1BE484}" name="Column45"/>
    <tableColumn id="67" xr3:uid="{2037A828-1702-4F01-8498-194A99FE8707}" name="Column46"/>
    <tableColumn id="68" xr3:uid="{401348F2-6746-437C-8475-4163CA4BC78C}" name="Column47"/>
    <tableColumn id="69" xr3:uid="{AB73962E-FDC0-48E8-8A21-8DCB6F95F83C}" name="Column48"/>
    <tableColumn id="70" xr3:uid="{745F1999-41A9-4CA7-A9B0-F4A4323F262F}" name="Column49"/>
    <tableColumn id="71" xr3:uid="{848B1BB4-DDB0-49D7-8035-D8528BFE8E98}" name="Column50"/>
    <tableColumn id="72" xr3:uid="{A46C1330-384C-4776-84D7-6CC29327B996}" name="Column51"/>
    <tableColumn id="73" xr3:uid="{F4E3811A-0212-4C81-B435-74F15EF69D07}" name="Column52"/>
    <tableColumn id="74" xr3:uid="{125EB3F3-D552-48A1-8197-18BC408DF354}" name="Column53"/>
    <tableColumn id="75" xr3:uid="{4A84E115-429A-4FB2-B434-7C77974200D5}" name="Column54"/>
    <tableColumn id="76" xr3:uid="{AE18AB7E-34E2-41E3-AA1B-7C79B2FECC8D}" name="Column55"/>
    <tableColumn id="77" xr3:uid="{D6D130D1-DC84-4A17-A28F-B81C50B157B6}" name="Column56"/>
    <tableColumn id="78" xr3:uid="{C56E6185-7F09-4AEC-81E0-9DCD58A36F66}" name="Column57"/>
    <tableColumn id="79" xr3:uid="{36902929-E0AA-4CD4-B8F9-2CEDB1864D4E}" name="Column58"/>
    <tableColumn id="80" xr3:uid="{62E2354F-2923-4588-B45A-3A67A30C74C7}" name="Column59"/>
    <tableColumn id="81" xr3:uid="{D036DAF3-FA87-4ABD-B932-32526F633CD4}" name="Column60"/>
    <tableColumn id="82" xr3:uid="{ABF27015-3971-40C0-A90B-FD669F30053D}" name="Column61"/>
    <tableColumn id="83" xr3:uid="{154DC954-9F39-41A2-B7BD-24C89F6D48A3}" name="Column62"/>
    <tableColumn id="84" xr3:uid="{2F1EF968-3AF2-4FA8-93E4-CB2FBDCEBDA3}" name="Column63"/>
    <tableColumn id="85" xr3:uid="{1631CF09-E49F-439E-818C-15D915813313}" name="Column64"/>
    <tableColumn id="86" xr3:uid="{D939A7AA-C84C-4D19-9A6B-425EFC599C4F}" name="Column65"/>
    <tableColumn id="87" xr3:uid="{94BC0808-934A-4B7A-9AE0-6F89B8CE6B61}" name="Column66"/>
    <tableColumn id="88" xr3:uid="{23824B38-69CC-4EC7-8AC6-E0D54E4F4A72}" name="Column67"/>
    <tableColumn id="89" xr3:uid="{B8C0060F-B798-4B44-919C-442D6029ED03}" name="Column68"/>
    <tableColumn id="90" xr3:uid="{23CC4E33-138B-4B45-930C-5B53D7343479}" name="Column69"/>
    <tableColumn id="91" xr3:uid="{B0B54C2C-1CF7-476B-816C-3A4DD64C1446}" name="Column70"/>
    <tableColumn id="92" xr3:uid="{6B3AFBD5-CA95-4458-A940-CEF134E23E12}" name="Column71"/>
    <tableColumn id="93" xr3:uid="{0A54473F-997D-4F5C-B4DB-FCE1900325C6}" name="Column72"/>
    <tableColumn id="94" xr3:uid="{B6748A0B-D3C0-4881-89F9-A1282B3EC91F}" name="Column73"/>
    <tableColumn id="95" xr3:uid="{A4EB4C58-C77C-4A8D-954C-B6CD76F2A53E}" name="Column74"/>
    <tableColumn id="96" xr3:uid="{9F76C367-3936-4D22-9F6A-F2C95F7FFBFA}" name="Column75"/>
    <tableColumn id="97" xr3:uid="{FF43CACF-D185-422B-BF0F-50B44DBF1756}" name="Column76"/>
    <tableColumn id="98" xr3:uid="{F3963EC5-239A-4401-B18B-BFDB545E13DA}" name="Column77"/>
    <tableColumn id="99" xr3:uid="{BBE43DF7-680A-4EBB-ABA9-6B8CD4F79EA5}" name="Column78"/>
    <tableColumn id="100" xr3:uid="{F0E376E5-C244-4A44-BC09-935DBC1A78F0}" name="Column79"/>
    <tableColumn id="101" xr3:uid="{48B7AED9-34A6-41C3-9F49-EAC29FCEBDEF}" name="Column80"/>
    <tableColumn id="102" xr3:uid="{E74DE67F-8CA7-4320-AFE8-1735D74435F1}" name="Column81"/>
    <tableColumn id="103" xr3:uid="{5FF7ED5D-503C-4DBB-A888-710605273637}" name="Column82"/>
    <tableColumn id="104" xr3:uid="{B00C1556-C639-4236-B087-8A2C0045C6F6}" name="Column83"/>
    <tableColumn id="105" xr3:uid="{0B443C7C-F124-4949-9FDF-6CE82AA69B5E}" name="Column84"/>
    <tableColumn id="106" xr3:uid="{76209B55-ACD9-46FB-BDA4-67805B9F70E3}" name="Column85"/>
    <tableColumn id="107" xr3:uid="{1DC51965-748C-416B-B584-110D7C2931F1}" name="Column86"/>
    <tableColumn id="108" xr3:uid="{F91E9854-B279-43B2-BC86-4BD64D0B211E}" name="Column87"/>
    <tableColumn id="109" xr3:uid="{E2F3C2F5-AC23-4216-9F68-A493C458C71B}" name="Column88"/>
    <tableColumn id="110" xr3:uid="{CD98D3BE-A151-4D04-9A84-174274F2B29F}" name="Column89"/>
    <tableColumn id="111" xr3:uid="{3EE0D140-2FC5-4851-9C36-E922F3DA6E8F}" name="Column90"/>
    <tableColumn id="112" xr3:uid="{356B4AD1-23F7-4EB9-93E0-40C499AFC1B3}" name="Column91"/>
    <tableColumn id="113" xr3:uid="{5569184F-3070-410C-9208-68D9F4AAA445}" name="Column92"/>
    <tableColumn id="114" xr3:uid="{D05173D9-A103-4445-8BCA-BA68C76638C1}" name="Column93"/>
    <tableColumn id="115" xr3:uid="{BBB340C7-7372-44B6-8DE4-2394CAFC1437}" name="Column94"/>
    <tableColumn id="116" xr3:uid="{30DA5A2A-150B-47D1-8538-6CEED69954F7}" name="Column95"/>
    <tableColumn id="117" xr3:uid="{49D5CEFC-D2AF-4A19-AF9E-45F4907A85DC}" name="Column96"/>
    <tableColumn id="118" xr3:uid="{E028ED4A-57A2-4979-89DD-9EECC21DA40B}" name="Column97"/>
    <tableColumn id="119" xr3:uid="{96B813E3-410A-4B01-A239-86F78FA82E60}" name="Column98"/>
    <tableColumn id="120" xr3:uid="{E7B27A33-8734-4F1F-8699-85BE0548A0AF}" name="Column99"/>
    <tableColumn id="121" xr3:uid="{34FDCE12-6EC6-4813-B09B-BB25B71B2605}" name="Column100"/>
    <tableColumn id="122" xr3:uid="{BF493D19-3D34-49E7-8BE5-A74FF4D40D0F}" name="Column101"/>
    <tableColumn id="123" xr3:uid="{C32D296C-45C4-41CA-8F2A-A6E657843BDA}" name="Column102"/>
    <tableColumn id="124" xr3:uid="{24DB0F9F-8344-423B-B920-7AD19C28453F}" name="Column103"/>
    <tableColumn id="125" xr3:uid="{185F2426-32D9-4259-AA3E-955965166FC9}" name="Column104"/>
    <tableColumn id="126" xr3:uid="{77F01C7E-C231-4105-87CD-DE8BE47BA003}" name="Column105"/>
    <tableColumn id="127" xr3:uid="{C6100FDE-1F85-4A97-ABDA-CD630929720C}" name="Column106"/>
    <tableColumn id="128" xr3:uid="{0260650A-7355-4181-962E-C9E8F9A0E610}" name="Column107"/>
    <tableColumn id="129" xr3:uid="{36AF9465-8EFD-442C-94FA-4180AFDD4844}" name="Column108"/>
    <tableColumn id="130" xr3:uid="{2E77C337-813D-44AE-94CC-AAE09EE25939}" name="Column109"/>
    <tableColumn id="131" xr3:uid="{F9CDEE3D-5899-4A5A-89D6-7D11C3300ADD}" name="Column110"/>
    <tableColumn id="132" xr3:uid="{B05465ED-F658-42EC-841C-F83165BDA65E}" name="Column111"/>
    <tableColumn id="133" xr3:uid="{B899AF75-AD99-44E5-957E-8378F1466BB4}" name="Column112"/>
    <tableColumn id="134" xr3:uid="{8485FEA6-5A36-49E9-86E7-ED2544835C25}" name="Column113"/>
    <tableColumn id="135" xr3:uid="{9F6582C0-3CD4-46A3-A927-46A3513DFA39}" name="Column114"/>
    <tableColumn id="136" xr3:uid="{7D792DCB-B68C-4875-8A86-EE4B71D1F2C0}" name="Column115"/>
    <tableColumn id="137" xr3:uid="{15004E8B-7E22-45FA-9EA8-FAF07F73FA38}" name="Column116"/>
    <tableColumn id="138" xr3:uid="{7B930329-C27F-4587-9309-B81AD1DE1EBC}" name="Column117"/>
    <tableColumn id="139" xr3:uid="{03A1346A-9E9B-46A0-B89C-24E11053BFB5}" name="Column118"/>
    <tableColumn id="140" xr3:uid="{5308B1CA-BC6C-4D1F-B700-E954BD11535D}" name="Column119"/>
    <tableColumn id="141" xr3:uid="{09B00A15-CADD-4420-B979-FDE2D47ECFD5}" name="Column120"/>
    <tableColumn id="142" xr3:uid="{F7DDCC58-1A10-47AB-98C9-BF0654A67A0C}" name="Column121"/>
    <tableColumn id="143" xr3:uid="{A5A8FDC3-9044-4E4F-821F-BA02A2489B62}" name="Column122"/>
    <tableColumn id="144" xr3:uid="{A2120D86-789A-48EE-B201-BABD99C5819D}" name="Column123"/>
    <tableColumn id="145" xr3:uid="{67A2DFE3-3E85-4BF0-8D33-B62622734B7B}" name="Column124"/>
    <tableColumn id="146" xr3:uid="{0F95E106-BBCC-4106-BD1F-AD46739CEDE1}" name="Column125"/>
    <tableColumn id="147" xr3:uid="{7137E601-E3D7-49D7-8A94-1112CA96FBB5}" name="Column126"/>
    <tableColumn id="148" xr3:uid="{AC6C55F8-4B60-48FB-BAD9-DD8756D2FA84}" name="Column127"/>
    <tableColumn id="149" xr3:uid="{D7227F2F-0000-46E7-A91E-5983F618B331}" name="Column128"/>
    <tableColumn id="150" xr3:uid="{61536C3F-A0BA-4D97-810D-1B85EB0B9E5A}" name="Column129"/>
    <tableColumn id="151" xr3:uid="{9B5829FC-ACA3-4DC9-AB54-EF993EB8638F}" name="Column130"/>
    <tableColumn id="152" xr3:uid="{07F778E3-3461-4CF7-B099-22F688C032D6}" name="Column131"/>
    <tableColumn id="153" xr3:uid="{AF3DD02D-B741-4C34-BC6F-E0D0E3B3CB1E}" name="Column132"/>
    <tableColumn id="154" xr3:uid="{CAA0EE8B-60BE-4E5F-92F5-DFB03B409133}" name="Column133"/>
    <tableColumn id="155" xr3:uid="{F300DECA-44E7-421B-8D05-0734F1C8C35B}" name="Column134"/>
    <tableColumn id="156" xr3:uid="{CEED61C8-CBEF-4DDB-9BC3-0DF7D99CDCAD}" name="Column135"/>
    <tableColumn id="157" xr3:uid="{B4798485-41FF-4A43-B71C-389BDEF48744}" name="Column136"/>
    <tableColumn id="158" xr3:uid="{5F666463-22ED-45F7-B1B8-B892B5EBAEAF}" name="Column137"/>
    <tableColumn id="159" xr3:uid="{B4033B63-E1E2-4192-BDDD-03586EC85587}" name="Column138"/>
    <tableColumn id="160" xr3:uid="{B1834970-6B1C-4AB5-AB16-1A730CCDB099}" name="Column139"/>
    <tableColumn id="161" xr3:uid="{94321FE8-A000-4524-9F21-EC53991CEE80}" name="Column140"/>
    <tableColumn id="162" xr3:uid="{67E904A1-36C0-4C8C-A82F-8A00FA99034A}" name="Column141"/>
    <tableColumn id="163" xr3:uid="{5EBF8779-7E73-41A8-A17D-91E1E0044A3B}" name="Column142"/>
    <tableColumn id="164" xr3:uid="{E3D82D0C-BE07-4124-A14C-3D172275DC60}" name="Column143"/>
    <tableColumn id="165" xr3:uid="{B18408B5-7F28-4DF6-9DEF-06A59DDB5D37}" name="Column144"/>
    <tableColumn id="166" xr3:uid="{06986C87-3285-470B-A4FE-52A3C8099149}" name="Column145"/>
    <tableColumn id="167" xr3:uid="{7F166B1C-3375-4D67-A093-8DBC00E65C87}" name="Column146"/>
    <tableColumn id="168" xr3:uid="{0D8363AB-1EF3-40A0-966B-7DFBD616E1E1}" name="Column147"/>
    <tableColumn id="169" xr3:uid="{33DBF416-F9A9-45DF-9D83-E4A7EC4FF00A}" name="Column148"/>
    <tableColumn id="170" xr3:uid="{890778FA-13F8-445C-9CFD-F6A1AB458B94}" name="Column149"/>
    <tableColumn id="171" xr3:uid="{B92078A5-27A8-4C2C-B276-C393DE89007F}" name="Column150"/>
    <tableColumn id="172" xr3:uid="{34F19095-DF72-4BC8-B768-DEC1BA6D7CC5}" name="Column151"/>
    <tableColumn id="173" xr3:uid="{175401EE-2D4B-44F1-9514-761410D7F30C}" name="Column152"/>
    <tableColumn id="174" xr3:uid="{29071BBB-87B9-4329-92EA-0301768569F4}" name="Column153"/>
    <tableColumn id="175" xr3:uid="{9587AC9B-79C7-4BA2-95B9-A001367E7865}" name="Column154"/>
    <tableColumn id="176" xr3:uid="{9BBBFF95-2CBB-4CF9-9A9C-C74990D56E01}" name="Column155"/>
    <tableColumn id="177" xr3:uid="{CFADF56C-D357-4C9F-B69A-0A605C56603C}" name="Column156"/>
    <tableColumn id="178" xr3:uid="{A3F8D74E-3DB3-4968-8B88-575A6A76C250}" name="Column157"/>
    <tableColumn id="179" xr3:uid="{CB91DF66-ECC4-4AF5-A3CF-6B8C1130D793}" name="Column158"/>
    <tableColumn id="180" xr3:uid="{67B9B911-4139-43DD-8A19-7A86069EAE80}" name="Column159"/>
    <tableColumn id="181" xr3:uid="{D3F232CF-4D39-4DF8-BFCE-514822A765EB}" name="Column160"/>
    <tableColumn id="182" xr3:uid="{C38927C9-610B-4CE2-B96B-A1D8650820E1}" name="Column161"/>
    <tableColumn id="183" xr3:uid="{C084B668-B72F-4C41-89AF-D60E79F3DE34}" name="Column162"/>
    <tableColumn id="184" xr3:uid="{35852F08-B8FB-4E10-9351-E6399EE9FA16}" name="Column163"/>
    <tableColumn id="185" xr3:uid="{D57DC613-CECA-4ECE-97B2-CFD00D4710D6}" name="Column164"/>
    <tableColumn id="186" xr3:uid="{EFB6A639-892D-4496-BEAF-00ED0401D797}" name="Column165"/>
    <tableColumn id="187" xr3:uid="{E61F3BE4-4379-4B1F-8DA6-4591973FB7AB}" name="Column166"/>
    <tableColumn id="188" xr3:uid="{056EAB23-3904-4841-9DCF-57A7B89BB247}" name="Column167"/>
    <tableColumn id="189" xr3:uid="{35DED538-6223-4A0A-8F7B-BAFC3CF67BA6}" name="Column168"/>
    <tableColumn id="190" xr3:uid="{E3B093AA-103C-46C0-94BB-16D39E8F3B80}" name="Column169"/>
    <tableColumn id="191" xr3:uid="{53C18838-2686-46E6-8A41-56A22167FDA2}" name="Column170"/>
    <tableColumn id="192" xr3:uid="{0FC801DA-3489-4639-A5F1-921AB9C09E68}" name="Column171"/>
    <tableColumn id="193" xr3:uid="{5D71D583-8A22-47FE-A87B-D8CEBF076F0B}" name="Column172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55FBE963-7B24-4DF1-9FB1-BABE2E137CB7}" name="__xlnm._FilterDatabase_159" displayName="__xlnm._FilterDatabase_159" ref="A1:W125" totalsRowShown="0">
  <autoFilter ref="A1:W125" xr:uid="{3036655D-CB54-4FC3-B078-F2E49AB008AC}"/>
  <sortState xmlns:xlrd2="http://schemas.microsoft.com/office/spreadsheetml/2017/richdata2" ref="A2:W125">
    <sortCondition ref="A1:A125"/>
  </sortState>
  <tableColumns count="23">
    <tableColumn id="1" xr3:uid="{0C909A50-4E22-4A76-8066-BB643AFD3707}" name="Club Ranking"/>
    <tableColumn id="2" xr3:uid="{FAF7F414-34CA-48F2-A654-B6C3DDD0CF13}" name="SAPSA Number" dataDxfId="82"/>
    <tableColumn id="23" xr3:uid="{A569BB55-4855-4222-88AC-5915AF4F1A70}" name="Paid up" dataDxfId="81" dataCellStyle="Excel Built-in Normal">
      <calculatedColumnFormula>_xlfn.XLOOKUP(__xlnm._FilterDatabase_159[[#This Row],[SAPSA Number]],Table1[SAPSA number],Table1[Paid up])</calculatedColumnFormula>
    </tableColumn>
    <tableColumn id="3" xr3:uid="{120EDAD6-A703-4F4F-A470-D267ABB5CBC6}" name="Name" dataDxfId="80"/>
    <tableColumn id="4" xr3:uid="{162F6117-7EAE-47C0-AA21-063165DD0758}" name="Surname" dataDxfId="79"/>
    <tableColumn id="5" xr3:uid="{13F45042-475E-4F6C-8437-3E478BAE73E1}" name="Initials" dataDxfId="78"/>
    <tableColumn id="6" xr3:uid="{DF86C6C3-4D2C-4725-858E-4B72CAC99BD0}" name="Tag" dataDxfId="77">
      <calculatedColumnFormula>_xlfn.XLOOKUP(__xlnm._FilterDatabase_159[[#This Row],[SAPSA Number]],'DS Point summary'!A:A,'DS Point summary'!F:F)</calculatedColumnFormula>
    </tableColumn>
    <tableColumn id="7" xr3:uid="{D0EFF48D-E389-423C-B6D5-54AC6DD64DBC}" name="Age" dataDxfId="76">
      <calculatedColumnFormula>_xlfn.XLOOKUP(__xlnm._FilterDatabase_159[[#This Row],[SAPSA Number]],'DS Point summary'!A:A,'DS Point summary'!G:G)</calculatedColumnFormula>
    </tableColumn>
    <tableColumn id="8" xr3:uid="{CFA42374-B03D-4743-94E9-01B470A737AF}" name="Division"/>
    <tableColumn id="9" xr3:uid="{A6A1DD4C-0992-4FE6-AA02-EB63FB776420}" name="Points Earned">
      <calculatedColumnFormula>(IF(L2&gt;0,1,0)+(IF(M2&gt;0,1,0))+(IF(N2&gt;0,1,0))+(IF(O2&gt;0,1,0))+(IF(P2&gt;0,1,0))+(IF(Q2&gt;0,1,0))+(IF(R2&gt;0,1,0))+(IF(S2&gt;0,1,0))+(IF(T2&gt;0,1,0))+(IF(U2&gt;0,1,0))+(IF(V2&gt;0,1,0))+(IF(W2&gt;0,1,0)))</calculatedColumnFormula>
    </tableColumn>
    <tableColumn id="10" xr3:uid="{94DEE510-8403-49D4-9AAB-F3D908CD0B75}" name="Resuls" dataDxfId="0">
      <calculatedColumnFormula>(LARGE(L2:U2,1)+LARGE(L2:U2,2)+LARGE(L2:U2,3)+LARGE(L2:U2,4)+LARGE(L2:U2,5))/5</calculatedColumnFormula>
    </tableColumn>
    <tableColumn id="11" xr3:uid="{FEF48659-14F0-4540-8381-FF3743D6148D}" name="Jan"/>
    <tableColumn id="12" xr3:uid="{5D67A429-060B-4F2A-8AC2-0CF464C326B4}" name="Feb"/>
    <tableColumn id="13" xr3:uid="{9C42DA6B-D8BB-4C3B-BB8A-9BDF62E8F461}" name="Mar"/>
    <tableColumn id="14" xr3:uid="{84CE8F41-886A-4DA4-B8E2-57B609542050}" name="Apr"/>
    <tableColumn id="15" xr3:uid="{24BA8DC2-7E64-48D6-AB1A-1C7B2134AE68}" name="May"/>
    <tableColumn id="16" xr3:uid="{A9C61CBF-C34E-437B-BFB0-63A0A9AA7A3E}" name="Jun"/>
    <tableColumn id="17" xr3:uid="{AEAE83E1-6C97-4D01-90D0-A46627C7E489}" name="Jul"/>
    <tableColumn id="18" xr3:uid="{C4CDC805-162A-47E7-8208-0BB232CC652F}" name="Aug"/>
    <tableColumn id="19" xr3:uid="{7F33458F-EF28-46BB-8B03-DF375036008B}" name="Sep"/>
    <tableColumn id="20" xr3:uid="{9C6AE737-02ED-47BA-9AD7-74D32AA5B42E}" name="Oct"/>
    <tableColumn id="21" xr3:uid="{C537CDA6-A61B-44CB-B903-8A3EBA7F1C11}" name="Nov"/>
    <tableColumn id="22" xr3:uid="{5C4E1FF4-9ABD-467C-BC1F-20A2FE9DB280}" name="Dec"/>
  </tableColumns>
  <tableStyleInfo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198CF379-7576-4008-9737-EF63C1108EA5}" name="__xlnm._FilterDatabase_1510" displayName="__xlnm._FilterDatabase_1510" ref="A1:W136" totalsRowShown="0">
  <autoFilter ref="A1:W136" xr:uid="{BB3AE806-5B13-4B6F-80A9-A7789AC716CB}"/>
  <sortState xmlns:xlrd2="http://schemas.microsoft.com/office/spreadsheetml/2017/richdata2" ref="A2:W136">
    <sortCondition ref="A1:A136"/>
  </sortState>
  <tableColumns count="23">
    <tableColumn id="1" xr3:uid="{ED20F3B4-D0D7-42B6-83A2-832DE2D0ACBC}" name="Club Ranking"/>
    <tableColumn id="2" xr3:uid="{3257A239-34B2-4F0A-B91A-27728F6A7D08}" name="SAPSA Number" dataDxfId="75"/>
    <tableColumn id="23" xr3:uid="{51CEEF88-80FE-471C-A183-7044867BF2FF}" name="Paid up" dataDxfId="74" dataCellStyle="Excel Built-in Normal">
      <calculatedColumnFormula>_xlfn.XLOOKUP(__xlnm._FilterDatabase_1510[[#This Row],[SAPSA Number]],Table1[SAPSA number],Table1[Paid up])</calculatedColumnFormula>
    </tableColumn>
    <tableColumn id="3" xr3:uid="{3ECA57B6-2F5A-4FF1-9F97-ECCBFEC5EBD0}" name="Name" dataDxfId="73"/>
    <tableColumn id="4" xr3:uid="{98B91171-0849-42B8-BEE6-5ECA2C8D758A}" name="Surname" dataDxfId="72"/>
    <tableColumn id="5" xr3:uid="{355039D9-B7F0-4104-82FC-E2EB0EAA90D9}" name="Initials" dataDxfId="71"/>
    <tableColumn id="6" xr3:uid="{6FDCE0D8-1E6D-44BE-B53B-6316287C98F9}" name="Tag" dataDxfId="70">
      <calculatedColumnFormula>_xlfn.XLOOKUP(__xlnm._FilterDatabase_1510[[#This Row],[SAPSA Number]],'DS Point summary'!A:A,'DS Point summary'!F:F)</calculatedColumnFormula>
    </tableColumn>
    <tableColumn id="7" xr3:uid="{9B46FE12-304A-4877-A267-BF0AA36E5277}" name="Age" dataDxfId="69"/>
    <tableColumn id="8" xr3:uid="{567F5568-BC99-4237-A146-09DFDE9E4B46}" name="Division"/>
    <tableColumn id="9" xr3:uid="{0FA25C4A-16F8-4E35-92AA-74CFC1062125}" name="Points Earned">
      <calculatedColumnFormula>(IF(L2&gt;0,1,0)+(IF(M2&gt;0,1,0))+(IF(N2&gt;0,1,0))+(IF(O2&gt;0,1,0))+(IF(P2&gt;0,1,0))+(IF(Q2&gt;0,1,0))+(IF(R2&gt;0,1,0))+(IF(S2&gt;0,1,0))+(IF(T2&gt;0,1,0))+(IF(U2&gt;0,1,0))+(IF(V2&gt;0,1,0))+(IF(W2&gt;0,1,0)))</calculatedColumnFormula>
    </tableColumn>
    <tableColumn id="10" xr3:uid="{2B0C71BB-BAA6-494A-8EEC-8234C6EAEB7E}" name="Resuls" dataDxfId="68">
      <calculatedColumnFormula>(LARGE(L2:V2,1)+LARGE(L2:V2,2)+LARGE(L2:V2,3)+LARGE(L2:V2,4)+LARGE(L2:V2,5))/5</calculatedColumnFormula>
    </tableColumn>
    <tableColumn id="11" xr3:uid="{A8C3165C-AAAB-4239-AFE4-80B50FC9BAFF}" name="Jan"/>
    <tableColumn id="12" xr3:uid="{325CDC02-F900-4D19-A278-3569ADF93A5A}" name="Feb"/>
    <tableColumn id="13" xr3:uid="{857160D4-E6FB-4B6B-8809-C8D3ADBBF97C}" name="Mar"/>
    <tableColumn id="14" xr3:uid="{3591678F-0DC5-44C7-94EB-55C7BA355361}" name="Apr"/>
    <tableColumn id="15" xr3:uid="{AED07A1A-E75A-48FA-BFF4-F6E33BFAFC44}" name="May"/>
    <tableColumn id="16" xr3:uid="{87663F47-384F-4DDD-8EF2-CAC4719BD4C1}" name="Jun"/>
    <tableColumn id="17" xr3:uid="{9F28F3F2-E4DC-4609-8D8C-3C0ABB310B16}" name="Jul"/>
    <tableColumn id="18" xr3:uid="{1955F5A7-9CE2-4BA0-A669-0F89D156663C}" name="Aug"/>
    <tableColumn id="19" xr3:uid="{A76BFA62-51B2-4E8A-9BA7-D52406A6ABFA}" name="Sep"/>
    <tableColumn id="20" xr3:uid="{558257A8-16D3-4AEA-ABBE-AC738DDAE755}" name="Oct"/>
    <tableColumn id="21" xr3:uid="{2BDB8809-D72B-4475-8ECE-217631872D83}" name="Nov"/>
    <tableColumn id="22" xr3:uid="{1AA40F00-05C6-4CAF-9C5C-F63615882264}" name="Dec"/>
  </tableColumns>
  <tableStyleInfo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2E2869E8-7A45-4039-A5CA-DF80390E4C7C}" name="__xlnm._FilterDatabase_1511" displayName="__xlnm._FilterDatabase_1511" ref="A1:W124" totalsRowShown="0">
  <autoFilter ref="A1:W124" xr:uid="{BD931477-3CB9-49AA-B03B-1BE056B24DE5}"/>
  <sortState xmlns:xlrd2="http://schemas.microsoft.com/office/spreadsheetml/2017/richdata2" ref="A2:W124">
    <sortCondition ref="A1:A124"/>
  </sortState>
  <tableColumns count="23">
    <tableColumn id="1" xr3:uid="{F134C134-93BD-45AA-B018-85565810A437}" name="Club Ranking"/>
    <tableColumn id="2" xr3:uid="{0C63BE64-84F4-44A9-9078-08D8D19B2741}" name="SAPSA Number" dataDxfId="67"/>
    <tableColumn id="23" xr3:uid="{42612583-47A8-408C-B71E-8D7471C56736}" name="Paid up" dataDxfId="66" dataCellStyle="Excel Built-in Normal">
      <calculatedColumnFormula>_xlfn.XLOOKUP(__xlnm._FilterDatabase_1511[[#This Row],[SAPSA Number]],Table1[SAPSA number],Table1[Paid up])</calculatedColumnFormula>
    </tableColumn>
    <tableColumn id="3" xr3:uid="{A87AF142-0089-4C1A-935A-220B91D72A90}" name="Name" dataDxfId="65">
      <calculatedColumnFormula>_xlfn.XLOOKUP(__xlnm._FilterDatabase_1511[[#This Row],[SAPSA Number]],'DS Point summary'!A:A,'DS Point summary'!C:C)</calculatedColumnFormula>
    </tableColumn>
    <tableColumn id="4" xr3:uid="{D5CF6C1A-F4D3-4B4E-BB14-C95E5569E8A3}" name="Surname" dataDxfId="64">
      <calculatedColumnFormula>_xlfn.XLOOKUP(__xlnm._FilterDatabase_1511[[#This Row],[SAPSA Number]],'DS Point summary'!A:A,'DS Point summary'!D:D)</calculatedColumnFormula>
    </tableColumn>
    <tableColumn id="5" xr3:uid="{3832A391-EFE2-4A3E-BEAF-810D21E9CDEB}" name="Initials" dataDxfId="63">
      <calculatedColumnFormula>_xlfn.XLOOKUP(__xlnm._FilterDatabase_1511[[#This Row],[SAPSA Number]],'DS Point summary'!A:A,'DS Point summary'!E:E)</calculatedColumnFormula>
    </tableColumn>
    <tableColumn id="6" xr3:uid="{C3C4AA23-6031-4D80-8BC8-D7B7718CB577}" name="Tag" dataDxfId="62">
      <calculatedColumnFormula>_xlfn.XLOOKUP(__xlnm._FilterDatabase_1511[[#This Row],[SAPSA Number]],'DS Point summary'!A:A,'DS Point summary'!F:F)</calculatedColumnFormula>
    </tableColumn>
    <tableColumn id="7" xr3:uid="{74CCAE07-6C53-4BCF-AA83-1C448F3D7C1B}" name="Age" dataDxfId="61">
      <calculatedColumnFormula>_xlfn.XLOOKUP(__xlnm._FilterDatabase_1511[[#This Row],[SAPSA Number]],'DS Point summary'!A:A,'DS Point summary'!G:G)</calculatedColumnFormula>
    </tableColumn>
    <tableColumn id="8" xr3:uid="{D01234D9-F7A1-4A79-9DBA-60678BF036ED}" name="Division"/>
    <tableColumn id="9" xr3:uid="{B84FE9F0-0CD9-41D3-8BC9-6DF8B627121D}" name="Points Earned">
      <calculatedColumnFormula>(IF(L2&gt;0,1,0)+(IF(M2&gt;0,1,0))+(IF(N2&gt;0,1,0))+(IF(O2&gt;0,1,0))+(IF(P2&gt;0,1,0))+(IF(Q2&gt;0,1,0))+(IF(R2&gt;0,1,0))+(IF(S2&gt;0,1,0))+(IF(T2&gt;0,1,0))+(IF(U2&gt;0,1,0))+(IF(V2&gt;0,1,0))+(IF(W2&gt;0,1,0)))</calculatedColumnFormula>
    </tableColumn>
    <tableColumn id="10" xr3:uid="{77C40FD3-7997-4FB7-A03D-F69E4D4A39C1}" name="Resuls" dataDxfId="60">
      <calculatedColumnFormula>(LARGE(L2:U2,1)+LARGE(L2:U2,2)+LARGE(L2:U2,3)+LARGE(L2:U2,4)+LARGE(L2:U2,5))/5</calculatedColumnFormula>
    </tableColumn>
    <tableColumn id="11" xr3:uid="{2FBCDB4E-70D1-4A19-B9D6-FD88CF88BB73}" name="Jan"/>
    <tableColumn id="12" xr3:uid="{31DDF0DA-9837-4097-B78C-C88D874D9513}" name="Feb"/>
    <tableColumn id="13" xr3:uid="{6826BA4D-73DD-4DEC-99AC-1B9D9EE4682C}" name="Mar"/>
    <tableColumn id="14" xr3:uid="{8F29E2AD-CA7A-4C0E-AA30-C942A4533926}" name="Apr"/>
    <tableColumn id="15" xr3:uid="{2FD7AFF0-6F43-4D6A-AED0-D7461D247C4E}" name="May"/>
    <tableColumn id="16" xr3:uid="{4E035B9F-3C90-40FA-A293-4957FA190A51}" name="Jun"/>
    <tableColumn id="17" xr3:uid="{99DDACFA-45AF-4264-AB5E-55869AC5207F}" name="Jul"/>
    <tableColumn id="18" xr3:uid="{C15A7AE1-2145-426F-91A9-FB29E1AE4A2A}" name="Aug"/>
    <tableColumn id="19" xr3:uid="{2FA08143-2402-4D59-9D40-437CAB74EFD0}" name="Sep"/>
    <tableColumn id="20" xr3:uid="{DD6C6BD2-DFCD-4A58-9899-6F88D1178958}" name="Oct"/>
    <tableColumn id="21" xr3:uid="{779262EC-247D-428E-9D7C-FA523E8ED245}" name="Nov"/>
    <tableColumn id="22" xr3:uid="{6BC4032C-F577-46DA-BD97-AF7771E38191}" name="Dec"/>
  </tableColumns>
  <tableStyleInfo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87DD135A-7402-49CE-969A-B4CAC3EF71A1}" name="__xlnm._FilterDatabase_1512" displayName="__xlnm._FilterDatabase_1512" ref="A1:W134" totalsRowShown="0">
  <autoFilter ref="A1:W134" xr:uid="{1AE84E73-0415-4A9A-B31F-8381B73B4138}"/>
  <sortState xmlns:xlrd2="http://schemas.microsoft.com/office/spreadsheetml/2017/richdata2" ref="A2:W134">
    <sortCondition ref="A1:A134"/>
  </sortState>
  <tableColumns count="23">
    <tableColumn id="1" xr3:uid="{0EAF9EC1-ABEA-4142-B701-CD751501F88A}" name="Club Ranking"/>
    <tableColumn id="2" xr3:uid="{7C232C10-04CE-4B23-9156-CC5AD57B30A7}" name="SAPSA Number" dataDxfId="59"/>
    <tableColumn id="23" xr3:uid="{79650E92-D8DA-46E1-994B-5460AEDC34F7}" name="Paid up" dataDxfId="58" dataCellStyle="Excel Built-in Normal">
      <calculatedColumnFormula>_xlfn.XLOOKUP(__xlnm._FilterDatabase_1512[[#This Row],[SAPSA Number]],Table1[SAPSA number],Table1[Paid up])</calculatedColumnFormula>
    </tableColumn>
    <tableColumn id="3" xr3:uid="{07F6A422-F76E-408C-BE3F-98807A528B0E}" name="Name" dataDxfId="57">
      <calculatedColumnFormula>_xlfn.XLOOKUP(__xlnm._FilterDatabase_1512[[#This Row],[SAPSA Number]],'DS Point summary'!A:A,'DS Point summary'!C:C)</calculatedColumnFormula>
    </tableColumn>
    <tableColumn id="4" xr3:uid="{F9C55386-2EF1-4ED3-ACED-A5E7074A5E50}" name="Surname" dataDxfId="56">
      <calculatedColumnFormula>_xlfn.XLOOKUP(__xlnm._FilterDatabase_1512[[#This Row],[SAPSA Number]],'DS Point summary'!A:A,'DS Point summary'!D:D)</calculatedColumnFormula>
    </tableColumn>
    <tableColumn id="5" xr3:uid="{55D550C1-4281-464B-AA2E-8A1D914B955E}" name="Initials" dataDxfId="55">
      <calculatedColumnFormula>_xlfn.XLOOKUP(__xlnm._FilterDatabase_1512[[#This Row],[Surname]],'DS Point summary'!D:D,'DS Point summary'!E:E)</calculatedColumnFormula>
    </tableColumn>
    <tableColumn id="6" xr3:uid="{099C052F-F4D9-4A49-9E1D-29D1DAAC84EC}" name="Tag" dataDxfId="54">
      <calculatedColumnFormula>_xlfn.XLOOKUP(__xlnm._FilterDatabase_1512[[#This Row],[Initials]],'DS Point summary'!E:E,'DS Point summary'!F:F)</calculatedColumnFormula>
    </tableColumn>
    <tableColumn id="7" xr3:uid="{8F4AC686-860F-45EC-B237-5C49A23F5BDA}" name="Age" dataDxfId="53">
      <calculatedColumnFormula>_xlfn.XLOOKUP(__xlnm._FilterDatabase_1512[[#This Row],[SAPSA Number]],'DS Point summary'!A:A,'DS Point summary'!G:G)</calculatedColumnFormula>
    </tableColumn>
    <tableColumn id="8" xr3:uid="{2B5FA3CF-7EBA-4845-8697-6124ACEA681C}" name="Division"/>
    <tableColumn id="9" xr3:uid="{83DAEE27-5368-4554-AB22-E9DBB494E58D}" name="Points Earned">
      <calculatedColumnFormula>(IF(L2&gt;0,1,0)+(IF(M2&gt;0,1,0))+(IF(N2&gt;0,1,0))+(IF(O2&gt;0,1,0))+(IF(P2&gt;0,1,0))+(IF(Q2&gt;0,1,0))+(IF(R2&gt;0,1,0))+(IF(S2&gt;0,1,0))+(IF(T2&gt;0,1,0))+(IF(U2&gt;0,1,0))+(IF(V2&gt;0,1,0))+(IF(W2&gt;0,1,0)))</calculatedColumnFormula>
    </tableColumn>
    <tableColumn id="10" xr3:uid="{7D80D9C8-6A2C-49CB-8533-04679DE93725}" name="Resuls" dataDxfId="52">
      <calculatedColumnFormula>(LARGE(L2:U2,1)+LARGE(L2:U2,2)+LARGE(L2:U2,3)+LARGE(L2:U2,4)+LARGE(L2:U2,5))/5</calculatedColumnFormula>
    </tableColumn>
    <tableColumn id="11" xr3:uid="{E7741137-ED0A-4E70-90D3-8ABCD4F03CDA}" name="Jan"/>
    <tableColumn id="12" xr3:uid="{BAC9E5B9-97BA-4732-BE92-98CC2DD79702}" name="Feb"/>
    <tableColumn id="13" xr3:uid="{0C51F6A3-BFAF-47FB-9AC7-4FDF7884250E}" name="Mar"/>
    <tableColumn id="14" xr3:uid="{909D1BE8-0DCA-48BB-BB6A-088FDC2AE823}" name="Apr"/>
    <tableColumn id="15" xr3:uid="{66544987-5B4B-49A0-8552-A4C776338083}" name="May"/>
    <tableColumn id="16" xr3:uid="{98CDD72F-2623-4F9D-93BC-144B58A2193D}" name="Jun"/>
    <tableColumn id="17" xr3:uid="{28070B65-2ED1-4912-8C8B-75EF798383D1}" name="Jul"/>
    <tableColumn id="18" xr3:uid="{55022FE3-80A5-4443-A06C-1BF18A0B1546}" name="Aug"/>
    <tableColumn id="19" xr3:uid="{ED15AE6C-6168-4A69-9C92-D1B496928B7F}" name="Sep"/>
    <tableColumn id="20" xr3:uid="{92B1629C-9C21-46E0-B4D6-DC1D5550D944}" name="Oct"/>
    <tableColumn id="21" xr3:uid="{BE23D8C9-4C15-4F05-B8EE-E57236AE8A3A}" name="Nov"/>
    <tableColumn id="22" xr3:uid="{9C89736A-3387-4445-8DA1-1C46C130AA4C}" name="Dec"/>
  </tableColumns>
  <tableStyleInfo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268E9DD0-11E3-46D0-BF21-5E9883132842}" name="__xlnm._FilterDatabase_1514" displayName="__xlnm._FilterDatabase_1514" ref="A1:W123" totalsRowShown="0">
  <autoFilter ref="A1:W123" xr:uid="{D4480D7F-C5D5-4CE3-9BA5-9DCEC5AE6F55}"/>
  <sortState xmlns:xlrd2="http://schemas.microsoft.com/office/spreadsheetml/2017/richdata2" ref="A2:W123">
    <sortCondition ref="A1:A123"/>
  </sortState>
  <tableColumns count="23">
    <tableColumn id="1" xr3:uid="{0BC9457B-A571-4D6A-807E-41335CDFCD01}" name="Club Ranking"/>
    <tableColumn id="2" xr3:uid="{CF259DB4-622E-4A2B-AC69-37EA09C5E244}" name="SAPSA Number" dataDxfId="51"/>
    <tableColumn id="23" xr3:uid="{5CC6C388-D945-48D1-BB9D-9B96EB82B0E4}" name="Paid up" dataDxfId="50" dataCellStyle="Excel Built-in Normal">
      <calculatedColumnFormula>_xlfn.XLOOKUP(__xlnm._FilterDatabase_1514[[#This Row],[SAPSA Number]],Table1[SAPSA number],Table1[Paid up])</calculatedColumnFormula>
    </tableColumn>
    <tableColumn id="3" xr3:uid="{BE963554-2BB3-44C2-A35F-D0553DF8537E}" name="Name" dataDxfId="49"/>
    <tableColumn id="4" xr3:uid="{87146BEC-BCAB-4566-A29B-C113706CDA88}" name="Surname" dataDxfId="48"/>
    <tableColumn id="5" xr3:uid="{9AD72E7A-D84F-4D6D-984A-61CCFB3418DB}" name="Initials" dataDxfId="47"/>
    <tableColumn id="6" xr3:uid="{C03CCD29-9348-459A-970E-78356266B3CA}" name="Tag" dataDxfId="46">
      <calculatedColumnFormula>_xlfn.XLOOKUP(__xlnm._FilterDatabase_1514[[#This Row],[SAPSA Number]],'DS Point summary'!A:A,'DS Point summary'!F:F)</calculatedColumnFormula>
    </tableColumn>
    <tableColumn id="7" xr3:uid="{AA536F69-C0AA-4C67-B664-7B45108D419D}" name="Age" dataDxfId="45">
      <calculatedColumnFormula>_xlfn.XLOOKUP(__xlnm._FilterDatabase_1514[[#This Row],[SAPSA Number]],'DS Point summary'!A:A,'DS Point summary'!G:G)</calculatedColumnFormula>
    </tableColumn>
    <tableColumn id="8" xr3:uid="{0210A5C3-D128-49DA-A920-40E0A6897539}" name="Division"/>
    <tableColumn id="9" xr3:uid="{3EFD2802-2358-4AE2-BB61-0EC25E7F0491}" name="Points Earned">
      <calculatedColumnFormula>(IF(L2&gt;0,1,0)+(IF(M2&gt;0,1,0))+(IF(N2&gt;0,1,0))+(IF(O2&gt;0,1,0))+(IF(P2&gt;0,1,0))+(IF(Q2&gt;0,1,0))+(IF(R2&gt;0,1,0))+(IF(S2&gt;0,1,0))+(IF(T2&gt;0,1,0))+(IF(U2&gt;0,1,0))+(IF(V2&gt;0,1,0))+(IF(W2&gt;0,1,0)))</calculatedColumnFormula>
    </tableColumn>
    <tableColumn id="10" xr3:uid="{6EFDEC88-92B5-47CE-A4E6-6EF93A24C35C}" name="Resuls" dataDxfId="44">
      <calculatedColumnFormula>(LARGE(L2:U2,1)+LARGE(L2:U2,2)+LARGE(L2:U2,3)+LARGE(L2:U2,4)+LARGE(L2:U2,5))/5</calculatedColumnFormula>
    </tableColumn>
    <tableColumn id="11" xr3:uid="{12CE2908-8A71-44C4-9312-F8463B009A7C}" name="Jan"/>
    <tableColumn id="12" xr3:uid="{14973D4D-6797-4647-9DD4-1CF2E6B04022}" name="Feb"/>
    <tableColumn id="13" xr3:uid="{6F950972-1479-4E45-A06B-C0423CFAD5F3}" name="Mar"/>
    <tableColumn id="14" xr3:uid="{DBE5B056-E183-44C8-B1F6-5A0711F6FD8D}" name="Apr"/>
    <tableColumn id="15" xr3:uid="{3DBE5039-E527-4383-A057-F84E2EDA4CB4}" name="May"/>
    <tableColumn id="16" xr3:uid="{A74E0E89-BC25-4F01-ADE4-21159640A7B5}" name="Jun"/>
    <tableColumn id="17" xr3:uid="{1A4B2D71-3D6E-4270-BD4B-DB23DD222738}" name="Jul"/>
    <tableColumn id="18" xr3:uid="{185F38E9-CE06-420C-94CB-21E06A0C73AB}" name="Aug"/>
    <tableColumn id="19" xr3:uid="{E739B473-17D7-4319-8FDF-EB385DA4F78F}" name="Sep"/>
    <tableColumn id="20" xr3:uid="{D136D75A-9962-4DA9-9166-67C68D872C4A}" name="Oct"/>
    <tableColumn id="21" xr3:uid="{E0ABCED3-81AD-4DF0-99C7-ADDB4C756DE9}" name="Nov"/>
    <tableColumn id="22" xr3:uid="{13DB0D5F-9DB7-4074-BAC8-F21445D345CA}" name="Dec"/>
  </tableColumns>
  <tableStyleInfo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80AD7662-6AC7-45D4-BA6E-219A4AA25FB2}" name="__xlnm._FilterDatabase_1513" displayName="__xlnm._FilterDatabase_1513" ref="A1:W121" totalsRowShown="0">
  <autoFilter ref="A1:W121" xr:uid="{CCE0D801-8ACB-4AE3-A470-467074411704}"/>
  <sortState xmlns:xlrd2="http://schemas.microsoft.com/office/spreadsheetml/2017/richdata2" ref="A2:W121">
    <sortCondition ref="A1:A121"/>
  </sortState>
  <tableColumns count="23">
    <tableColumn id="1" xr3:uid="{B6555D9A-DE80-483A-82EC-D497C576B0E6}" name="Club Ranking"/>
    <tableColumn id="2" xr3:uid="{F20F4A79-FDE1-4201-9DC9-5E7826A39850}" name="SAPSA Number" dataDxfId="43"/>
    <tableColumn id="23" xr3:uid="{9F269490-4659-46A1-A5FF-B792D9AEBF3D}" name="Paid up" dataDxfId="42" dataCellStyle="Excel Built-in Normal">
      <calculatedColumnFormula>_xlfn.XLOOKUP(__xlnm._FilterDatabase_1513[[#This Row],[SAPSA Number]],Table1[SAPSA number],Table1[Paid up])</calculatedColumnFormula>
    </tableColumn>
    <tableColumn id="3" xr3:uid="{7C066432-EAA5-4194-9911-B65576190CF5}" name="Name" dataDxfId="41"/>
    <tableColumn id="4" xr3:uid="{BF6B0357-1398-4363-961F-8AB1F55505A1}" name="Surname" dataDxfId="40"/>
    <tableColumn id="5" xr3:uid="{864C8980-0EDA-4609-A8A7-AD7B54265B05}" name="Initials" dataDxfId="39"/>
    <tableColumn id="6" xr3:uid="{2C0ABAC9-D6B4-40DD-836D-506E1AC88950}" name="Tag" dataDxfId="38">
      <calculatedColumnFormula>_xlfn.XLOOKUP(__xlnm._FilterDatabase_1513[[#This Row],[SAPSA Number]],'DS Point summary'!A:A,'DS Point summary'!F:F)</calculatedColumnFormula>
    </tableColumn>
    <tableColumn id="7" xr3:uid="{72B71A5A-8D60-495F-A8D5-9CBA332156FD}" name="Age" dataDxfId="37">
      <calculatedColumnFormula>_xlfn.XLOOKUP(__xlnm._FilterDatabase_1513[[#This Row],[SAPSA Number]],'DS Point summary'!A:A,'DS Point summary'!G:G)</calculatedColumnFormula>
    </tableColumn>
    <tableColumn id="8" xr3:uid="{4C01F1D2-80FB-4AD5-86CF-068FB3FDD8AB}" name="Division"/>
    <tableColumn id="9" xr3:uid="{4A7E6B5A-D8F6-46B9-B6E8-5AC0BB6C0304}" name="Points Earned">
      <calculatedColumnFormula>(IF(L2&gt;0,1,0)+(IF(M2&gt;0,1,0))+(IF(N2&gt;0,1,0))+(IF(O2&gt;0,1,0))+(IF(P2&gt;0,1,0))+(IF(Q2&gt;0,1,0))+(IF(R2&gt;0,1,0))+(IF(S2&gt;0,1,0))+(IF(T2&gt;0,1,0))+(IF(U2&gt;0,1,0))+(IF(V2&gt;0,1,0))+(IF(W2&gt;0,1,0)))</calculatedColumnFormula>
    </tableColumn>
    <tableColumn id="10" xr3:uid="{D20B24EA-1EF1-4C1B-9D5E-8C73C9251B99}" name="Resuls" dataDxfId="36">
      <calculatedColumnFormula>(LARGE(L2:U2,1)+LARGE(L2:U2,2)+LARGE(L2:U2,3)+LARGE(L2:U2,4)+LARGE(L2:U2,5))/5</calculatedColumnFormula>
    </tableColumn>
    <tableColumn id="11" xr3:uid="{7439891F-E317-4415-9384-BFFF95AC601B}" name="Jan"/>
    <tableColumn id="12" xr3:uid="{483D2137-048A-4304-911F-3893D450B8F4}" name="Feb"/>
    <tableColumn id="13" xr3:uid="{4C0A3D95-5DE0-4635-80BF-B21E2EB57A73}" name="Mar"/>
    <tableColumn id="14" xr3:uid="{CA4F182D-B29F-40A6-83D5-E1E2115513A0}" name="Apr"/>
    <tableColumn id="15" xr3:uid="{AF32E833-0203-4F7E-8015-51098C8E6E40}" name="May"/>
    <tableColumn id="16" xr3:uid="{7A4E4FBE-C64A-43A9-86E6-D0F3C4244CD4}" name="Jun"/>
    <tableColumn id="17" xr3:uid="{6A990D6C-F59B-48D7-8B3E-3E4536A9249E}" name="Jul"/>
    <tableColumn id="18" xr3:uid="{03BA6E39-4205-47DE-B674-3A1CF96ABEF0}" name="Aug"/>
    <tableColumn id="19" xr3:uid="{1A26F359-A7FF-4BDC-8016-5CFEBFC7BA5F}" name="Sep"/>
    <tableColumn id="20" xr3:uid="{E52053EF-9D4A-43A1-806A-B3E155F19E9E}" name="Oct"/>
    <tableColumn id="21" xr3:uid="{D4360FA9-3DB0-44B8-9F63-B51BBEBFBD54}" name="Nov"/>
    <tableColumn id="22" xr3:uid="{2237EC4E-CB9C-49DC-8DF4-ABF1272FB1C7}" name="Dec"/>
  </tableColumns>
  <tableStyleInfo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B786FB9E-AE4E-4F79-BC79-618226BC982D}" name="__xlnm._FilterDatabase_1515" displayName="__xlnm._FilterDatabase_1515" ref="A1:W126" totalsRowShown="0">
  <autoFilter ref="A1:W126" xr:uid="{7FC1ACC7-4CC1-4266-B72C-5A19FAC8AEE2}"/>
  <sortState xmlns:xlrd2="http://schemas.microsoft.com/office/spreadsheetml/2017/richdata2" ref="A2:W126">
    <sortCondition ref="A1:A126"/>
  </sortState>
  <tableColumns count="23">
    <tableColumn id="1" xr3:uid="{6D5A84A1-1A74-49E4-ACC7-AD49D7C123D3}" name="Club Ranking"/>
    <tableColumn id="2" xr3:uid="{0DA2CEF0-5527-4D9D-AFA4-5670B2C93B17}" name="SAPSA Number" dataDxfId="35"/>
    <tableColumn id="23" xr3:uid="{BBA2EF23-B918-4F94-8870-BE71376E6E6E}" name="Paid up" dataDxfId="34" dataCellStyle="Excel Built-in Normal">
      <calculatedColumnFormula>_xlfn.XLOOKUP(__xlnm._FilterDatabase_1515[[#This Row],[SAPSA Number]],Table1[SAPSA number],Table1[Paid up])</calculatedColumnFormula>
    </tableColumn>
    <tableColumn id="3" xr3:uid="{EFB30CF1-A37A-47E4-8017-B411EF879BF4}" name="Name" dataDxfId="33">
      <calculatedColumnFormula>_xlfn.XLOOKUP(__xlnm._FilterDatabase_1515[[#This Row],[SAPSA Number]],'DS Point summary'!A:A,'DS Point summary'!C:C)</calculatedColumnFormula>
    </tableColumn>
    <tableColumn id="4" xr3:uid="{B6C3899B-3D3F-4DCC-88FB-E685F2C75DB2}" name="Surname" dataDxfId="32">
      <calculatedColumnFormula>_xlfn.XLOOKUP(__xlnm._FilterDatabase_1515[[#This Row],[SAPSA Number]],'DS Point summary'!A:A,'DS Point summary'!D:D)</calculatedColumnFormula>
    </tableColumn>
    <tableColumn id="5" xr3:uid="{F1BE9FF4-9CA8-4F19-83A8-CC76FDB20F67}" name="Initials" dataDxfId="31">
      <calculatedColumnFormula>_xlfn.XLOOKUP(__xlnm._FilterDatabase_1515[[#This Row],[SAPSA Number]],'DS Point summary'!A:A,'DS Point summary'!E:E)</calculatedColumnFormula>
    </tableColumn>
    <tableColumn id="6" xr3:uid="{F9DC4AB7-AF2E-4306-8075-14CBB9F69118}" name="Tag" dataDxfId="30">
      <calculatedColumnFormula>_xlfn.XLOOKUP(__xlnm._FilterDatabase_1515[[#This Row],[SAPSA Number]],'DS Point summary'!A:A,'DS Point summary'!F:F)</calculatedColumnFormula>
    </tableColumn>
    <tableColumn id="7" xr3:uid="{862E2AEE-E675-437B-9826-25D689DD8393}" name="Age" dataDxfId="29">
      <calculatedColumnFormula>_xlfn.XLOOKUP(__xlnm._FilterDatabase_1515[[#This Row],[SAPSA Number]],'DS Point summary'!A:A,'DS Point summary'!G:G)</calculatedColumnFormula>
    </tableColumn>
    <tableColumn id="8" xr3:uid="{440B0CFF-6DD4-4845-84AA-FBDB63ABAE1A}" name="Division"/>
    <tableColumn id="9" xr3:uid="{FACFDB28-FF0F-4539-AB7C-55D5778FE46B}" name="Points Earned">
      <calculatedColumnFormula>(IF(L2&gt;0,1,0)+(IF(M2&gt;0,1,0))+(IF(N2&gt;0,1,0))+(IF(O2&gt;0,1,0))+(IF(P2&gt;0,1,0))+(IF(Q2&gt;0,1,0))+(IF(R2&gt;0,1,0))+(IF(S2&gt;0,1,0))+(IF(T2&gt;0,1,0))+(IF(U2&gt;0,1,0))+(IF(V2&gt;0,1,0))+(IF(W2&gt;0,1,0)))</calculatedColumnFormula>
    </tableColumn>
    <tableColumn id="10" xr3:uid="{24D093F9-D888-4BA6-B496-B405BC393766}" name="Resuls" dataDxfId="28">
      <calculatedColumnFormula>(LARGE(L2:U2,1)+LARGE(L2:U2,2)+LARGE(L2:U2,3)+LARGE(L2:U2,4)+LARGE(L2:U2,5))/5</calculatedColumnFormula>
    </tableColumn>
    <tableColumn id="11" xr3:uid="{5E938BC7-139E-4D74-97E8-848726825379}" name="Jan"/>
    <tableColumn id="12" xr3:uid="{4B46FD65-8C0A-459B-A7F2-359A51E81680}" name="Feb"/>
    <tableColumn id="13" xr3:uid="{ED5FC4F9-1668-4562-8233-BF4DC89B23F9}" name="Mar"/>
    <tableColumn id="14" xr3:uid="{66B2C02A-870B-4E21-A4DC-C5A09B80044C}" name="Apr"/>
    <tableColumn id="15" xr3:uid="{5D1B367E-A85E-43B5-902B-5EFEA3E3BCCC}" name="May"/>
    <tableColumn id="16" xr3:uid="{4D7A8D4D-52CE-401E-9779-25983211297D}" name="Jun"/>
    <tableColumn id="17" xr3:uid="{686BA25C-8176-434A-98AF-F7DD6639C492}" name="Jul"/>
    <tableColumn id="18" xr3:uid="{E8F7BACA-6858-46A6-8955-24199BC8E5ED}" name="Aug"/>
    <tableColumn id="19" xr3:uid="{14C274FC-88FA-4FAC-9916-3FB9B72AC526}" name="Sep"/>
    <tableColumn id="20" xr3:uid="{A4C57001-511C-4E51-A749-252FD32A0AA3}" name="Oct"/>
    <tableColumn id="21" xr3:uid="{77A819C8-4830-4B3A-B999-65AF2DB97125}" name="Nov"/>
    <tableColumn id="22" xr3:uid="{28A13AC1-B432-4098-B199-31E5C3ED7926}" name="Dec"/>
  </tableColumns>
  <tableStyleInfo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34F61005-2379-4346-AE8D-16D0278BF2E4}" name="__xlnm._FilterDatabase_1516" displayName="__xlnm._FilterDatabase_1516" ref="A1:W127" totalsRowShown="0">
  <autoFilter ref="A1:W127" xr:uid="{7E78175B-8476-401D-98A3-39AB45E9CA8C}"/>
  <sortState xmlns:xlrd2="http://schemas.microsoft.com/office/spreadsheetml/2017/richdata2" ref="A2:W127">
    <sortCondition ref="A1:A127"/>
  </sortState>
  <tableColumns count="23">
    <tableColumn id="1" xr3:uid="{2BD9C74B-3381-487A-B255-824DF1A11767}" name="Club Ranking"/>
    <tableColumn id="2" xr3:uid="{9B474DD4-CBF1-4D8F-9143-F3227217C2FA}" name="SAPSA Number" dataDxfId="27"/>
    <tableColumn id="23" xr3:uid="{9AE66CAB-08EF-4CF9-99D0-B06595711487}" name="Paid up" dataDxfId="26" dataCellStyle="Excel Built-in Normal">
      <calculatedColumnFormula>_xlfn.XLOOKUP(__xlnm._FilterDatabase_1516[[#This Row],[SAPSA Number]],Table1[SAPSA number],Table1[Paid up])</calculatedColumnFormula>
    </tableColumn>
    <tableColumn id="3" xr3:uid="{922EFBCB-A4E6-488D-9485-3DEEDA20B803}" name="Name" dataDxfId="25">
      <calculatedColumnFormula>_xlfn.XLOOKUP(__xlnm._FilterDatabase_1516[[#This Row],[SAPSA Number]],'DS Point summary'!A:A,'DS Point summary'!C:C)</calculatedColumnFormula>
    </tableColumn>
    <tableColumn id="4" xr3:uid="{2A2CFDD7-33E9-44BA-8BA6-49C2FD010F0A}" name="Surname" dataDxfId="24">
      <calculatedColumnFormula>_xlfn.XLOOKUP(__xlnm._FilterDatabase_1516[[#This Row],[SAPSA Number]],'DS Point summary'!A:A,'DS Point summary'!D:D)</calculatedColumnFormula>
    </tableColumn>
    <tableColumn id="5" xr3:uid="{CA056B10-C07C-4A16-82C0-90AF645774CB}" name="Initials" dataDxfId="23">
      <calculatedColumnFormula>_xlfn.XLOOKUP(__xlnm._FilterDatabase_1516[[#This Row],[SAPSA Number]],'DS Point summary'!A:A,'DS Point summary'!E:E)</calculatedColumnFormula>
    </tableColumn>
    <tableColumn id="6" xr3:uid="{B1BEAA50-D399-474F-9AFD-238EB871A264}" name="Tag" dataDxfId="22">
      <calculatedColumnFormula>_xlfn.XLOOKUP(__xlnm._FilterDatabase_1516[[#This Row],[SAPSA Number]],'DS Point summary'!A:A,'DS Point summary'!F:F)</calculatedColumnFormula>
    </tableColumn>
    <tableColumn id="7" xr3:uid="{811AA6AA-3BEB-4206-9853-473FE583166A}" name="Age" dataDxfId="21">
      <calculatedColumnFormula>_xlfn.XLOOKUP(__xlnm._FilterDatabase_1516[[#This Row],[SAPSA Number]],'DS Point summary'!A:A,'DS Point summary'!G:G)</calculatedColumnFormula>
    </tableColumn>
    <tableColumn id="8" xr3:uid="{14BD5067-527E-49E8-8559-3AAEC4092E62}" name="Division"/>
    <tableColumn id="9" xr3:uid="{E0D56B1F-D043-42B8-B671-53314607A8A2}" name="Points Earned">
      <calculatedColumnFormula>(IF(L2&gt;0,1,0)+(IF(M2&gt;0,1,0))+(IF(N2&gt;0,1,0))+(IF(O2&gt;0,1,0))+(IF(P2&gt;0,1,0))+(IF(Q2&gt;0,1,0))+(IF(R2&gt;0,1,0))+(IF(S2&gt;0,1,0))+(IF(T2&gt;0,1,0))+(IF(U2&gt;0,1,0))+(IF(V2&gt;0,1,0))+(IF(W2&gt;0,1,0)))</calculatedColumnFormula>
    </tableColumn>
    <tableColumn id="10" xr3:uid="{31B7C555-5D71-443D-8620-26F9622A1264}" name="Resuls" dataDxfId="20">
      <calculatedColumnFormula>(LARGE(L2:U2,1)+LARGE(L2:U2,2)+LARGE(L2:U2,3)+LARGE(L2:U2,4)+LARGE(L2:U2,5))/5</calculatedColumnFormula>
    </tableColumn>
    <tableColumn id="11" xr3:uid="{88388F5B-DD32-4BCA-B148-1AA9A6F46E26}" name="Jan"/>
    <tableColumn id="12" xr3:uid="{21ED47D8-DAFC-4050-802D-5D53A660F450}" name="Feb"/>
    <tableColumn id="13" xr3:uid="{574789ED-FD76-4361-BAAF-4F560B1121D1}" name="Mar"/>
    <tableColumn id="14" xr3:uid="{C4C79DD0-3BFF-4939-9A03-3634362D6CFC}" name="Apr"/>
    <tableColumn id="15" xr3:uid="{54053B89-E13D-4923-A6E9-A6A0C4E048E0}" name="May"/>
    <tableColumn id="16" xr3:uid="{9025A24D-7F10-407E-960F-04088B8B0D69}" name="Jun"/>
    <tableColumn id="17" xr3:uid="{4EA367B2-E81A-4FC2-B694-CAE57525EDF7}" name="Jul"/>
    <tableColumn id="18" xr3:uid="{EC6972CC-1F05-4FAE-98FB-0216988D8839}" name="Aug"/>
    <tableColumn id="19" xr3:uid="{1536C502-A815-488B-AE26-59042DE584B3}" name="Sep"/>
    <tableColumn id="20" xr3:uid="{2F4ABD76-67A1-4DD4-9FDB-ADF55C807983}" name="Oct"/>
    <tableColumn id="21" xr3:uid="{64A69FEA-8658-4BBB-9C86-33362E644247}" name="Nov"/>
    <tableColumn id="22" xr3:uid="{31B6CE3D-418B-4AB3-BE6C-A6C55F49DAE3}" name="Dec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5832585-B784-4427-9742-57360DC6AB9B}" name="Table2" displayName="Table2" ref="A1:AJ117" totalsRowShown="0" headerRowDxfId="188" dataDxfId="186" headerRowBorderDxfId="187" tableBorderDxfId="185">
  <autoFilter ref="A1:AJ117" xr:uid="{112035D3-D729-4F81-B34D-EB459DBDAEB4}"/>
  <sortState xmlns:xlrd2="http://schemas.microsoft.com/office/spreadsheetml/2017/richdata2" ref="A2:AJ117">
    <sortCondition ref="D1:D117"/>
  </sortState>
  <tableColumns count="36">
    <tableColumn id="1" xr3:uid="{4E45139B-7F43-47AF-AE1D-1EF71C1C51E4}" name="SAPSA Number" dataDxfId="184"/>
    <tableColumn id="32" xr3:uid="{4C2CD578-20C2-460F-B61F-7A72A4C922C0}" name="Paid up" dataDxfId="183">
      <calculatedColumnFormula>_xlfn.XLOOKUP(Table2[[#This Row],[SAPSA Number]],Table1[SAPSA number],Table1[Paid up])</calculatedColumnFormula>
    </tableColumn>
    <tableColumn id="2" xr3:uid="{B7D68790-307F-4451-8133-24509880A0D7}" name="Name" dataDxfId="182"/>
    <tableColumn id="3" xr3:uid="{09FF76D8-F9F3-4547-BD3A-78FBE7C24624}" name="Surname" dataDxfId="181"/>
    <tableColumn id="4" xr3:uid="{4AFA7D92-4DDB-4562-B25D-B36764BB24D3}" name="Initials" dataDxfId="180"/>
    <tableColumn id="5" xr3:uid="{3941BCE9-5895-4414-AAB6-5E60C6933FE5}" name="Category" dataDxfId="179">
      <calculatedColumnFormula>_xlfn.XLOOKUP(Table2[[#This Row],[SAPSA Number]],Table1[SAPSA number],Table1[Gender])</calculatedColumnFormula>
    </tableColumn>
    <tableColumn id="6" xr3:uid="{D81E4382-F345-42D2-BB8F-6AF36FB2BDE2}" name="Age" dataDxfId="178">
      <calculatedColumnFormula>_xlfn.XLOOKUP(Table2[[#This Row],[SAPSA Number]],Table1[SAPSA number],Table1[Age])</calculatedColumnFormula>
    </tableColumn>
    <tableColumn id="7" xr3:uid="{0B99320D-3E44-4CB5-9953-3DF187CE560B}" name="On web" dataDxfId="177"/>
    <tableColumn id="8" xr3:uid="{0B24DEEA-5FEF-48D1-B4A1-9A28E585DED7}" name="Total DS Points Earned" dataDxfId="176">
      <calculatedColumnFormula>SUM(Table2[[#This Row],[Club Points]:[League Points Earned - Dec]])</calculatedColumnFormula>
    </tableColumn>
    <tableColumn id="9" xr3:uid="{07AEC6BD-AECB-445D-B1A9-BC7498D7C095}" name="Club Points" dataDxfId="175">
      <calculatedColumnFormula>SUM(Table2[[#This Row],[Std handgun]:[Modified]])</calculatedColumnFormula>
    </tableColumn>
    <tableColumn id="10" xr3:uid="{30DCCDED-6565-4C3F-883D-3624DFE91063}" name="League Points Earned - Jan" dataDxfId="174"/>
    <tableColumn id="11" xr3:uid="{4EE960E4-43C1-458E-8647-B5FF63F9EF71}" name="League Points Earned - Feb" dataDxfId="173"/>
    <tableColumn id="12" xr3:uid="{66491D45-108C-4026-9AA7-7F62D0868B65}" name="League Points Earned - March" dataDxfId="172"/>
    <tableColumn id="13" xr3:uid="{4B9F73C7-B8A2-421E-9F78-01847F0680BD}" name="League Points Earned - April" dataDxfId="171"/>
    <tableColumn id="14" xr3:uid="{C66B3E2E-B678-4426-8E92-5E933EB68A61}" name="League Points Earned - May" dataDxfId="170"/>
    <tableColumn id="15" xr3:uid="{C3402F39-B7F6-48B0-997E-6DEF4047CCF7}" name="League Points Earned - June" dataDxfId="169"/>
    <tableColumn id="16" xr3:uid="{FE4CB8BB-C687-45BB-9D7A-9A660EDE70EA}" name="League Points Earned - July" dataDxfId="168"/>
    <tableColumn id="17" xr3:uid="{8CCB88AC-BA69-4F1E-9EE2-B1E7B694D9FC}" name="League Points Earned - Aug" dataDxfId="167"/>
    <tableColumn id="18" xr3:uid="{CA5C3459-C008-4F15-9187-45CEF11760A8}" name="League Points Earned - Sept" dataDxfId="166"/>
    <tableColumn id="19" xr3:uid="{2F018006-5B1D-463E-B0E3-8EE89A2914F3}" name="League Points Earned - Oct" dataDxfId="165"/>
    <tableColumn id="20" xr3:uid="{02C3E347-1CF2-4502-AB0D-12BC1BEE7AF9}" name="League Points Earned - Nov" dataDxfId="164"/>
    <tableColumn id="21" xr3:uid="{6C76C90C-413B-4AD6-B9E3-B16C56DAD750}" name="League Points Earned - Dec" dataDxfId="163"/>
    <tableColumn id="22" xr3:uid="{FA19D691-6AF3-4F7C-97C9-71ABC940EF88}" name="Std handgun" dataDxfId="162">
      <calculatedColumnFormula>_xlfn.XLOOKUP(Table2[[#This Row],[SAPSA Number]],'STD Handgun'!B:B,'STD Handgun'!J:J)</calculatedColumnFormula>
    </tableColumn>
    <tableColumn id="23" xr3:uid="{91498BF5-01B9-4D10-8C3C-A89380BCEB4B}" name="Prod Optics Handgun" dataDxfId="161">
      <calculatedColumnFormula>_xlfn.XLOOKUP(Table2[[#This Row],[SAPSA Number]],'PROD OPTICS Handgun'!B:B,'PROD OPTICS Handgun'!J:J)</calculatedColumnFormula>
    </tableColumn>
    <tableColumn id="24" xr3:uid="{751B0EFC-B1DA-43EE-BA2A-923B6750902C}" name="Prod Handgun" dataDxfId="160">
      <calculatedColumnFormula>_xlfn.XLOOKUP(Table2[[#This Row],[SAPSA Number]],'PROD Handgun'!B:B,'PROD Handgun'!J:J)</calculatedColumnFormula>
    </tableColumn>
    <tableColumn id="25" xr3:uid="{2C752B6F-5089-4A03-9EAC-F734DE106A21}" name="Open Handgun" dataDxfId="159">
      <calculatedColumnFormula>_xlfn.XLOOKUP(Table2[[#This Row],[SAPSA Number]],'OPEN Handgun'!B:B,'OPEN Handgun'!J:J)</calculatedColumnFormula>
    </tableColumn>
    <tableColumn id="26" xr3:uid="{F06EF83A-1EC7-4660-AB6F-501AA5A1E2C8}" name="Classic handgun" dataDxfId="158">
      <calculatedColumnFormula>_xlfn.XLOOKUP(Table2[[#This Row],[SAPSA Number]],'CLASSIC Handgun'!B:B,'CLASSIC Handgun'!J:J)</calculatedColumnFormula>
    </tableColumn>
    <tableColumn id="27" xr3:uid="{221967AA-06A9-4A84-B473-5B5CEEDD7876}" name="Pistol Caliber Carbine" dataDxfId="157">
      <calculatedColumnFormula>_xlfn.XLOOKUP(Table2[[#This Row],[SAPSA Number]],PCC!B:B,PCC!J:J)</calculatedColumnFormula>
    </tableColumn>
    <tableColumn id="28" xr3:uid="{35F9A644-11A2-49C6-96DF-F49BF337C0FC}" name="Semi Auto Rifle - Open" dataDxfId="156">
      <calculatedColumnFormula>_xlfn.XLOOKUP(Table2[[#This Row],[SAPSA Number]],'SAOpen Rifle'!B:B,'SAOpen Rifle'!J:J)</calculatedColumnFormula>
    </tableColumn>
    <tableColumn id="29" xr3:uid="{01C4FC45-3350-4DC4-85DA-9C075EFED394}" name="Semi Auto Rifle - STD" dataDxfId="155">
      <calculatedColumnFormula>_xlfn.XLOOKUP(Table2[[#This Row],[SAPSA Number]],'SA Std Rifle'!B:B,'SA Std Rifle'!J:J)</calculatedColumnFormula>
    </tableColumn>
    <tableColumn id="30" xr3:uid="{1561005B-C0B7-452E-A9D9-E048E6A1366A}" name="Mini Rifle - Std" dataDxfId="154">
      <calculatedColumnFormula>_xlfn.XLOOKUP(Table2[[#This Row],[SAPSA Number]],'STD Mini Rifle'!B:B,'STD Mini Rifle'!J:J)</calculatedColumnFormula>
    </tableColumn>
    <tableColumn id="31" xr3:uid="{2044A954-40A0-4144-9D57-CF68F6490518}" name="Mini Rifle - Open" dataDxfId="153">
      <calculatedColumnFormula>_xlfn.XLOOKUP(Table2[[#This Row],[SAPSA Number]],'Open Mini Rifle'!B:B,'Open Mini Rifle'!J:J)</calculatedColumnFormula>
    </tableColumn>
    <tableColumn id="33" xr3:uid="{D013E229-1593-47D9-9C40-9628395A8F44}" name="Open Shotgun" dataDxfId="152">
      <calculatedColumnFormula>_xlfn.XLOOKUP(Table2[[#This Row],[SAPSA Number]],'SA OPEN Shotgun'!B:B,'SA OPEN Shotgun'!J:J)</calculatedColumnFormula>
    </tableColumn>
    <tableColumn id="34" xr3:uid="{A65AED68-C33E-4FD1-8F79-153D1A513A88}" name="Std Shotgun" dataDxfId="151">
      <calculatedColumnFormula>_xlfn.XLOOKUP(Table2[[#This Row],[SAPSA Number]],'SA STD Shotgun'!B:B,'SA STD Shotgun'!J:J)</calculatedColumnFormula>
    </tableColumn>
    <tableColumn id="35" xr3:uid="{5B0F28F1-DADD-4F5C-A6FB-0EF062DF1374}" name="Std Manual Shotgun" dataDxfId="150">
      <calculatedColumnFormula>_xlfn.XLOOKUP(Table2[[#This Row],[SAPSA Number]],'MAN STD Shotgun'!B:B,'MAN STD Shotgun'!J:J)</calculatedColumnFormula>
    </tableColumn>
    <tableColumn id="36" xr3:uid="{A3CA5781-2D1F-4D32-87D8-6665A2BDCCDE}" name="Modified" dataDxfId="149">
      <calculatedColumnFormula>_xlfn.XLOOKUP(Table2[[#This Row],[SAPSA Number]],'MODIFIED Shotgun'!B:B,'MODIFIED Shotgun'!J:J)</calculatedColumnFormula>
    </tableColumn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E3E48016-18E9-4382-BCF2-F2FE9A5CCD82}" name="__xlnm._FilterDatabase_1" displayName="__xlnm._FilterDatabase_1" ref="A1:W134" totalsRowShown="0">
  <autoFilter ref="A1:W134" xr:uid="{BA3C916F-7CE4-4DE2-938C-81957A011EF5}"/>
  <sortState xmlns:xlrd2="http://schemas.microsoft.com/office/spreadsheetml/2017/richdata2" ref="A2:W134">
    <sortCondition ref="A1:A134"/>
  </sortState>
  <tableColumns count="23">
    <tableColumn id="1" xr3:uid="{44FB19D0-8706-426A-801D-8D35D40B5A2F}" name="Club Ranking"/>
    <tableColumn id="2" xr3:uid="{3E7F452B-5117-4869-A6DF-D19F9C81E60C}" name="SAPSA Number" dataDxfId="148"/>
    <tableColumn id="23" xr3:uid="{2B230823-9C72-42BD-9D28-BEA32FC07125}" name="Column1" dataDxfId="147" dataCellStyle="Excel Built-in Normal">
      <calculatedColumnFormula>_xlfn.XLOOKUP(__xlnm._FilterDatabase_1[[#This Row],[SAPSA Number]],Table1[SAPSA number],Table1[Paid up])</calculatedColumnFormula>
    </tableColumn>
    <tableColumn id="3" xr3:uid="{773DEC08-C69B-4C29-918F-4798A5C53DDA}" name="Name" dataDxfId="146"/>
    <tableColumn id="4" xr3:uid="{07D580DA-021A-41EA-96B8-2431FC7FA91D}" name="Surname" dataDxfId="145"/>
    <tableColumn id="5" xr3:uid="{09D2D269-3F7C-412E-837D-146714AA74EF}" name="Initials" dataDxfId="144"/>
    <tableColumn id="6" xr3:uid="{0779B5B8-B321-42BF-9C50-7B1731AC081F}" name="Tag" dataDxfId="143">
      <calculatedColumnFormula>_xlfn.XLOOKUP(__xlnm._FilterDatabase_1[[#This Row],[SAPSA Number]],'DS Point summary'!A:A,'DS Point summary'!F:F)</calculatedColumnFormula>
    </tableColumn>
    <tableColumn id="7" xr3:uid="{A9273FC7-7308-42E6-8E80-C35C373763E9}" name="Age" dataDxfId="142"/>
    <tableColumn id="8" xr3:uid="{595FDB42-E5EE-4535-855B-F6EAB81A371F}" name="Division"/>
    <tableColumn id="9" xr3:uid="{19F553AE-FEE6-438B-AA75-8B8033D9D356}" name="Points Earned">
      <calculatedColumnFormula>(IF(L2&gt;0,1,0)+(IF(M2&gt;0,1,0))+(IF(N2&gt;0,1,0))+(IF(O2&gt;0,1,0))+(IF(P2&gt;0,1,0))+(IF(Q2&gt;0,1,0))+(IF(R2&gt;0,1,0))+(IF(S2&gt;0,1,0))+(IF(T2&gt;0,1,0))+(IF(U2&gt;0,1,0))+(IF(V2&gt;0,1,0))+(IF(W2&gt;0,1,0)))</calculatedColumnFormula>
    </tableColumn>
    <tableColumn id="10" xr3:uid="{0B45E47C-28D7-4D38-B48D-D83CCF774006}" name="Resuls" dataDxfId="141">
      <calculatedColumnFormula>(LARGE(L2:V2,1)+LARGE(L2:V2,2)+LARGE(L2:V2,3)+LARGE(L2:V2,4)+LARGE(L2:V2,5))/5</calculatedColumnFormula>
    </tableColumn>
    <tableColumn id="11" xr3:uid="{FEF010A0-0386-4E57-B7B6-1917A0165B4B}" name="Jan"/>
    <tableColumn id="12" xr3:uid="{E65679ED-1263-4C4D-9F84-36E43DCDE83D}" name="Feb"/>
    <tableColumn id="13" xr3:uid="{1F31E8DD-5FD0-43A2-9DFE-D400AEDA1E55}" name="Mar"/>
    <tableColumn id="14" xr3:uid="{3F7E2092-1943-46D1-AECC-712720D2F583}" name="Apr"/>
    <tableColumn id="15" xr3:uid="{F7D5F031-7347-4747-825F-EA0BD2FAA90B}" name="May"/>
    <tableColumn id="16" xr3:uid="{06509564-44CC-4421-9762-E449B88A7704}" name="Jun"/>
    <tableColumn id="17" xr3:uid="{164D569E-C1AD-44BD-ACA5-F07E5F0F36F5}" name="Jul"/>
    <tableColumn id="18" xr3:uid="{17A1E044-453E-480F-93B1-490B1A7141A4}" name="Aug"/>
    <tableColumn id="19" xr3:uid="{58466182-6086-419E-9F43-B91229F93740}" name="Sep"/>
    <tableColumn id="20" xr3:uid="{537E3F4A-480C-4FF0-B933-FED272D5C0F8}" name="Oct"/>
    <tableColumn id="21" xr3:uid="{3BDDD2EB-6244-43F1-9AD3-7C144D13F1A0}" name="Nov"/>
    <tableColumn id="22" xr3:uid="{E6080E23-550F-4C2C-8D4D-DD61BD50420C}" name="Dec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8C389362-7C33-46ED-812E-C02939BE5F33}" name="__xlnm._FilterDatabase_156" displayName="__xlnm._FilterDatabase_156" ref="A1:W124" totalsRowShown="0">
  <autoFilter ref="A1:W124" xr:uid="{19B0AB0A-888D-46B0-8C39-1493355A11CF}"/>
  <sortState xmlns:xlrd2="http://schemas.microsoft.com/office/spreadsheetml/2017/richdata2" ref="A2:W124">
    <sortCondition ref="A1:A124"/>
  </sortState>
  <tableColumns count="23">
    <tableColumn id="1" xr3:uid="{E30E430B-7ACD-46BE-838A-D14506C8587A}" name="Club Ranking"/>
    <tableColumn id="2" xr3:uid="{01167A55-0875-451B-9D24-7E07F1AD4E99}" name="SAPSA Number" dataDxfId="140"/>
    <tableColumn id="23" xr3:uid="{96921AEC-448C-47F7-BBC7-03213B14F961}" name="Paid up" dataDxfId="139" dataCellStyle="Excel Built-in Normal">
      <calculatedColumnFormula>_xlfn.XLOOKUP(__xlnm._FilterDatabase_156[[#This Row],[SAPSA Number]],Table1[SAPSA number],Table1[Paid up])</calculatedColumnFormula>
    </tableColumn>
    <tableColumn id="3" xr3:uid="{223CC43C-DA77-46DA-9870-7C696A0B86B9}" name="Name" dataDxfId="138"/>
    <tableColumn id="4" xr3:uid="{AEA1D909-E69B-4555-92E4-1274B85F30B5}" name="Surname" dataDxfId="137"/>
    <tableColumn id="5" xr3:uid="{EACCBB79-F858-45FF-BCFC-B20259EDDE2B}" name="Initials" dataDxfId="136"/>
    <tableColumn id="6" xr3:uid="{B089E035-42A9-44DE-92EB-B80B7FD10055}" name="Tag" dataDxfId="135">
      <calculatedColumnFormula>_xlfn.XLOOKUP(__xlnm._FilterDatabase_156[[#This Row],[SAPSA Number]],'DS Point summary'!A:A,'DS Point summary'!F:F)</calculatedColumnFormula>
    </tableColumn>
    <tableColumn id="7" xr3:uid="{C5739BD5-EC2A-41B1-A288-564B87A94F26}" name="Age" dataDxfId="134">
      <calculatedColumnFormula>_xlfn.XLOOKUP(__xlnm._FilterDatabase_156[[#This Row],[SAPSA Number]],'DS Point summary'!A:A,'DS Point summary'!G:G)</calculatedColumnFormula>
    </tableColumn>
    <tableColumn id="8" xr3:uid="{EB3899C2-7734-46C5-BE27-64BF7A968FA0}" name="Division"/>
    <tableColumn id="9" xr3:uid="{71032324-98AB-4CEC-8A08-3A340D5B50AB}" name="Points Earned">
      <calculatedColumnFormula>(IF(L2&gt;0,1,0)+(IF(M2&gt;0,1,0))+(IF(N2&gt;0,1,0))+(IF(O2&gt;0,1,0))+(IF(P2&gt;0,1,0))+(IF(Q2&gt;0,1,0))+(IF(R2&gt;0,1,0))+(IF(S2&gt;0,1,0))+(IF(T2&gt;0,1,0))+(IF(U2&gt;0,1,0))+(IF(V2&gt;0,1,0))+(IF(W2&gt;0,1,0)))</calculatedColumnFormula>
    </tableColumn>
    <tableColumn id="10" xr3:uid="{5581E6B5-5659-40E6-8A33-3C2081ABD152}" name="Resuls" dataDxfId="3">
      <calculatedColumnFormula>(LARGE(L2:W2,1)+LARGE(L2:W2,2)+LARGE(L2:W2,3)+LARGE(L2:W2,4)+LARGE(L2:W2,5))/5</calculatedColumnFormula>
    </tableColumn>
    <tableColumn id="11" xr3:uid="{45F2B99B-D1C0-487E-B151-BE7CD186F066}" name="Jan"/>
    <tableColumn id="12" xr3:uid="{07FAEA75-33FE-43DE-AFDF-26BD7E446D21}" name="Feb"/>
    <tableColumn id="13" xr3:uid="{79A53B05-3092-4998-9BFE-06779D340B12}" name="Mar"/>
    <tableColumn id="14" xr3:uid="{0572C861-AE00-42FE-8B6F-E08CDA158252}" name="Apr"/>
    <tableColumn id="15" xr3:uid="{5E586016-2F2A-4A30-BA96-4D66A9836973}" name="May"/>
    <tableColumn id="16" xr3:uid="{01693EA4-DC43-4D67-BF52-63C6D70EEAA8}" name="Jun"/>
    <tableColumn id="17" xr3:uid="{22293521-7409-41C4-B40C-0391A3323F47}" name="Jul"/>
    <tableColumn id="18" xr3:uid="{30B1FA22-A6AA-4D6E-BE71-96560E810B91}" name="Aug"/>
    <tableColumn id="19" xr3:uid="{EAF04160-D825-48EA-8DE3-35D28762BC30}" name="Sep"/>
    <tableColumn id="20" xr3:uid="{6FCFA7E2-C79A-4E43-8E87-7F303D3B7D86}" name="Oct"/>
    <tableColumn id="21" xr3:uid="{D19DA478-DA2B-4339-9AF7-DDC1F47439D6}" name="Nov"/>
    <tableColumn id="22" xr3:uid="{5C873793-9E25-40F8-BB4C-9FF4EB4FCFB4}" name="Dec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82D79DEC-0F0D-4453-A642-0C406EA58C88}" name="__xlnm._FilterDatabase_15" displayName="__xlnm._FilterDatabase_15" ref="A1:W136" totalsRowShown="0">
  <autoFilter ref="A1:W136" xr:uid="{F6235444-995C-4F36-9BA7-9B39AA5DEEBB}"/>
  <sortState xmlns:xlrd2="http://schemas.microsoft.com/office/spreadsheetml/2017/richdata2" ref="A2:W136">
    <sortCondition ref="A1:A136"/>
  </sortState>
  <tableColumns count="23">
    <tableColumn id="1" xr3:uid="{707BD841-6B06-4C53-9079-3F1AC4783B8A}" name="Club Ranking"/>
    <tableColumn id="2" xr3:uid="{5AEF330B-3130-43D3-A043-FC1C0562FD3F}" name="SAPSA Number" dataDxfId="133"/>
    <tableColumn id="23" xr3:uid="{63EBA7BA-FC1E-4D0D-B861-92077CB112D7}" name="Paid up" dataDxfId="132" dataCellStyle="Excel Built-in Normal">
      <calculatedColumnFormula>_xlfn.XLOOKUP(__xlnm._FilterDatabase_15[[#This Row],[SAPSA Number]],Table1[SAPSA number],Table1[Paid up])</calculatedColumnFormula>
    </tableColumn>
    <tableColumn id="3" xr3:uid="{63D423E2-F21C-459B-B3E5-F3CA0580B50E}" name="Name" dataDxfId="131">
      <calculatedColumnFormula>_xlfn.XLOOKUP(__xlnm._FilterDatabase_15[[#This Row],[SAPSA Number]],'DS Point summary'!A:A,'DS Point summary'!C:C)</calculatedColumnFormula>
    </tableColumn>
    <tableColumn id="4" xr3:uid="{7049BCF2-4B69-4C49-A69C-051A4E88A4AF}" name="Surname" dataDxfId="130">
      <calculatedColumnFormula>_xlfn.XLOOKUP(__xlnm._FilterDatabase_15[[#This Row],[SAPSA Number]],'DS Point summary'!A:A,'DS Point summary'!D:D)</calculatedColumnFormula>
    </tableColumn>
    <tableColumn id="5" xr3:uid="{7798C3ED-2C1B-4F69-B37A-A2245E634C87}" name="Initials" dataDxfId="129">
      <calculatedColumnFormula>_xlfn.XLOOKUP(__xlnm._FilterDatabase_15[[#This Row],[SAPSA Number]],'DS Point summary'!A:A,'DS Point summary'!E:E)</calculatedColumnFormula>
    </tableColumn>
    <tableColumn id="6" xr3:uid="{4EE36329-A994-4EEB-89BC-3CAFEDCDF366}" name="Tag" dataDxfId="128">
      <calculatedColumnFormula>_xlfn.XLOOKUP(__xlnm._FilterDatabase_15[[#This Row],[SAPSA Number]],'DS Point summary'!A:A,'DS Point summary'!F:F)</calculatedColumnFormula>
    </tableColumn>
    <tableColumn id="7" xr3:uid="{E02627EB-F6E6-429A-B722-166509049AAE}" name="Age" dataDxfId="127"/>
    <tableColumn id="8" xr3:uid="{5C34D223-F5FA-4013-9F67-2848A259E8A2}" name="Division"/>
    <tableColumn id="9" xr3:uid="{BF8C5D18-4571-451E-8AB5-BA3E78A6BD28}" name="Points Earned">
      <calculatedColumnFormula>(IF(L2&gt;0,1,0)+(IF(M2&gt;0,1,0))+(IF(N2&gt;0,1,0))+(IF(O2&gt;0,1,0))+(IF(P2&gt;0,1,0))+(IF(Q2&gt;0,1,0))+(IF(R2&gt;0,1,0))+(IF(S2&gt;0,1,0))+(IF(T2&gt;0,1,0))+(IF(U2&gt;0,1,0))+(IF(V2&gt;0,1,0))+(IF(W2&gt;0,1,0)))</calculatedColumnFormula>
    </tableColumn>
    <tableColumn id="10" xr3:uid="{209110F9-0E11-4EFC-BCFC-29FF2BDB0137}" name="Resuls" dataDxfId="2">
      <calculatedColumnFormula>(LARGE(L2:W2,1)+LARGE(L2:W2,2)+LARGE(L2:W2,3)+LARGE(L2:W2,4)+LARGE(L2:W2,5))/5</calculatedColumnFormula>
    </tableColumn>
    <tableColumn id="11" xr3:uid="{DCFA8667-9F39-46C1-8A61-EE19E280DA81}" name="Jan"/>
    <tableColumn id="12" xr3:uid="{70CF03B3-89EE-424B-9EE1-8050DF521A7D}" name="Feb"/>
    <tableColumn id="13" xr3:uid="{32B81527-9866-431F-BD9D-E87140104B79}" name="Mar"/>
    <tableColumn id="14" xr3:uid="{803E7BF9-24C3-4083-AA98-EC7AF37EFDCC}" name="Apr"/>
    <tableColumn id="15" xr3:uid="{FFAB7159-8C0B-446E-90D9-2B8CA1422798}" name="May"/>
    <tableColumn id="16" xr3:uid="{779219A6-A000-4D60-B53D-47B0BBB5C2D6}" name="Jun"/>
    <tableColumn id="17" xr3:uid="{E629DBFE-020A-4DC1-8807-6D0B1AE810FC}" name="Jul"/>
    <tableColumn id="18" xr3:uid="{0556B040-9D91-4E22-80AF-4E86247E4DF8}" name="Aug"/>
    <tableColumn id="19" xr3:uid="{0EDCC514-AE2C-4079-A640-F3FB9A29C56B}" name="Sep"/>
    <tableColumn id="20" xr3:uid="{1EB6ED74-4C51-42F5-92F3-3024EA650525}" name="Oct"/>
    <tableColumn id="21" xr3:uid="{3F584ACA-3278-4A54-92A2-2AB11DDE87D2}" name="Nov"/>
    <tableColumn id="22" xr3:uid="{2DED2105-99E7-46C2-9C46-DF5E97D9C141}" name="Dec"/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DAF85FAC-F172-4B3C-B62F-E54F7CC2B445}" name="__xlnm._FilterDatabase_157" displayName="__xlnm._FilterDatabase_157" ref="A1:W124" totalsRowShown="0">
  <autoFilter ref="A1:W124" xr:uid="{E60DE9C6-09D3-4AA3-897D-3D89F07ACA1C}"/>
  <sortState xmlns:xlrd2="http://schemas.microsoft.com/office/spreadsheetml/2017/richdata2" ref="A2:W124">
    <sortCondition ref="A1:A124"/>
  </sortState>
  <tableColumns count="23">
    <tableColumn id="1" xr3:uid="{C23EF3DF-6D9B-4EC5-BA29-EF76F8EE6FD0}" name="Club Ranking"/>
    <tableColumn id="2" xr3:uid="{2C0BB5DA-C963-4EEB-B759-CA6075DBBEF9}" name="SAPSA Number" dataDxfId="126"/>
    <tableColumn id="23" xr3:uid="{DF7BFA3C-2AC2-4811-944C-17B1CCB5638B}" name="Paid up" dataDxfId="125" dataCellStyle="Excel Built-in Normal">
      <calculatedColumnFormula>_xlfn.XLOOKUP(__xlnm._FilterDatabase_157[[#This Row],[SAPSA Number]],Table1[SAPSA number],Table1[Paid up])</calculatedColumnFormula>
    </tableColumn>
    <tableColumn id="3" xr3:uid="{796A538D-6DE1-4D0B-BD97-AB534C7F3E76}" name="Name" dataDxfId="124"/>
    <tableColumn id="4" xr3:uid="{2F0DDDE2-834B-4E18-9031-CB65532B4342}" name="Surname" dataDxfId="123"/>
    <tableColumn id="5" xr3:uid="{D2BF0E67-A784-453B-96C4-2D93BA582A0F}" name="Initials" dataDxfId="122"/>
    <tableColumn id="6" xr3:uid="{379F96C7-795A-4F5D-B9FC-90C4C7E7600F}" name="Tag" dataDxfId="121">
      <calculatedColumnFormula>_xlfn.XLOOKUP(__xlnm._FilterDatabase_157[[#This Row],[SAPSA Number]],'DS Point summary'!A:A,'DS Point summary'!F:F)</calculatedColumnFormula>
    </tableColumn>
    <tableColumn id="7" xr3:uid="{A7C0BFDC-73BD-426B-9D41-577487173833}" name="Age" dataDxfId="120">
      <calculatedColumnFormula>_xlfn.XLOOKUP(__xlnm._FilterDatabase_157[[#This Row],[SAPSA Number]],'DS Point summary'!A:A,'DS Point summary'!G:G)</calculatedColumnFormula>
    </tableColumn>
    <tableColumn id="8" xr3:uid="{F766E54E-A874-4C79-B58C-1719D87C1C56}" name="Division"/>
    <tableColumn id="9" xr3:uid="{2A1B41A5-D079-46B8-B750-39D11E72D9D6}" name="Points Earned">
      <calculatedColumnFormula>(IF(L2&gt;0,1,0)+(IF(M2&gt;0,1,0))+(IF(N2&gt;0,1,0))+(IF(O2&gt;0,1,0))+(IF(P2&gt;0,1,0))+(IF(Q2&gt;0,1,0))+(IF(R2&gt;0,1,0))+(IF(S2&gt;0,1,0))+(IF(T2&gt;0,1,0))+(IF(U2&gt;0,1,0))+(IF(V2&gt;0,1,0))+(IF(W2&gt;0,1,0)))</calculatedColumnFormula>
    </tableColumn>
    <tableColumn id="10" xr3:uid="{1D162821-50E2-4B3C-B6AB-4B936F94CEA7}" name="Resuls" dataDxfId="119">
      <calculatedColumnFormula>(LARGE(L2:U2,1)+LARGE(L2:U2,2)+LARGE(L2:U2,3)+LARGE(L2:U2,4)+LARGE(L2:U2,5))/5</calculatedColumnFormula>
    </tableColumn>
    <tableColumn id="11" xr3:uid="{0234022D-0405-4950-B6C6-CC35168B4DFB}" name="Jan"/>
    <tableColumn id="12" xr3:uid="{98FBD040-C56B-462A-8094-E25957410058}" name="Feb"/>
    <tableColumn id="13" xr3:uid="{B3D68843-4B07-4CAA-9A45-C196874D7F97}" name="Mar"/>
    <tableColumn id="14" xr3:uid="{24ABC542-D82C-438F-B74A-430147020F66}" name="Apr"/>
    <tableColumn id="15" xr3:uid="{BEF79991-D41B-4B3E-9AC8-20776E37E13B}" name="May"/>
    <tableColumn id="16" xr3:uid="{DDCA0CB0-45A9-4AD0-8AC8-FE96AB37E881}" name="Jun"/>
    <tableColumn id="17" xr3:uid="{A7A3124D-A237-4E4B-BC53-E543D08CC5ED}" name="Jul"/>
    <tableColumn id="18" xr3:uid="{732E221F-917F-45BA-A6AD-879698242AF6}" name="Aug"/>
    <tableColumn id="19" xr3:uid="{4FAAB050-0986-4055-B42E-D6CD132FA367}" name="Sep"/>
    <tableColumn id="20" xr3:uid="{74EAA9B0-9ACC-40E3-8D78-C7C05EEA2125}" name="Oct"/>
    <tableColumn id="21" xr3:uid="{151B457F-6F48-4E67-96CD-6EE7D25905AC}" name="Nov"/>
    <tableColumn id="22" xr3:uid="{64E002A5-AB4F-4191-8249-2D0D32E1D8C7}" name="Dec"/>
  </tableColumns>
  <tableStyleInfo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C31BFB01-DA62-4709-8D4C-D5D873E21760}" name="__xlnm._FilterDatabase_15717" displayName="__xlnm._FilterDatabase_15717" ref="A1:W126" totalsRowShown="0">
  <autoFilter ref="A1:W126" xr:uid="{C0F1359F-609A-4361-BD14-DF0DD0F75A4A}"/>
  <sortState xmlns:xlrd2="http://schemas.microsoft.com/office/spreadsheetml/2017/richdata2" ref="A2:W126">
    <sortCondition ref="A1:A126"/>
  </sortState>
  <tableColumns count="23">
    <tableColumn id="1" xr3:uid="{DEEF646A-4354-4372-8CDE-33C3E7EEFB49}" name="Club Ranking"/>
    <tableColumn id="2" xr3:uid="{C3E1AF34-FE78-4154-AB7A-DB68618EE5FE}" name="SAPSA Number" dataDxfId="118"/>
    <tableColumn id="23" xr3:uid="{DC14BF37-57EC-4A75-A7C3-ADAE8457169A}" name="Paid up" dataDxfId="117" dataCellStyle="Excel Built-in Normal">
      <calculatedColumnFormula>_xlfn.XLOOKUP(__xlnm._FilterDatabase_15717[[#This Row],[SAPSA Number]],Table1[SAPSA number],Table1[Paid up])</calculatedColumnFormula>
    </tableColumn>
    <tableColumn id="3" xr3:uid="{AE1C9E85-7281-4B35-9648-91956FA5E71F}" name="Name" dataDxfId="116">
      <calculatedColumnFormula>_xlfn.XLOOKUP(__xlnm._FilterDatabase_15717[[#This Row],[SAPSA Number]],'DS Point summary'!A:A,'DS Point summary'!C:C)</calculatedColumnFormula>
    </tableColumn>
    <tableColumn id="4" xr3:uid="{C51A4BB7-44C0-48AD-A8E9-3242F7A84FE0}" name="Surname" dataDxfId="115">
      <calculatedColumnFormula>_xlfn.XLOOKUP(__xlnm._FilterDatabase_15717[[#This Row],[SAPSA Number]],'DS Point summary'!A:A,'DS Point summary'!D:D)</calculatedColumnFormula>
    </tableColumn>
    <tableColumn id="5" xr3:uid="{5B59355E-8CC7-48A2-B071-368BE5F7502C}" name="Initials" dataDxfId="114">
      <calculatedColumnFormula>_xlfn.XLOOKUP(__xlnm._FilterDatabase_15717[[#This Row],[SAPSA Number]],'DS Point summary'!A:A,'DS Point summary'!E:E)</calculatedColumnFormula>
    </tableColumn>
    <tableColumn id="6" xr3:uid="{7061667F-6211-4147-9AD6-9C747977B755}" name="Tag" dataDxfId="113">
      <calculatedColumnFormula>_xlfn.XLOOKUP(__xlnm._FilterDatabase_15717[[#This Row],[SAPSA Number]],'DS Point summary'!A:A,'DS Point summary'!F:F)</calculatedColumnFormula>
    </tableColumn>
    <tableColumn id="7" xr3:uid="{86781A77-ABEE-452E-8E02-3632C143CE4F}" name="Age" dataDxfId="112"/>
    <tableColumn id="8" xr3:uid="{19E66275-44D8-4CE4-8D33-B16BC5646B10}" name="Division"/>
    <tableColumn id="9" xr3:uid="{DEC92E7A-B211-4119-B8C2-294FCEBD15BF}" name="Points Earned">
      <calculatedColumnFormula>(IF(L2&gt;0,1,0)+(IF(M2&gt;0,1,0))+(IF(N2&gt;0,1,0))+(IF(O2&gt;0,1,0))+(IF(P2&gt;0,1,0))+(IF(Q2&gt;0,1,0))+(IF(R2&gt;0,1,0))+(IF(S2&gt;0,1,0))+(IF(T2&gt;0,1,0))+(IF(U2&gt;0,1,0))+(IF(V2&gt;0,1,0))+(IF(W2&gt;0,1,0)))</calculatedColumnFormula>
    </tableColumn>
    <tableColumn id="10" xr3:uid="{1B610140-B0BC-41B8-A062-E3A3F1896DF0}" name="Resuls" dataDxfId="1">
      <calculatedColumnFormula>(LARGE(L2:W2,1)+LARGE(L2:W2,2)+LARGE(L2:W2,3)+LARGE(L2:W2,4)+LARGE(L2:W2,5))/5</calculatedColumnFormula>
    </tableColumn>
    <tableColumn id="11" xr3:uid="{FDC72BFC-A452-4208-A753-C0E8FA1F7841}" name="Jan"/>
    <tableColumn id="12" xr3:uid="{49AB11E8-41D7-47EA-9783-0EB9471A16A2}" name="Feb"/>
    <tableColumn id="13" xr3:uid="{9F605F2F-A592-468B-AC62-FA3A563893F8}" name="Mar"/>
    <tableColumn id="14" xr3:uid="{B8367C13-8291-424B-BE58-5269D1A9EC81}" name="Apr"/>
    <tableColumn id="15" xr3:uid="{922CEB58-9499-4252-B70C-638F0278FC95}" name="May"/>
    <tableColumn id="16" xr3:uid="{24919F1F-A9CF-4F66-8E97-853AE6E22CAA}" name="Jun"/>
    <tableColumn id="17" xr3:uid="{BAE112AC-3956-45FC-8174-6902D049AE2F}" name="Jul"/>
    <tableColumn id="18" xr3:uid="{442091A0-4AF7-4D4C-B5F6-D7AAA7DCF99E}" name="Aug"/>
    <tableColumn id="19" xr3:uid="{AFA41FDE-CE4E-45D4-AD4C-DF0F1C9BAC69}" name="Sep"/>
    <tableColumn id="20" xr3:uid="{2605F62D-082E-411B-8B4F-7C572EE4F0B3}" name="Oct"/>
    <tableColumn id="21" xr3:uid="{0DF85A8C-53D4-45F1-BB4B-387B22D3685B}" name="Nov"/>
    <tableColumn id="22" xr3:uid="{5FCB2B94-5576-4D22-99CF-C2E169482397}" name="Dec"/>
  </tableColumns>
  <tableStyleInfo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7FBD60C4-8DDA-43C5-ACC5-2D4A040C5E6F}" name="__xlnm._FilterDatabase_1571718" displayName="__xlnm._FilterDatabase_1571718" ref="A1:W126" totalsRowShown="0">
  <autoFilter ref="A1:W126" xr:uid="{7FBD60C4-8DDA-43C5-ACC5-2D4A040C5E6F}"/>
  <sortState xmlns:xlrd2="http://schemas.microsoft.com/office/spreadsheetml/2017/richdata2" ref="A2:W126">
    <sortCondition ref="A1:A126"/>
  </sortState>
  <tableColumns count="23">
    <tableColumn id="1" xr3:uid="{D17A1362-F5A6-411E-AEB5-B73C762D8621}" name="Club Ranking"/>
    <tableColumn id="2" xr3:uid="{9DF2AAF3-CCC5-427B-9F72-328F7803DF88}" name="SAPSA Number" dataDxfId="111"/>
    <tableColumn id="23" xr3:uid="{95E8A3F4-D179-4217-818C-0890C7337E02}" name="Paid up" dataDxfId="110" dataCellStyle="Excel Built-in Normal">
      <calculatedColumnFormula>_xlfn.XLOOKUP(__xlnm._FilterDatabase_1571718[[#This Row],[SAPSA Number]],Table1[SAPSA number],Table1[Paid up])</calculatedColumnFormula>
    </tableColumn>
    <tableColumn id="3" xr3:uid="{6F99D2EA-A823-4E0B-85D1-C05DCC429860}" name="Name" dataDxfId="109">
      <calculatedColumnFormula>_xlfn.XLOOKUP(__xlnm._FilterDatabase_1571718[[#This Row],[SAPSA Number]],'DS Point summary'!A:A,'DS Point summary'!C:C)</calculatedColumnFormula>
    </tableColumn>
    <tableColumn id="4" xr3:uid="{91320838-BFF2-4E36-A390-267A3F36CF35}" name="Surname" dataDxfId="108">
      <calculatedColumnFormula>_xlfn.XLOOKUP(__xlnm._FilterDatabase_1571718[[#This Row],[SAPSA Number]],'DS Point summary'!A:A,'DS Point summary'!D:D)</calculatedColumnFormula>
    </tableColumn>
    <tableColumn id="5" xr3:uid="{45990DCD-9BA1-430F-BE57-979A147CAD9A}" name="Initials" dataDxfId="107">
      <calculatedColumnFormula>_xlfn.XLOOKUP(__xlnm._FilterDatabase_1571718[[#This Row],[SAPSA Number]],'DS Point summary'!A:A,'DS Point summary'!E:E)</calculatedColumnFormula>
    </tableColumn>
    <tableColumn id="6" xr3:uid="{6641EB2A-AEEA-4AED-B807-6554242B0E1B}" name="Tag" dataDxfId="106">
      <calculatedColumnFormula>_xlfn.XLOOKUP(__xlnm._FilterDatabase_1571718[[#This Row],[SAPSA Number]],'DS Point summary'!A:A,'DS Point summary'!F:F)</calculatedColumnFormula>
    </tableColumn>
    <tableColumn id="7" xr3:uid="{5912AC3F-F91D-4C5C-AB3B-7843911FB69A}" name="Age" dataDxfId="105">
      <calculatedColumnFormula>_xlfn.XLOOKUP(__xlnm._FilterDatabase_1571718[[#This Row],[SAPSA Number]],'DS Point summary'!A:A,'DS Point summary'!G:G)</calculatedColumnFormula>
    </tableColumn>
    <tableColumn id="8" xr3:uid="{B1267430-1AE4-4A1B-80BE-C2906821483D}" name="Division"/>
    <tableColumn id="9" xr3:uid="{E51B8C11-3650-419D-8B1F-DE27246F7FF9}" name="Points Earned">
      <calculatedColumnFormula>(IF(L2&gt;0,1,0)+(IF(M2&gt;0,1,0))+(IF(N2&gt;0,1,0))+(IF(O2&gt;0,1,0))+(IF(P2&gt;0,1,0))+(IF(Q2&gt;0,1,0))+(IF(R2&gt;0,1,0))+(IF(S2&gt;0,1,0))+(IF(T2&gt;0,1,0))+(IF(U2&gt;0,1,0))+(IF(V2&gt;0,1,0))+(IF(W2&gt;0,1,0)))</calculatedColumnFormula>
    </tableColumn>
    <tableColumn id="10" xr3:uid="{D0A7D9F3-57E8-40B8-B6DF-AB92A0BE4E47}" name="Resuls" dataDxfId="104">
      <calculatedColumnFormula>(LARGE(L2:V2,1)+LARGE(L2:V2,2)+LARGE(L2:V2,3)+LARGE(L2:V2,4)+LARGE(L2:V2,5))/5</calculatedColumnFormula>
    </tableColumn>
    <tableColumn id="11" xr3:uid="{74067341-6688-45C1-9A72-2F42DEF569DF}" name="Jan"/>
    <tableColumn id="12" xr3:uid="{DF12B87F-3173-4B65-A4C4-8706E5BC40C2}" name="Feb"/>
    <tableColumn id="13" xr3:uid="{870696D5-9106-4911-99FE-64FF635AC577}" name="Mar"/>
    <tableColumn id="14" xr3:uid="{02F871D0-F553-4A5A-A83C-6E92A438CB48}" name="Apr"/>
    <tableColumn id="15" xr3:uid="{F9F5CD6C-62D6-4408-B2C7-E81C3519EE30}" name="May"/>
    <tableColumn id="16" xr3:uid="{01F4A52F-AC3A-4CBD-8409-C0E505D45B26}" name="Jun"/>
    <tableColumn id="17" xr3:uid="{A4CD82FE-10C9-4C22-A3A0-5A1AAC0CEB90}" name="Jul"/>
    <tableColumn id="18" xr3:uid="{4E86FB45-94C5-42D0-A7E1-9302AD70FC10}" name="Aug"/>
    <tableColumn id="19" xr3:uid="{8ACD7D38-6F94-40E2-88AD-7B64D3E63B10}" name="Sep"/>
    <tableColumn id="20" xr3:uid="{510C4425-2702-4E0E-8DEA-37D50EE62470}" name="Oct"/>
    <tableColumn id="21" xr3:uid="{FFF1DB98-7A7E-470C-8819-E19EE6ECF5A2}" name="Nov"/>
    <tableColumn id="22" xr3:uid="{2B9AAB2B-6955-4B65-8FFA-8BEA0B899267}" name="Dec"/>
  </tableColumns>
  <tableStyleInfo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A3898F13-8805-4C08-9FDE-7C6C13CA5525}" name="__xlnm._FilterDatabase_158" displayName="__xlnm._FilterDatabase_158" ref="A1:AI132" totalsRowShown="0">
  <autoFilter ref="A1:AI132" xr:uid="{AF3FE1C9-CA4E-450A-854A-7CECC9606D49}"/>
  <sortState xmlns:xlrd2="http://schemas.microsoft.com/office/spreadsheetml/2017/richdata2" ref="A2:AI132">
    <sortCondition ref="A1:A132"/>
  </sortState>
  <tableColumns count="35">
    <tableColumn id="1" xr3:uid="{F4913BD9-053B-43D6-9BB0-6D1C05D67091}" name="Club Ranking"/>
    <tableColumn id="2" xr3:uid="{AD4EE62F-C52B-4FAB-ADE8-62EE8D80D43C}" name="SAPSA Number" dataDxfId="103"/>
    <tableColumn id="34" xr3:uid="{4C5889F9-05F9-41A0-9D51-C9CC69A41ECB}" name="Paid up" dataDxfId="102" dataCellStyle="Excel Built-in Normal">
      <calculatedColumnFormula>_xlfn.XLOOKUP(__xlnm._FilterDatabase_158[[#This Row],[SAPSA Number]],Table1[SAPSA number],Table1[Paid up])</calculatedColumnFormula>
    </tableColumn>
    <tableColumn id="3" xr3:uid="{7F3AB694-D3A9-4A50-871D-A87AB6ECE32B}" name="Name" dataDxfId="101">
      <calculatedColumnFormula>_xlfn.XLOOKUP(__xlnm._FilterDatabase_158[[#This Row],[SAPSA Number]],'DS Point summary'!A:A,'DS Point summary'!C:C)</calculatedColumnFormula>
    </tableColumn>
    <tableColumn id="4" xr3:uid="{BDA95363-AF61-4DD6-9B06-CFF5500C9098}" name="Surname" dataDxfId="100">
      <calculatedColumnFormula>_xlfn.XLOOKUP(__xlnm._FilterDatabase_158[[#This Row],[SAPSA Number]],'DS Point summary'!A:A,'DS Point summary'!D:D)</calculatedColumnFormula>
    </tableColumn>
    <tableColumn id="5" xr3:uid="{86BF30D5-C449-4E57-9986-04BD8DBA9E24}" name="Initials" dataDxfId="99">
      <calculatedColumnFormula>_xlfn.XLOOKUP(__xlnm._FilterDatabase_158[[#This Row],[SAPSA Number]],'DS Point summary'!A:A,'DS Point summary'!E:E)</calculatedColumnFormula>
    </tableColumn>
    <tableColumn id="6" xr3:uid="{D51AB9B4-99D4-466C-8FEF-36ABBADDA115}" name="Tag" dataDxfId="98">
      <calculatedColumnFormula>_xlfn.XLOOKUP(__xlnm._FilterDatabase_158[[#This Row],[SAPSA Number]],'DS Point summary'!A:A,'DS Point summary'!F:F)</calculatedColumnFormula>
    </tableColumn>
    <tableColumn id="7" xr3:uid="{F6EEF397-B53A-463D-B166-72380BB2E54D}" name="Age" dataDxfId="97"/>
    <tableColumn id="8" xr3:uid="{CEFE0B5B-AFED-4F44-83A0-75C4F2F6E4EC}" name="Division"/>
    <tableColumn id="9" xr3:uid="{FA74B47A-8A2F-406C-A873-DB1EB0C739E3}" name="Points Earned" dataDxfId="96">
      <calculatedColumnFormula>(IF(L2&gt;0,1,0)+(IF(__xlnm._FilterDatabase_158[[#This Row],[Jan2]]&gt;0,1,0))+(IF(__xlnm._FilterDatabase_158[[#This Row],[Feb2]]&gt;0,1,0))+(IF(N2&gt;0,1,0))+(IF(P2&gt;0,1,0))+(IF(Q2&gt;0,1,0))+(IF(R2&gt;0,1,0))+(IF(T2&gt;0,1,0))+(IF(U2&gt;0,1,0))+(IF(V2&gt;0,1,0))+(IF(X2&gt;0,1,0))+(IF(Y2&gt;0,1,0))+(IF(Z2&gt;0,1,0))+(IF(AA2&gt;0,1,0))+(IF(AB2&gt;0,1,0))+(IF(AC2&gt;0,1,0))+(IF(AD2&gt;0,1,0))+(IF(AE2&gt;0,1,0))+(IF(AF2&gt;0,1,0))+(IF(AH2&gt;0,1,0))+(IF(AG2&gt;0,1,0))+(IF(__xlnm._FilterDatabase_158[[#This Row],[Apr2]]&gt;0,1,0)+(IF(__xlnm._FilterDatabase_158[[#This Row],[Jun2]]&gt;0,1,0))))</calculatedColumnFormula>
    </tableColumn>
    <tableColumn id="10" xr3:uid="{68912572-C853-453C-8725-C8CC4CA3A85C}" name="Resuls" dataDxfId="95">
      <calculatedColumnFormula>(LARGE(L2:AI2,1)+LARGE(L2:AI2,2)+LARGE(L2:AI2,3)+LARGE(L2:AI2,4)+LARGE(L2:AI2,5))/5</calculatedColumnFormula>
    </tableColumn>
    <tableColumn id="11" xr3:uid="{7D3657F5-C4F4-4715-B4EE-A5BC82496D5B}" name="Jan"/>
    <tableColumn id="30" xr3:uid="{2D258B3A-34D9-4C67-8EFF-A85D5FDCC285}" name="Jan2" dataDxfId="94" dataCellStyle="Excel Built-in Normal"/>
    <tableColumn id="12" xr3:uid="{AE624B69-C9EF-4446-80A6-DFFED39A16BC}" name="Feb"/>
    <tableColumn id="31" xr3:uid="{F80F47E1-512D-4E80-A6D5-13C4F2F48235}" name="Feb2" dataDxfId="93" dataCellStyle="Excel Built-in Normal"/>
    <tableColumn id="13" xr3:uid="{8BCF2F1B-40A1-494E-A40D-6F9963290AC9}" name="Mar"/>
    <tableColumn id="23" xr3:uid="{2C65C345-DBB9-41A7-938A-E19DC0BC688E}" name="Mar2" dataDxfId="92" dataCellStyle="Excel Built-in Normal"/>
    <tableColumn id="14" xr3:uid="{FBFDCA8E-0A92-40C9-96F4-EE9D64401F66}" name="Apr"/>
    <tableColumn id="33" xr3:uid="{774D1AED-D8DB-4B43-83BB-032616951699}" name="Apr2" dataDxfId="91" dataCellStyle="Excel Built-in Normal"/>
    <tableColumn id="15" xr3:uid="{2CB32568-4141-450B-87B8-3221F9757CFC}" name="May"/>
    <tableColumn id="24" xr3:uid="{3211A7EC-FEB8-4F2F-88BD-9136A4AB82E8}" name="May 2" dataDxfId="90" dataCellStyle="Excel Built-in Normal"/>
    <tableColumn id="16" xr3:uid="{6360C188-A930-458E-8D21-750154EB4375}" name="Jun"/>
    <tableColumn id="35" xr3:uid="{EBA265CC-8D2C-4D21-9271-5968412EC01D}" name="Jun2" dataDxfId="89" dataCellStyle="Excel Built-in Normal"/>
    <tableColumn id="17" xr3:uid="{A860B3E1-3516-4751-94FF-89951006B183}" name="Jul"/>
    <tableColumn id="25" xr3:uid="{D5820766-58ED-448E-B22A-8D9F284E8AC2}" name="Jul2" dataDxfId="88" dataCellStyle="Excel Built-in Normal"/>
    <tableColumn id="18" xr3:uid="{EA2AEFD4-BA4E-46E8-A694-1C54557A353F}" name="Aug"/>
    <tableColumn id="26" xr3:uid="{79875402-1B73-4D1A-92F9-719B5740AB29}" name="Aug2" dataDxfId="87" dataCellStyle="Excel Built-in Normal"/>
    <tableColumn id="19" xr3:uid="{10AE7EA6-8257-4C39-A876-8C57F053A222}" name="Sep"/>
    <tableColumn id="27" xr3:uid="{343E0DFB-87CA-4A30-A9F8-7537EE7DBA05}" name="Sep2" dataDxfId="86" dataCellStyle="Excel Built-in Normal"/>
    <tableColumn id="20" xr3:uid="{31610A39-C614-4AA3-BFC6-5645CFA86EC0}" name="Oct"/>
    <tableColumn id="28" xr3:uid="{4DAE783F-1225-4533-8114-1017F462928C}" name="Oct2" dataDxfId="85" dataCellStyle="Excel Built-in Normal"/>
    <tableColumn id="21" xr3:uid="{FB4208C2-991A-4034-AB53-6482A054D3B4}" name="Nov"/>
    <tableColumn id="29" xr3:uid="{258D2F81-69C9-47AC-B4F9-B7CC14C28B32}" name="Nov2" dataDxfId="84" dataCellStyle="Excel Built-in Normal"/>
    <tableColumn id="22" xr3:uid="{B9EF60A6-BCD5-44CC-B9DB-8CFAF6693CD0}" name="Dec"/>
    <tableColumn id="32" xr3:uid="{C0F9456C-37D9-4662-B521-FF492D760F09}" name="Dec2" dataDxfId="83" dataCellStyle="Excel Built-in Normal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3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4.xml"/><Relationship Id="rId1" Type="http://schemas.openxmlformats.org/officeDocument/2006/relationships/printerSettings" Target="../printerSettings/printerSettings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7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table" Target="../tables/table2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table" Target="../tables/table3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table" Target="../tables/table4.xml"/><Relationship Id="rId1" Type="http://schemas.openxmlformats.org/officeDocument/2006/relationships/vmlDrawing" Target="../drawings/vmlDrawing3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9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51CB2D-2886-41BD-82FA-D1BD45CC911E}">
  <sheetPr codeName="Sheet1"/>
  <dimension ref="A1:EY149"/>
  <sheetViews>
    <sheetView zoomScale="70" zoomScaleNormal="70" workbookViewId="0">
      <selection activeCell="A139" sqref="A139"/>
    </sheetView>
  </sheetViews>
  <sheetFormatPr defaultRowHeight="15" x14ac:dyDescent="0.25"/>
  <cols>
    <col min="1" max="1" width="16.28515625" customWidth="1"/>
    <col min="2" max="2" width="20.42578125" hidden="1" customWidth="1"/>
    <col min="3" max="3" width="0" hidden="1" customWidth="1"/>
    <col min="4" max="4" width="12.7109375" hidden="1" customWidth="1"/>
    <col min="5" max="5" width="22.5703125" bestFit="1" customWidth="1"/>
    <col min="6" max="6" width="18.42578125" bestFit="1" customWidth="1"/>
    <col min="7" max="8" width="9.140625" customWidth="1"/>
    <col min="9" max="9" width="21.7109375" customWidth="1"/>
    <col min="10" max="10" width="18.85546875" bestFit="1" customWidth="1"/>
    <col min="11" max="11" width="14.42578125" style="47" customWidth="1"/>
  </cols>
  <sheetData>
    <row r="1" spans="1:155" x14ac:dyDescent="0.25">
      <c r="A1" t="s">
        <v>316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698</v>
      </c>
      <c r="I1" t="s">
        <v>6</v>
      </c>
      <c r="J1" t="s">
        <v>7</v>
      </c>
      <c r="K1" s="47" t="s">
        <v>375</v>
      </c>
      <c r="L1" t="s">
        <v>8</v>
      </c>
      <c r="M1" t="s">
        <v>493</v>
      </c>
      <c r="N1" t="s">
        <v>494</v>
      </c>
      <c r="O1" t="s">
        <v>495</v>
      </c>
      <c r="P1" t="s">
        <v>496</v>
      </c>
      <c r="Q1" t="s">
        <v>497</v>
      </c>
      <c r="R1" t="s">
        <v>498</v>
      </c>
      <c r="S1" t="s">
        <v>499</v>
      </c>
      <c r="T1" t="s">
        <v>500</v>
      </c>
      <c r="U1" t="s">
        <v>501</v>
      </c>
      <c r="V1" t="s">
        <v>502</v>
      </c>
      <c r="W1" t="s">
        <v>503</v>
      </c>
      <c r="X1" t="s">
        <v>504</v>
      </c>
      <c r="Y1" t="s">
        <v>505</v>
      </c>
      <c r="Z1" t="s">
        <v>506</v>
      </c>
      <c r="AA1" t="s">
        <v>507</v>
      </c>
      <c r="AB1" t="s">
        <v>508</v>
      </c>
      <c r="AC1" t="s">
        <v>509</v>
      </c>
      <c r="AD1" t="s">
        <v>510</v>
      </c>
      <c r="AE1" t="s">
        <v>511</v>
      </c>
      <c r="AF1" t="s">
        <v>512</v>
      </c>
      <c r="AG1" t="s">
        <v>513</v>
      </c>
      <c r="AH1" t="s">
        <v>514</v>
      </c>
      <c r="AI1" t="s">
        <v>515</v>
      </c>
      <c r="AJ1" t="s">
        <v>516</v>
      </c>
      <c r="AK1" t="s">
        <v>517</v>
      </c>
      <c r="AL1" t="s">
        <v>518</v>
      </c>
      <c r="AM1" t="s">
        <v>519</v>
      </c>
      <c r="AN1" t="s">
        <v>520</v>
      </c>
      <c r="AO1" t="s">
        <v>521</v>
      </c>
      <c r="AP1" t="s">
        <v>522</v>
      </c>
      <c r="AQ1" t="s">
        <v>523</v>
      </c>
      <c r="AR1" t="s">
        <v>524</v>
      </c>
      <c r="AS1" t="s">
        <v>525</v>
      </c>
      <c r="AT1" t="s">
        <v>526</v>
      </c>
      <c r="AU1" t="s">
        <v>527</v>
      </c>
      <c r="AV1" t="s">
        <v>528</v>
      </c>
      <c r="AW1" t="s">
        <v>529</v>
      </c>
      <c r="AX1" t="s">
        <v>530</v>
      </c>
      <c r="AY1" t="s">
        <v>531</v>
      </c>
      <c r="AZ1" t="s">
        <v>532</v>
      </c>
      <c r="BA1" t="s">
        <v>533</v>
      </c>
      <c r="BB1" t="s">
        <v>534</v>
      </c>
      <c r="BC1" t="s">
        <v>535</v>
      </c>
      <c r="BD1" t="s">
        <v>536</v>
      </c>
      <c r="BE1" t="s">
        <v>537</v>
      </c>
      <c r="BF1" t="s">
        <v>538</v>
      </c>
      <c r="BG1" t="s">
        <v>539</v>
      </c>
      <c r="BH1" t="s">
        <v>540</v>
      </c>
      <c r="BI1" t="s">
        <v>541</v>
      </c>
      <c r="BJ1" t="s">
        <v>542</v>
      </c>
      <c r="BK1" t="s">
        <v>543</v>
      </c>
      <c r="BL1" t="s">
        <v>544</v>
      </c>
      <c r="BM1" t="s">
        <v>545</v>
      </c>
      <c r="BN1" t="s">
        <v>546</v>
      </c>
      <c r="BO1" t="s">
        <v>547</v>
      </c>
      <c r="BP1" t="s">
        <v>548</v>
      </c>
      <c r="BQ1" t="s">
        <v>549</v>
      </c>
      <c r="BR1" t="s">
        <v>550</v>
      </c>
      <c r="BS1" t="s">
        <v>551</v>
      </c>
      <c r="BT1" t="s">
        <v>552</v>
      </c>
      <c r="BU1" t="s">
        <v>553</v>
      </c>
      <c r="BV1" t="s">
        <v>554</v>
      </c>
      <c r="BW1" t="s">
        <v>555</v>
      </c>
      <c r="BX1" t="s">
        <v>556</v>
      </c>
      <c r="BY1" t="s">
        <v>557</v>
      </c>
      <c r="BZ1" t="s">
        <v>558</v>
      </c>
      <c r="CA1" t="s">
        <v>559</v>
      </c>
      <c r="CB1" t="s">
        <v>560</v>
      </c>
      <c r="CC1" t="s">
        <v>561</v>
      </c>
      <c r="CD1" t="s">
        <v>562</v>
      </c>
      <c r="CE1" t="s">
        <v>563</v>
      </c>
      <c r="CF1" t="s">
        <v>564</v>
      </c>
      <c r="CG1" t="s">
        <v>565</v>
      </c>
      <c r="CH1" t="s">
        <v>566</v>
      </c>
      <c r="CI1" t="s">
        <v>567</v>
      </c>
      <c r="CJ1" t="s">
        <v>568</v>
      </c>
      <c r="CK1" t="s">
        <v>569</v>
      </c>
      <c r="CL1" t="s">
        <v>570</v>
      </c>
      <c r="CM1" t="s">
        <v>571</v>
      </c>
      <c r="CN1" t="s">
        <v>572</v>
      </c>
      <c r="CO1" t="s">
        <v>573</v>
      </c>
      <c r="CP1" t="s">
        <v>574</v>
      </c>
      <c r="CQ1" t="s">
        <v>575</v>
      </c>
      <c r="CR1" t="s">
        <v>576</v>
      </c>
      <c r="CS1" t="s">
        <v>577</v>
      </c>
      <c r="CT1" t="s">
        <v>578</v>
      </c>
      <c r="CU1" t="s">
        <v>579</v>
      </c>
      <c r="CV1" t="s">
        <v>580</v>
      </c>
      <c r="CW1" t="s">
        <v>581</v>
      </c>
      <c r="CX1" t="s">
        <v>582</v>
      </c>
      <c r="CY1" t="s">
        <v>583</v>
      </c>
      <c r="CZ1" t="s">
        <v>584</v>
      </c>
      <c r="DA1" t="s">
        <v>585</v>
      </c>
      <c r="DB1" t="s">
        <v>586</v>
      </c>
      <c r="DC1" t="s">
        <v>587</v>
      </c>
      <c r="DD1" t="s">
        <v>588</v>
      </c>
      <c r="DE1" t="s">
        <v>589</v>
      </c>
      <c r="DF1" t="s">
        <v>590</v>
      </c>
      <c r="DG1" t="s">
        <v>591</v>
      </c>
      <c r="DH1" t="s">
        <v>592</v>
      </c>
      <c r="DI1" t="s">
        <v>593</v>
      </c>
      <c r="DJ1" t="s">
        <v>594</v>
      </c>
      <c r="DK1" t="s">
        <v>595</v>
      </c>
      <c r="DL1" t="s">
        <v>596</v>
      </c>
      <c r="DM1" t="s">
        <v>597</v>
      </c>
      <c r="DN1" t="s">
        <v>598</v>
      </c>
      <c r="DO1" t="s">
        <v>599</v>
      </c>
      <c r="DP1" t="s">
        <v>600</v>
      </c>
      <c r="DQ1" t="s">
        <v>601</v>
      </c>
      <c r="DR1" t="s">
        <v>602</v>
      </c>
      <c r="DS1" t="s">
        <v>603</v>
      </c>
      <c r="DT1" t="s">
        <v>604</v>
      </c>
      <c r="DU1" t="s">
        <v>605</v>
      </c>
      <c r="DV1" t="s">
        <v>606</v>
      </c>
      <c r="DW1" t="s">
        <v>607</v>
      </c>
      <c r="DX1" t="s">
        <v>608</v>
      </c>
      <c r="DY1" t="s">
        <v>609</v>
      </c>
      <c r="DZ1" t="s">
        <v>610</v>
      </c>
      <c r="EA1" t="s">
        <v>611</v>
      </c>
      <c r="EB1" t="s">
        <v>612</v>
      </c>
      <c r="EC1" t="s">
        <v>613</v>
      </c>
      <c r="ED1" t="s">
        <v>614</v>
      </c>
      <c r="EE1" t="s">
        <v>615</v>
      </c>
      <c r="EF1" t="s">
        <v>616</v>
      </c>
      <c r="EG1" t="s">
        <v>617</v>
      </c>
      <c r="EH1" t="s">
        <v>618</v>
      </c>
      <c r="EI1" t="s">
        <v>619</v>
      </c>
      <c r="EJ1" t="s">
        <v>620</v>
      </c>
      <c r="EK1" t="s">
        <v>621</v>
      </c>
      <c r="EL1" t="s">
        <v>622</v>
      </c>
      <c r="EM1" t="s">
        <v>623</v>
      </c>
      <c r="EN1" t="s">
        <v>624</v>
      </c>
      <c r="EO1" t="s">
        <v>625</v>
      </c>
      <c r="EP1" t="s">
        <v>626</v>
      </c>
      <c r="EQ1" t="s">
        <v>627</v>
      </c>
      <c r="ER1" t="s">
        <v>628</v>
      </c>
      <c r="ES1" t="s">
        <v>629</v>
      </c>
      <c r="ET1" t="s">
        <v>630</v>
      </c>
      <c r="EU1" t="s">
        <v>631</v>
      </c>
      <c r="EV1" t="s">
        <v>632</v>
      </c>
      <c r="EW1" t="s">
        <v>633</v>
      </c>
      <c r="EX1" t="s">
        <v>634</v>
      </c>
      <c r="EY1" t="s">
        <v>635</v>
      </c>
    </row>
    <row r="2" spans="1:155" x14ac:dyDescent="0.25">
      <c r="A2" s="93">
        <v>127</v>
      </c>
      <c r="B2" s="93"/>
      <c r="C2" s="93"/>
      <c r="D2" s="93"/>
      <c r="E2" s="93" t="s">
        <v>108</v>
      </c>
      <c r="F2" s="93" t="s">
        <v>109</v>
      </c>
      <c r="G2" s="93" t="s">
        <v>102</v>
      </c>
      <c r="H2" s="93" t="s">
        <v>699</v>
      </c>
      <c r="I2" s="86" t="s">
        <v>110</v>
      </c>
      <c r="J2" s="86" t="s">
        <v>385</v>
      </c>
      <c r="K2" s="47">
        <f t="shared" ref="K2:K33" ca="1" si="0" xml:space="preserve"> IFERROR(DATE(LEFT(I2,2)+IF(LEFT(I2,2)&lt;RIGHT(YEAR(TODAY()),2),2000,1900),MID(I2,3,2),MID(I2,5,2)),"")</f>
        <v>21272</v>
      </c>
      <c r="L2" s="46">
        <f ca="1">DATEDIF(Table1[[#This Row],[Date of birth]],TODAY(),"Y")</f>
        <v>65</v>
      </c>
    </row>
    <row r="3" spans="1:155" x14ac:dyDescent="0.25">
      <c r="A3" s="93">
        <v>191</v>
      </c>
      <c r="B3" s="93"/>
      <c r="C3" s="93"/>
      <c r="D3" s="93" t="s">
        <v>176</v>
      </c>
      <c r="E3" s="93" t="s">
        <v>201</v>
      </c>
      <c r="F3" s="93" t="s">
        <v>202</v>
      </c>
      <c r="G3" s="93" t="s">
        <v>176</v>
      </c>
      <c r="H3" s="93" t="s">
        <v>699</v>
      </c>
      <c r="I3" s="86" t="s">
        <v>203</v>
      </c>
      <c r="J3" t="str">
        <f ca="1">IF(MID(I3,8,1)="0","Lady",IF(Table1[[#This Row],[Age]]&gt;69,"GS",IF(Table1[[#This Row],[Age]]&gt;59,"SS",IF(Table1[[#This Row],[Age]]&gt;49,"S",IF(Table1[[#This Row],[Age]]&lt;17,"S Jnr",IF(Table1[[#This Row],[Age]]&lt;22,"Jnr"," "))))))</f>
        <v>SS</v>
      </c>
      <c r="K3" s="47">
        <f t="shared" ca="1" si="0"/>
        <v>22998</v>
      </c>
      <c r="L3" s="46">
        <f ca="1">DATEDIF(Table1[[#This Row],[Date of birth]],TODAY(),"Y")</f>
        <v>60</v>
      </c>
    </row>
    <row r="4" spans="1:155" x14ac:dyDescent="0.25">
      <c r="A4" s="93">
        <v>199</v>
      </c>
      <c r="B4" s="93"/>
      <c r="C4" s="93"/>
      <c r="D4" s="93" t="s">
        <v>290</v>
      </c>
      <c r="E4" s="93" t="s">
        <v>291</v>
      </c>
      <c r="F4" s="93" t="s">
        <v>202</v>
      </c>
      <c r="G4" s="93" t="s">
        <v>292</v>
      </c>
      <c r="H4" s="93" t="s">
        <v>699</v>
      </c>
      <c r="I4" s="86" t="s">
        <v>293</v>
      </c>
      <c r="J4" t="str">
        <f>IF(MID(I4,8,1)="0","Lady",IF(Table1[[#This Row],[Age]]&gt;69,"GS",IF(Table1[[#This Row],[Age]]&gt;59,"SS",IF(Table1[[#This Row],[Age]]&gt;49,"S",IF(Table1[[#This Row],[Age]]&lt;17,"S Jnr",IF(Table1[[#This Row],[Age]]&lt;22,"Jnr"," "))))))</f>
        <v>Lady</v>
      </c>
      <c r="K4" s="47">
        <f t="shared" ca="1" si="0"/>
        <v>23343</v>
      </c>
      <c r="L4" s="46">
        <f ca="1">DATEDIF(Table1[[#This Row],[Date of birth]],TODAY(),"Y")</f>
        <v>60</v>
      </c>
    </row>
    <row r="5" spans="1:155" x14ac:dyDescent="0.25">
      <c r="A5" s="87">
        <v>206</v>
      </c>
      <c r="B5" s="87"/>
      <c r="C5" s="87"/>
      <c r="D5" s="87"/>
      <c r="E5" s="87" t="s">
        <v>251</v>
      </c>
      <c r="F5" s="87" t="s">
        <v>252</v>
      </c>
      <c r="G5" s="87" t="s">
        <v>253</v>
      </c>
      <c r="H5" s="93" t="s">
        <v>699</v>
      </c>
      <c r="I5" t="s">
        <v>254</v>
      </c>
      <c r="J5" t="str">
        <f ca="1">IF(MID(I5,8,1)="0","Lady",IF(Table1[[#This Row],[Age]]&gt;69,"GS",IF(Table1[[#This Row],[Age]]&gt;59,"SS",IF(Table1[[#This Row],[Age]]&gt;49,"S",IF(Table1[[#This Row],[Age]]&lt;17,"S Jnr",IF(Table1[[#This Row],[Age]]&lt;22,"Jnr"," "))))))</f>
        <v>S</v>
      </c>
      <c r="K5" s="47">
        <f t="shared" ca="1" si="0"/>
        <v>25503</v>
      </c>
      <c r="L5" s="46">
        <f ca="1">DATEDIF(Table1[[#This Row],[Date of birth]],TODAY(),"Y")</f>
        <v>54</v>
      </c>
    </row>
    <row r="6" spans="1:155" x14ac:dyDescent="0.25">
      <c r="A6" s="125">
        <v>242</v>
      </c>
      <c r="B6" s="125"/>
      <c r="C6" s="125"/>
      <c r="D6" s="125"/>
      <c r="E6" s="125" t="s">
        <v>420</v>
      </c>
      <c r="F6" s="125" t="s">
        <v>421</v>
      </c>
      <c r="G6" s="125" t="s">
        <v>398</v>
      </c>
      <c r="H6" s="125"/>
      <c r="I6" s="91" t="s">
        <v>422</v>
      </c>
      <c r="J6" t="str">
        <f ca="1">IF(MID(I6,8,1)="0","Lady",IF(Table1[[#This Row],[Age]]&gt;69,"GS",IF(Table1[[#This Row],[Age]]&gt;59,"SS",IF(Table1[[#This Row],[Age]]&gt;49,"S",IF(Table1[[#This Row],[Age]]&lt;17,"S Jnr",IF(Table1[[#This Row],[Age]]&lt;22,"Jnr"," "))))))</f>
        <v xml:space="preserve"> </v>
      </c>
      <c r="K6" s="47">
        <f t="shared" ca="1" si="0"/>
        <v>27295</v>
      </c>
      <c r="L6" s="46">
        <f ca="1">DATEDIF(Table1[[#This Row],[Date of birth]],TODAY(),"Y")</f>
        <v>49</v>
      </c>
    </row>
    <row r="7" spans="1:155" x14ac:dyDescent="0.25">
      <c r="A7" s="93">
        <v>250</v>
      </c>
      <c r="B7" s="86"/>
      <c r="C7" s="86"/>
      <c r="D7" s="86"/>
      <c r="E7" s="93" t="s">
        <v>10</v>
      </c>
      <c r="F7" s="93" t="s">
        <v>11</v>
      </c>
      <c r="G7" s="93" t="s">
        <v>12</v>
      </c>
      <c r="H7" s="93" t="s">
        <v>699</v>
      </c>
      <c r="I7" s="91" t="s">
        <v>447</v>
      </c>
      <c r="J7" t="str">
        <f ca="1">IF(MID(I7,8,1)="0","Lady",IF(Table1[[#This Row],[Age]]&gt;69,"GS",IF(Table1[[#This Row],[Age]]&gt;59,"SS",IF(Table1[[#This Row],[Age]]&gt;49,"S",IF(Table1[[#This Row],[Age]]&lt;17,"S Jnr",IF(Table1[[#This Row],[Age]]&lt;22,"Jnr"," "))))))</f>
        <v>SS</v>
      </c>
      <c r="K7" s="47">
        <f t="shared" ca="1" si="0"/>
        <v>21265</v>
      </c>
      <c r="L7" s="46">
        <f ca="1">DATEDIF(Table1[[#This Row],[Date of birth]],TODAY(),"Y")</f>
        <v>65</v>
      </c>
    </row>
    <row r="8" spans="1:155" x14ac:dyDescent="0.25">
      <c r="A8" s="87">
        <v>252</v>
      </c>
      <c r="B8" s="87"/>
      <c r="C8" s="87" t="s">
        <v>9</v>
      </c>
      <c r="D8" s="87"/>
      <c r="E8" s="87" t="s">
        <v>81</v>
      </c>
      <c r="F8" s="87" t="s">
        <v>82</v>
      </c>
      <c r="G8" s="87" t="s">
        <v>74</v>
      </c>
      <c r="H8" s="93" t="s">
        <v>699</v>
      </c>
      <c r="I8" t="s">
        <v>83</v>
      </c>
      <c r="J8" t="str">
        <f ca="1">IF(MID(I8,8,1)="0","Lady",IF(Table1[[#This Row],[Age]]&gt;69,"GS",IF(Table1[[#This Row],[Age]]&gt;59,"SS",IF(Table1[[#This Row],[Age]]&gt;49,"S",IF(Table1[[#This Row],[Age]]&lt;17,"S Jnr",IF(Table1[[#This Row],[Age]]&lt;22,"Jnr"," "))))))</f>
        <v>SS</v>
      </c>
      <c r="K8" s="47">
        <f t="shared" ca="1" si="0"/>
        <v>19900</v>
      </c>
      <c r="L8" s="46">
        <f ca="1">DATEDIF(Table1[[#This Row],[Date of birth]],TODAY(),"Y")</f>
        <v>69</v>
      </c>
    </row>
    <row r="9" spans="1:155" x14ac:dyDescent="0.25">
      <c r="A9" s="93">
        <v>259</v>
      </c>
      <c r="B9" s="93"/>
      <c r="C9" s="93"/>
      <c r="D9" s="93"/>
      <c r="E9" s="93" t="s">
        <v>204</v>
      </c>
      <c r="F9" s="93" t="s">
        <v>205</v>
      </c>
      <c r="G9" s="93" t="s">
        <v>206</v>
      </c>
      <c r="H9" s="93" t="s">
        <v>699</v>
      </c>
      <c r="I9" s="86" t="s">
        <v>207</v>
      </c>
      <c r="J9" t="str">
        <f>IF(MID(I9,8,1)="0","Lady",IF(Table1[[#This Row],[Age]]&gt;69,"GS",IF(Table1[[#This Row],[Age]]&gt;59,"SS",IF(Table1[[#This Row],[Age]]&gt;49,"S",IF(Table1[[#This Row],[Age]]&lt;17,"S Jnr",IF(Table1[[#This Row],[Age]]&lt;22,"Jnr"," "))))))</f>
        <v>Lady</v>
      </c>
      <c r="K9" s="47">
        <f t="shared" ca="1" si="0"/>
        <v>31128</v>
      </c>
      <c r="L9" s="46">
        <f ca="1">DATEDIF(Table1[[#This Row],[Date of birth]],TODAY(),"Y")</f>
        <v>38</v>
      </c>
    </row>
    <row r="10" spans="1:155" x14ac:dyDescent="0.25">
      <c r="A10" s="125">
        <v>269</v>
      </c>
      <c r="B10" s="86"/>
      <c r="C10" s="86"/>
      <c r="D10" s="86"/>
      <c r="E10" s="125" t="s">
        <v>423</v>
      </c>
      <c r="F10" s="125" t="s">
        <v>180</v>
      </c>
      <c r="G10" s="125" t="s">
        <v>267</v>
      </c>
      <c r="H10" s="125"/>
      <c r="I10" s="91" t="s">
        <v>424</v>
      </c>
      <c r="J10" t="str">
        <f ca="1">IF(MID(I10,8,1)="0","Lady",IF(Table1[[#This Row],[Age]]&gt;69,"GS",IF(Table1[[#This Row],[Age]]&gt;59,"SS",IF(Table1[[#This Row],[Age]]&gt;49,"S",IF(Table1[[#This Row],[Age]]&lt;17,"S Jnr",IF(Table1[[#This Row],[Age]]&lt;22,"Jnr"," "))))))</f>
        <v xml:space="preserve"> </v>
      </c>
      <c r="K10" s="47">
        <f t="shared" ca="1" si="0"/>
        <v>29998</v>
      </c>
      <c r="L10" s="46">
        <f ca="1">DATEDIF(Table1[[#This Row],[Date of birth]],TODAY(),"Y")</f>
        <v>41</v>
      </c>
    </row>
    <row r="11" spans="1:155" x14ac:dyDescent="0.25">
      <c r="A11" s="87">
        <v>301</v>
      </c>
      <c r="B11" s="87"/>
      <c r="C11" s="87"/>
      <c r="D11" s="87"/>
      <c r="E11" s="89" t="s">
        <v>662</v>
      </c>
      <c r="F11" s="89" t="s">
        <v>663</v>
      </c>
      <c r="G11" s="94" t="s">
        <v>664</v>
      </c>
      <c r="H11" s="93" t="s">
        <v>699</v>
      </c>
      <c r="I11" s="45" t="s">
        <v>665</v>
      </c>
      <c r="J11" t="str">
        <f ca="1">IF(MID(I11,8,1)="0","Lady",IF(Table1[[#This Row],[Age]]&gt;69,"GS",IF(Table1[[#This Row],[Age]]&gt;59,"SS",IF(Table1[[#This Row],[Age]]&gt;49,"S",IF(Table1[[#This Row],[Age]]&lt;17,"S Jnr",IF(Table1[[#This Row],[Age]]&lt;22,"Jnr"," "))))))</f>
        <v>GS</v>
      </c>
      <c r="K11" s="47">
        <f t="shared" ca="1" si="0"/>
        <v>15109</v>
      </c>
      <c r="L11" s="46">
        <f ca="1">DATEDIF(Table1[[#This Row],[Date of birth]],TODAY(),"Y")</f>
        <v>82</v>
      </c>
    </row>
    <row r="12" spans="1:155" x14ac:dyDescent="0.25">
      <c r="A12" s="93">
        <v>392</v>
      </c>
      <c r="B12" s="93"/>
      <c r="C12" s="93"/>
      <c r="D12" s="93"/>
      <c r="E12" s="93" t="s">
        <v>308</v>
      </c>
      <c r="F12" s="93" t="s">
        <v>309</v>
      </c>
      <c r="G12" s="93" t="s">
        <v>310</v>
      </c>
      <c r="H12" s="93" t="s">
        <v>699</v>
      </c>
      <c r="I12" s="86" t="s">
        <v>311</v>
      </c>
      <c r="J12" t="str">
        <f>IF(MID(I12,8,1)="0","Lady",IF(Table1[[#This Row],[Age]]&gt;69,"GS",IF(Table1[[#This Row],[Age]]&gt;59,"SS",IF(Table1[[#This Row],[Age]]&gt;49,"S",IF(Table1[[#This Row],[Age]]&lt;17,"S Jnr",IF(Table1[[#This Row],[Age]]&lt;22,"Jnr"," "))))))</f>
        <v>Lady</v>
      </c>
      <c r="K12" s="47">
        <f t="shared" ca="1" si="0"/>
        <v>33868</v>
      </c>
      <c r="L12" s="46">
        <f ca="1">DATEDIF(Table1[[#This Row],[Date of birth]],TODAY(),"Y")</f>
        <v>31</v>
      </c>
    </row>
    <row r="13" spans="1:155" x14ac:dyDescent="0.25">
      <c r="A13" s="93">
        <v>393</v>
      </c>
      <c r="B13" s="93"/>
      <c r="C13" s="93"/>
      <c r="D13" s="93"/>
      <c r="E13" s="93" t="s">
        <v>258</v>
      </c>
      <c r="F13" s="93" t="s">
        <v>124</v>
      </c>
      <c r="G13" s="93" t="s">
        <v>259</v>
      </c>
      <c r="H13" s="93" t="s">
        <v>699</v>
      </c>
      <c r="I13" s="86" t="s">
        <v>260</v>
      </c>
      <c r="J13" t="str">
        <f>IF(MID(I13,8,1)="0","Lady",IF(Table1[[#This Row],[Age]]&gt;69,"GS",IF(Table1[[#This Row],[Age]]&gt;59,"SS",IF(Table1[[#This Row],[Age]]&gt;49,"S",IF(Table1[[#This Row],[Age]]&lt;17,"S Jnr",IF(Table1[[#This Row],[Age]]&lt;22,"Jnr"," "))))))</f>
        <v>Lady</v>
      </c>
      <c r="K13" s="47">
        <f t="shared" ca="1" si="0"/>
        <v>23670</v>
      </c>
      <c r="L13" s="46">
        <f ca="1">DATEDIF(Table1[[#This Row],[Date of birth]],TODAY(),"Y")</f>
        <v>59</v>
      </c>
    </row>
    <row r="14" spans="1:155" x14ac:dyDescent="0.25">
      <c r="A14" s="93">
        <v>400</v>
      </c>
      <c r="B14" s="93"/>
      <c r="C14" s="93"/>
      <c r="D14" s="93"/>
      <c r="E14" s="93" t="s">
        <v>444</v>
      </c>
      <c r="F14" s="93" t="s">
        <v>275</v>
      </c>
      <c r="G14" s="93" t="s">
        <v>445</v>
      </c>
      <c r="H14" s="93" t="s">
        <v>699</v>
      </c>
      <c r="I14" s="92" t="s">
        <v>446</v>
      </c>
      <c r="J14" t="str">
        <f ca="1">IF(MID(I14,8,1)="0","Lady",IF(Table1[[#This Row],[Age]]&gt;69,"GS",IF(Table1[[#This Row],[Age]]&gt;59,"SS",IF(Table1[[#This Row],[Age]]&gt;49,"S",IF(Table1[[#This Row],[Age]]&lt;17,"S Jnr",IF(Table1[[#This Row],[Age]]&lt;22,"Jnr"," "))))))</f>
        <v>S</v>
      </c>
      <c r="K14" s="61">
        <f t="shared" ca="1" si="0"/>
        <v>23609</v>
      </c>
      <c r="L14" s="62">
        <f ca="1">DATEDIF(Table1[[#This Row],[Date of birth]],TODAY(),"Y")</f>
        <v>59</v>
      </c>
    </row>
    <row r="15" spans="1:155" x14ac:dyDescent="0.25">
      <c r="A15" s="93">
        <v>401</v>
      </c>
      <c r="B15" s="93"/>
      <c r="C15" s="93"/>
      <c r="D15" s="93"/>
      <c r="E15" s="93" t="s">
        <v>274</v>
      </c>
      <c r="F15" s="93" t="s">
        <v>275</v>
      </c>
      <c r="G15" s="93" t="s">
        <v>276</v>
      </c>
      <c r="H15" s="93" t="s">
        <v>699</v>
      </c>
      <c r="I15" s="86" t="s">
        <v>277</v>
      </c>
      <c r="J15" t="str">
        <f>IF(MID(I15,8,1)="0","Lady",IF(Table1[[#This Row],[Age]]&gt;69,"GS",IF(Table1[[#This Row],[Age]]&gt;59,"SS",IF(Table1[[#This Row],[Age]]&gt;49,"S",IF(Table1[[#This Row],[Age]]&lt;17,"S Jnr",IF(Table1[[#This Row],[Age]]&lt;22,"Jnr"," "))))))</f>
        <v>Lady</v>
      </c>
      <c r="K15" s="47">
        <f t="shared" ca="1" si="0"/>
        <v>19933</v>
      </c>
      <c r="L15" s="46">
        <f ca="1">DATEDIF(Table1[[#This Row],[Date of birth]],TODAY(),"Y")</f>
        <v>69</v>
      </c>
    </row>
    <row r="16" spans="1:155" x14ac:dyDescent="0.25">
      <c r="A16" s="125">
        <v>402</v>
      </c>
      <c r="B16" s="125"/>
      <c r="C16" s="125"/>
      <c r="D16" s="125"/>
      <c r="E16" s="125" t="s">
        <v>131</v>
      </c>
      <c r="F16" s="125" t="s">
        <v>132</v>
      </c>
      <c r="G16" s="125" t="s">
        <v>133</v>
      </c>
      <c r="H16" s="125"/>
      <c r="I16" s="86" t="s">
        <v>134</v>
      </c>
      <c r="J16" t="str">
        <f ca="1">IF(MID(I16,8,1)="0","Lady",IF(Table1[[#This Row],[Age]]&gt;69,"GS",IF(Table1[[#This Row],[Age]]&gt;59,"SS",IF(Table1[[#This Row],[Age]]&gt;49,"S",IF(Table1[[#This Row],[Age]]&lt;17,"S Jnr",IF(Table1[[#This Row],[Age]]&lt;22,"Jnr"," "))))))</f>
        <v>S</v>
      </c>
      <c r="K16" s="47">
        <f t="shared" ca="1" si="0"/>
        <v>24667</v>
      </c>
      <c r="L16" s="46">
        <f ca="1">DATEDIF(Table1[[#This Row],[Date of birth]],TODAY(),"Y")</f>
        <v>56</v>
      </c>
    </row>
    <row r="17" spans="1:12" x14ac:dyDescent="0.25">
      <c r="A17" s="125">
        <v>475</v>
      </c>
      <c r="B17" s="125"/>
      <c r="C17" s="125"/>
      <c r="D17" s="125"/>
      <c r="E17" s="125" t="s">
        <v>305</v>
      </c>
      <c r="F17" s="125" t="s">
        <v>306</v>
      </c>
      <c r="G17" s="125" t="s">
        <v>303</v>
      </c>
      <c r="H17" s="125"/>
      <c r="I17" s="86" t="s">
        <v>307</v>
      </c>
      <c r="J17" t="str">
        <f ca="1">IF(MID(I17,8,1)="0","Lady",IF(Table1[[#This Row],[Age]]&gt;69,"GS",IF(Table1[[#This Row],[Age]]&gt;59,"SS",IF(Table1[[#This Row],[Age]]&gt;49,"S",IF(Table1[[#This Row],[Age]]&lt;17,"S Jnr",IF(Table1[[#This Row],[Age]]&lt;22,"Jnr"," "))))))</f>
        <v>S</v>
      </c>
      <c r="K17" s="47">
        <f t="shared" ca="1" si="0"/>
        <v>26474</v>
      </c>
      <c r="L17" s="46">
        <f ca="1">DATEDIF(Table1[[#This Row],[Date of birth]],TODAY(),"Y")</f>
        <v>51</v>
      </c>
    </row>
    <row r="18" spans="1:12" x14ac:dyDescent="0.25">
      <c r="A18" s="93">
        <v>572</v>
      </c>
      <c r="B18" s="93"/>
      <c r="C18" s="93"/>
      <c r="D18" s="93"/>
      <c r="E18" s="93" t="s">
        <v>90</v>
      </c>
      <c r="F18" s="93" t="s">
        <v>91</v>
      </c>
      <c r="G18" s="93" t="s">
        <v>90</v>
      </c>
      <c r="H18" s="93" t="s">
        <v>699</v>
      </c>
      <c r="I18" s="86" t="s">
        <v>92</v>
      </c>
      <c r="J18" t="str">
        <f ca="1">IF(MID(I18,8,1)="0","Lady",IF(Table1[[#This Row],[Age]]&gt;69,"GS",IF(Table1[[#This Row],[Age]]&gt;59,"SS",IF(Table1[[#This Row],[Age]]&gt;49,"S",IF(Table1[[#This Row],[Age]]&lt;17,"S Jnr",IF(Table1[[#This Row],[Age]]&lt;22,"Jnr"," "))))))</f>
        <v>S</v>
      </c>
      <c r="K18" s="47">
        <f t="shared" ca="1" si="0"/>
        <v>23661</v>
      </c>
      <c r="L18" s="46">
        <f ca="1">DATEDIF(Table1[[#This Row],[Date of birth]],TODAY(),"Y")</f>
        <v>59</v>
      </c>
    </row>
    <row r="19" spans="1:12" x14ac:dyDescent="0.25">
      <c r="A19" s="93">
        <v>591</v>
      </c>
      <c r="B19" s="93"/>
      <c r="C19" s="93"/>
      <c r="D19" s="93" t="s">
        <v>99</v>
      </c>
      <c r="E19" s="93" t="s">
        <v>100</v>
      </c>
      <c r="F19" s="93" t="s">
        <v>101</v>
      </c>
      <c r="G19" s="93" t="s">
        <v>102</v>
      </c>
      <c r="H19" s="93" t="s">
        <v>699</v>
      </c>
      <c r="I19" s="86" t="s">
        <v>103</v>
      </c>
      <c r="J19" t="str">
        <f ca="1">IF(MID(I19,8,1)="0","Lady",IF(Table1[[#This Row],[Age]]&gt;69,"GS",IF(Table1[[#This Row],[Age]]&gt;59,"SS",IF(Table1[[#This Row],[Age]]&gt;49,"S",IF(Table1[[#This Row],[Age]]&lt;17,"S Jnr",IF(Table1[[#This Row],[Age]]&lt;22,"Jnr"," "))))))</f>
        <v>GS</v>
      </c>
      <c r="K19" s="47">
        <f t="shared" ca="1" si="0"/>
        <v>18003</v>
      </c>
      <c r="L19" s="46">
        <f ca="1">DATEDIF(Table1[[#This Row],[Date of birth]],TODAY(),"Y")</f>
        <v>74</v>
      </c>
    </row>
    <row r="20" spans="1:12" x14ac:dyDescent="0.25">
      <c r="A20" s="93">
        <v>601</v>
      </c>
      <c r="B20" s="93"/>
      <c r="C20" s="93"/>
      <c r="D20" s="93"/>
      <c r="E20" s="93" t="s">
        <v>471</v>
      </c>
      <c r="F20" s="93" t="s">
        <v>101</v>
      </c>
      <c r="G20" s="93" t="s">
        <v>398</v>
      </c>
      <c r="H20" s="93" t="s">
        <v>699</v>
      </c>
      <c r="I20" s="91" t="s">
        <v>472</v>
      </c>
      <c r="J20" t="str">
        <f ca="1">IF(MID(I20,8,1)="0","Lady",IF(Table1[[#This Row],[Age]]&gt;69,"GS",IF(Table1[[#This Row],[Age]]&gt;59,"SS",IF(Table1[[#This Row],[Age]]&gt;49,"S",IF(Table1[[#This Row],[Age]]&lt;17,"S Jnr",IF(Table1[[#This Row],[Age]]&lt;22,"Jnr"," "))))))</f>
        <v xml:space="preserve"> </v>
      </c>
      <c r="K20" s="47">
        <f t="shared" ca="1" si="0"/>
        <v>28392</v>
      </c>
      <c r="L20" s="46">
        <f ca="1">DATEDIF(Table1[[#This Row],[Date of birth]],TODAY(),"Y")</f>
        <v>46</v>
      </c>
    </row>
    <row r="21" spans="1:12" x14ac:dyDescent="0.25">
      <c r="A21" s="87">
        <v>645</v>
      </c>
      <c r="B21" s="87"/>
      <c r="C21" s="87"/>
      <c r="D21" s="87" t="s">
        <v>213</v>
      </c>
      <c r="E21" s="87" t="s">
        <v>214</v>
      </c>
      <c r="F21" s="87" t="s">
        <v>215</v>
      </c>
      <c r="G21" s="87" t="s">
        <v>216</v>
      </c>
      <c r="H21" s="93" t="s">
        <v>699</v>
      </c>
      <c r="I21" t="s">
        <v>217</v>
      </c>
      <c r="J21" t="str">
        <f ca="1">IF(MID(I21,8,1)="0","Lady",IF(Table1[[#This Row],[Age]]&gt;69,"GS",IF(Table1[[#This Row],[Age]]&gt;59,"SS",IF(Table1[[#This Row],[Age]]&gt;49,"S",IF(Table1[[#This Row],[Age]]&lt;17,"S Jnr",IF(Table1[[#This Row],[Age]]&lt;22,"Jnr"," "))))))</f>
        <v xml:space="preserve"> </v>
      </c>
      <c r="K21" s="47">
        <f t="shared" ca="1" si="0"/>
        <v>34546</v>
      </c>
      <c r="L21" s="46">
        <f ca="1">DATEDIF(Table1[[#This Row],[Date of birth]],TODAY(),"Y")</f>
        <v>29</v>
      </c>
    </row>
    <row r="22" spans="1:12" x14ac:dyDescent="0.25">
      <c r="A22" s="125">
        <v>681</v>
      </c>
      <c r="B22" s="125"/>
      <c r="C22" s="125"/>
      <c r="D22" s="125" t="s">
        <v>160</v>
      </c>
      <c r="E22" s="125" t="s">
        <v>161</v>
      </c>
      <c r="F22" s="125" t="s">
        <v>162</v>
      </c>
      <c r="G22" s="125" t="s">
        <v>163</v>
      </c>
      <c r="H22" s="125"/>
      <c r="I22" s="86" t="s">
        <v>164</v>
      </c>
      <c r="J22" t="str">
        <f ca="1">IF(MID(I22,8,1)="0","Lady",IF(Table1[[#This Row],[Age]]&gt;69,"GS",IF(Table1[[#This Row],[Age]]&gt;59,"SS",IF(Table1[[#This Row],[Age]]&gt;49,"S",IF(Table1[[#This Row],[Age]]&lt;17,"S Jnr",IF(Table1[[#This Row],[Age]]&lt;22,"Jnr"," "))))))</f>
        <v>GS</v>
      </c>
      <c r="K22" s="47">
        <f t="shared" ca="1" si="0"/>
        <v>18720</v>
      </c>
      <c r="L22" s="46">
        <f ca="1">DATEDIF(Table1[[#This Row],[Date of birth]],TODAY(),"Y")</f>
        <v>72</v>
      </c>
    </row>
    <row r="23" spans="1:12" x14ac:dyDescent="0.25">
      <c r="A23" s="93">
        <v>683</v>
      </c>
      <c r="B23" s="93"/>
      <c r="C23" s="93"/>
      <c r="D23" s="93"/>
      <c r="E23" s="93" t="s">
        <v>172</v>
      </c>
      <c r="F23" s="93" t="s">
        <v>173</v>
      </c>
      <c r="G23" s="93" t="s">
        <v>174</v>
      </c>
      <c r="H23" s="93" t="s">
        <v>699</v>
      </c>
      <c r="I23" s="86" t="s">
        <v>175</v>
      </c>
      <c r="J23" t="str">
        <f ca="1">IF(MID(I23,8,1)="0","Lady",IF(Table1[[#This Row],[Age]]&gt;69,"GS",IF(Table1[[#This Row],[Age]]&gt;59,"SS",IF(Table1[[#This Row],[Age]]&gt;49,"S",IF(Table1[[#This Row],[Age]]&lt;17,"S Jnr",IF(Table1[[#This Row],[Age]]&lt;22,"Jnr"," "))))))</f>
        <v>S</v>
      </c>
      <c r="K23" s="47">
        <f t="shared" ca="1" si="0"/>
        <v>24283</v>
      </c>
      <c r="L23" s="46">
        <f ca="1">DATEDIF(Table1[[#This Row],[Date of birth]],TODAY(),"Y")</f>
        <v>57</v>
      </c>
    </row>
    <row r="24" spans="1:12" x14ac:dyDescent="0.25">
      <c r="A24" s="93">
        <v>807</v>
      </c>
      <c r="B24" s="93"/>
      <c r="C24" s="93"/>
      <c r="D24" s="93" t="s">
        <v>116</v>
      </c>
      <c r="E24" s="93" t="s">
        <v>117</v>
      </c>
      <c r="F24" s="93" t="s">
        <v>118</v>
      </c>
      <c r="G24" s="93" t="s">
        <v>116</v>
      </c>
      <c r="H24" s="93" t="s">
        <v>699</v>
      </c>
      <c r="I24" s="86" t="s">
        <v>119</v>
      </c>
      <c r="J24" t="str">
        <f ca="1">IF(MID(I24,8,1)="0","Lady",IF(Table1[[#This Row],[Age]]&gt;69,"GS",IF(Table1[[#This Row],[Age]]&gt;59,"SS",IF(Table1[[#This Row],[Age]]&gt;49,"S",IF(Table1[[#This Row],[Age]]&lt;17,"S Jnr",IF(Table1[[#This Row],[Age]]&lt;22,"Jnr"," "))))))</f>
        <v xml:space="preserve"> </v>
      </c>
      <c r="K24" s="47">
        <f t="shared" ca="1" si="0"/>
        <v>37000</v>
      </c>
      <c r="L24" s="46">
        <f ca="1">DATEDIF(Table1[[#This Row],[Date of birth]],TODAY(),"Y")</f>
        <v>22</v>
      </c>
    </row>
    <row r="25" spans="1:12" x14ac:dyDescent="0.25">
      <c r="A25" s="87">
        <v>851</v>
      </c>
      <c r="B25" s="87"/>
      <c r="C25" s="87"/>
      <c r="D25" s="87"/>
      <c r="E25" s="87" t="s">
        <v>165</v>
      </c>
      <c r="F25" s="87" t="s">
        <v>166</v>
      </c>
      <c r="G25" s="87" t="s">
        <v>167</v>
      </c>
      <c r="H25" s="93" t="s">
        <v>699</v>
      </c>
      <c r="I25" t="s">
        <v>168</v>
      </c>
      <c r="J25" t="str">
        <f ca="1">IF(MID(I25,8,1)="0","Lady",IF(Table1[[#This Row],[Age]]&gt;69,"GS",IF(Table1[[#This Row],[Age]]&gt;59,"SS",IF(Table1[[#This Row],[Age]]&gt;49,"S",IF(Table1[[#This Row],[Age]]&lt;17,"S Jnr",IF(Table1[[#This Row],[Age]]&lt;22,"Jnr"," "))))))</f>
        <v>SS</v>
      </c>
      <c r="K25" s="47">
        <f t="shared" ca="1" si="0"/>
        <v>20691</v>
      </c>
      <c r="L25" s="46">
        <f ca="1">DATEDIF(Table1[[#This Row],[Date of birth]],TODAY(),"Y")</f>
        <v>67</v>
      </c>
    </row>
    <row r="26" spans="1:12" x14ac:dyDescent="0.25">
      <c r="A26" s="93">
        <v>888</v>
      </c>
      <c r="B26" s="93"/>
      <c r="C26" s="93"/>
      <c r="D26" s="93"/>
      <c r="E26" s="93" t="s">
        <v>408</v>
      </c>
      <c r="F26" s="93" t="s">
        <v>78</v>
      </c>
      <c r="G26" s="93" t="s">
        <v>409</v>
      </c>
      <c r="H26" s="93" t="s">
        <v>699</v>
      </c>
      <c r="I26" s="91" t="s">
        <v>410</v>
      </c>
      <c r="J26" t="str">
        <f>IF(MID(I26,8,1)="0","Lady",IF(Table1[[#This Row],[Age]]&gt;69,"GS",IF(Table1[[#This Row],[Age]]&gt;59,"SS",IF(Table1[[#This Row],[Age]]&gt;49,"S",IF(Table1[[#This Row],[Age]]&lt;17,"S Jnr",IF(Table1[[#This Row],[Age]]&lt;22,"Jnr"," "))))))</f>
        <v>Lady</v>
      </c>
      <c r="K26" s="47">
        <f t="shared" ca="1" si="0"/>
        <v>24880</v>
      </c>
      <c r="L26" s="46">
        <f ca="1">DATEDIF(Table1[[#This Row],[Date of birth]],TODAY(),"Y")</f>
        <v>55</v>
      </c>
    </row>
    <row r="27" spans="1:12" x14ac:dyDescent="0.25">
      <c r="A27" s="93">
        <v>896</v>
      </c>
      <c r="B27" s="93"/>
      <c r="C27" s="93"/>
      <c r="D27" s="93"/>
      <c r="E27" s="93" t="s">
        <v>188</v>
      </c>
      <c r="F27" s="93" t="s">
        <v>189</v>
      </c>
      <c r="G27" s="93" t="s">
        <v>190</v>
      </c>
      <c r="H27" s="93" t="s">
        <v>699</v>
      </c>
      <c r="I27" s="86" t="s">
        <v>191</v>
      </c>
      <c r="J27" t="str">
        <f ca="1">IF(MID(I27,8,1)="0","Lady",IF(Table1[[#This Row],[Age]]&gt;69,"GS",IF(Table1[[#This Row],[Age]]&gt;59,"SS",IF(Table1[[#This Row],[Age]]&gt;49,"S",IF(Table1[[#This Row],[Age]]&lt;17,"S Jnr",IF(Table1[[#This Row],[Age]]&lt;22,"Jnr"," "))))))</f>
        <v xml:space="preserve"> </v>
      </c>
      <c r="K27" s="47">
        <f t="shared" ca="1" si="0"/>
        <v>28749</v>
      </c>
      <c r="L27" s="46">
        <f ca="1">DATEDIF(Table1[[#This Row],[Date of birth]],TODAY(),"Y")</f>
        <v>45</v>
      </c>
    </row>
    <row r="28" spans="1:12" x14ac:dyDescent="0.25">
      <c r="A28" s="125">
        <v>949</v>
      </c>
      <c r="B28" s="125"/>
      <c r="C28" s="125"/>
      <c r="D28" s="125"/>
      <c r="E28" s="125" t="s">
        <v>394</v>
      </c>
      <c r="F28" s="125" t="s">
        <v>395</v>
      </c>
      <c r="G28" s="125" t="s">
        <v>398</v>
      </c>
      <c r="H28" s="125"/>
      <c r="I28" s="91" t="s">
        <v>399</v>
      </c>
      <c r="J28" t="str">
        <f ca="1">IF(MID(I28,8,1)="0","Lady",IF(Table1[[#This Row],[Age]]&gt;69,"GS",IF(Table1[[#This Row],[Age]]&gt;59,"SS",IF(Table1[[#This Row],[Age]]&gt;49,"S",IF(Table1[[#This Row],[Age]]&lt;17,"S Jnr",IF(Table1[[#This Row],[Age]]&lt;22,"Jnr"," "))))))</f>
        <v>SS</v>
      </c>
      <c r="K28" s="47">
        <f t="shared" ca="1" si="0"/>
        <v>22624</v>
      </c>
      <c r="L28" s="46">
        <f ca="1">DATEDIF(Table1[[#This Row],[Date of birth]],TODAY(),"Y")</f>
        <v>61</v>
      </c>
    </row>
    <row r="29" spans="1:12" x14ac:dyDescent="0.25">
      <c r="A29" s="93">
        <v>1113</v>
      </c>
      <c r="B29" s="93"/>
      <c r="C29" s="93"/>
      <c r="D29" s="93"/>
      <c r="E29" s="93" t="s">
        <v>120</v>
      </c>
      <c r="F29" s="93" t="s">
        <v>118</v>
      </c>
      <c r="G29" s="93" t="s">
        <v>116</v>
      </c>
      <c r="H29" s="93" t="s">
        <v>699</v>
      </c>
      <c r="I29" s="86" t="s">
        <v>121</v>
      </c>
      <c r="J29" t="str">
        <f ca="1">IF(MID(I29,8,1)="0","Lady",IF(Table1[[#This Row],[Age]]&gt;69,"GS",IF(Table1[[#This Row],[Age]]&gt;59,"SS",IF(Table1[[#This Row],[Age]]&gt;49,"S",IF(Table1[[#This Row],[Age]]&lt;17,"S Jnr",IF(Table1[[#This Row],[Age]]&lt;22,"Jnr"," "))))))</f>
        <v>SS</v>
      </c>
      <c r="K29" s="47">
        <f t="shared" ca="1" si="0"/>
        <v>23141</v>
      </c>
      <c r="L29" s="46">
        <f ca="1">DATEDIF(Table1[[#This Row],[Date of birth]],TODAY(),"Y")</f>
        <v>60</v>
      </c>
    </row>
    <row r="30" spans="1:12" x14ac:dyDescent="0.25">
      <c r="A30" s="125">
        <v>1142</v>
      </c>
      <c r="B30" s="125"/>
      <c r="C30" s="125"/>
      <c r="D30" s="125"/>
      <c r="E30" s="125" t="s">
        <v>64</v>
      </c>
      <c r="F30" s="125" t="s">
        <v>65</v>
      </c>
      <c r="G30" s="125" t="s">
        <v>42</v>
      </c>
      <c r="H30" s="125"/>
      <c r="I30" s="86" t="s">
        <v>66</v>
      </c>
      <c r="J30" t="str">
        <f ca="1">IF(MID(I30,8,1)="0","Lady",IF(Table1[[#This Row],[Age]]&gt;69,"GS",IF(Table1[[#This Row],[Age]]&gt;59,"SS",IF(Table1[[#This Row],[Age]]&gt;49,"S",IF(Table1[[#This Row],[Age]]&lt;17,"S Jnr",IF(Table1[[#This Row],[Age]]&lt;22,"Jnr"," "))))))</f>
        <v>S</v>
      </c>
      <c r="K30" s="47">
        <f t="shared" ca="1" si="0"/>
        <v>26537</v>
      </c>
      <c r="L30" s="46">
        <f ca="1">DATEDIF(Table1[[#This Row],[Date of birth]],TODAY(),"Y")</f>
        <v>51</v>
      </c>
    </row>
    <row r="31" spans="1:12" x14ac:dyDescent="0.25">
      <c r="A31" s="125">
        <v>1162</v>
      </c>
      <c r="B31" s="125"/>
      <c r="C31" s="125"/>
      <c r="D31" s="125"/>
      <c r="E31" s="125" t="s">
        <v>218</v>
      </c>
      <c r="F31" s="125" t="s">
        <v>219</v>
      </c>
      <c r="G31" s="125" t="s">
        <v>220</v>
      </c>
      <c r="H31" s="125"/>
      <c r="I31" s="86" t="s">
        <v>221</v>
      </c>
      <c r="J31" t="str">
        <f ca="1">IF(MID(I31,8,1)="0","Lady",IF(Table1[[#This Row],[Age]]&gt;69,"GS",IF(Table1[[#This Row],[Age]]&gt;59,"SS",IF(Table1[[#This Row],[Age]]&gt;49,"S",IF(Table1[[#This Row],[Age]]&lt;17,"S Jnr",IF(Table1[[#This Row],[Age]]&lt;22,"Jnr"," "))))))</f>
        <v>SS</v>
      </c>
      <c r="K31" s="47">
        <f t="shared" ca="1" si="0"/>
        <v>21261</v>
      </c>
      <c r="L31" s="46">
        <f ca="1">DATEDIF(Table1[[#This Row],[Date of birth]],TODAY(),"Y")</f>
        <v>65</v>
      </c>
    </row>
    <row r="32" spans="1:12" x14ac:dyDescent="0.25">
      <c r="A32" s="125">
        <v>1162</v>
      </c>
      <c r="B32" s="125"/>
      <c r="C32" s="125"/>
      <c r="D32" s="125"/>
      <c r="E32" s="125" t="s">
        <v>218</v>
      </c>
      <c r="F32" s="125" t="s">
        <v>219</v>
      </c>
      <c r="G32" s="125" t="s">
        <v>220</v>
      </c>
      <c r="H32" s="125"/>
      <c r="I32" s="91" t="s">
        <v>221</v>
      </c>
      <c r="J32" t="str">
        <f ca="1">IF(MID(I32,8,1)="0","Lady",IF(Table1[[#This Row],[Age]]&gt;69,"GS",IF(Table1[[#This Row],[Age]]&gt;59,"SS",IF(Table1[[#This Row],[Age]]&gt;49,"S",IF(Table1[[#This Row],[Age]]&lt;17,"S Jnr",IF(Table1[[#This Row],[Age]]&lt;22,"Jnr"," "))))))</f>
        <v>SS</v>
      </c>
      <c r="K32" s="47">
        <f t="shared" ca="1" si="0"/>
        <v>21261</v>
      </c>
      <c r="L32" s="46">
        <f ca="1">DATEDIF(Table1[[#This Row],[Date of birth]],TODAY(),"Y")</f>
        <v>65</v>
      </c>
    </row>
    <row r="33" spans="1:12" x14ac:dyDescent="0.25">
      <c r="A33" s="125">
        <v>1250</v>
      </c>
      <c r="B33" s="125"/>
      <c r="C33" s="125"/>
      <c r="D33" s="125"/>
      <c r="E33" s="125" t="s">
        <v>35</v>
      </c>
      <c r="F33" s="125" t="s">
        <v>36</v>
      </c>
      <c r="G33" s="125" t="s">
        <v>37</v>
      </c>
      <c r="H33" s="125"/>
      <c r="I33" s="86" t="s">
        <v>38</v>
      </c>
      <c r="J33" t="str">
        <f ca="1">IF(MID(I33,8,1)="0","Lady",IF(Table1[[#This Row],[Age]]&gt;69,"GS",IF(Table1[[#This Row],[Age]]&gt;59,"SS",IF(Table1[[#This Row],[Age]]&gt;49,"S",IF(Table1[[#This Row],[Age]]&lt;17,"S Jnr",IF(Table1[[#This Row],[Age]]&lt;22,"Jnr"," "))))))</f>
        <v>S</v>
      </c>
      <c r="K33" s="47">
        <f t="shared" ca="1" si="0"/>
        <v>25436</v>
      </c>
      <c r="L33" s="46">
        <f ca="1">DATEDIF(Table1[[#This Row],[Date of birth]],TODAY(),"Y")</f>
        <v>54</v>
      </c>
    </row>
    <row r="34" spans="1:12" x14ac:dyDescent="0.25">
      <c r="A34" s="125">
        <v>1317</v>
      </c>
      <c r="B34" s="125"/>
      <c r="C34" s="125"/>
      <c r="D34" s="125"/>
      <c r="E34" s="125" t="s">
        <v>437</v>
      </c>
      <c r="F34" s="125" t="s">
        <v>438</v>
      </c>
      <c r="G34" s="125" t="s">
        <v>102</v>
      </c>
      <c r="H34" s="125"/>
      <c r="I34" s="91" t="s">
        <v>439</v>
      </c>
      <c r="J34" t="str">
        <f ca="1">IF(MID(I34,8,1)="0","Lady",IF(Table1[[#This Row],[Age]]&gt;69,"GS",IF(Table1[[#This Row],[Age]]&gt;59,"SS",IF(Table1[[#This Row],[Age]]&gt;49,"S",IF(Table1[[#This Row],[Age]]&lt;17,"S Jnr",IF(Table1[[#This Row],[Age]]&lt;22,"Jnr"," "))))))</f>
        <v xml:space="preserve"> </v>
      </c>
      <c r="K34" s="47">
        <f t="shared" ref="K34:K65" ca="1" si="1" xml:space="preserve"> IFERROR(DATE(LEFT(I34,2)+IF(LEFT(I34,2)&lt;RIGHT(YEAR(TODAY()),2),2000,1900),MID(I34,3,2),MID(I34,5,2)),"")</f>
        <v>29306</v>
      </c>
      <c r="L34" s="46">
        <f ca="1">DATEDIF(Table1[[#This Row],[Date of birth]],TODAY(),"Y")</f>
        <v>43</v>
      </c>
    </row>
    <row r="35" spans="1:12" x14ac:dyDescent="0.25">
      <c r="A35" s="93">
        <v>1321</v>
      </c>
      <c r="B35" s="93"/>
      <c r="C35" s="93"/>
      <c r="D35" s="93"/>
      <c r="E35" s="93" t="s">
        <v>234</v>
      </c>
      <c r="F35" s="93" t="s">
        <v>235</v>
      </c>
      <c r="G35" s="93" t="s">
        <v>236</v>
      </c>
      <c r="H35" s="93" t="s">
        <v>699</v>
      </c>
      <c r="I35" s="86" t="s">
        <v>237</v>
      </c>
      <c r="J35" t="str">
        <f ca="1">IF(MID(I35,8,1)="0","Lady",IF(Table1[[#This Row],[Age]]&gt;69,"GS",IF(Table1[[#This Row],[Age]]&gt;59,"SS",IF(Table1[[#This Row],[Age]]&gt;49,"S",IF(Table1[[#This Row],[Age]]&lt;17,"S Jnr",IF(Table1[[#This Row],[Age]]&lt;22,"Jnr"," "))))))</f>
        <v>S</v>
      </c>
      <c r="K35" s="47">
        <f t="shared" ca="1" si="1"/>
        <v>26505</v>
      </c>
      <c r="L35" s="46">
        <f ca="1">DATEDIF(Table1[[#This Row],[Date of birth]],TODAY(),"Y")</f>
        <v>51</v>
      </c>
    </row>
    <row r="36" spans="1:12" x14ac:dyDescent="0.25">
      <c r="A36" s="87">
        <v>1471</v>
      </c>
      <c r="B36" s="87"/>
      <c r="C36" s="87"/>
      <c r="D36" s="87" t="s">
        <v>238</v>
      </c>
      <c r="E36" s="87" t="s">
        <v>239</v>
      </c>
      <c r="F36" s="87" t="s">
        <v>240</v>
      </c>
      <c r="G36" s="87" t="s">
        <v>241</v>
      </c>
      <c r="H36" s="93" t="s">
        <v>699</v>
      </c>
      <c r="I36" t="s">
        <v>242</v>
      </c>
      <c r="J36" t="str">
        <f ca="1">IF(MID(I36,8,1)="0","Lady",IF(Table1[[#This Row],[Age]]&gt;69,"GS",IF(Table1[[#This Row],[Age]]&gt;59,"SS",IF(Table1[[#This Row],[Age]]&gt;49,"S",IF(Table1[[#This Row],[Age]]&lt;17,"S Jnr",IF(Table1[[#This Row],[Age]]&lt;22,"Jnr"," "))))))</f>
        <v xml:space="preserve"> </v>
      </c>
      <c r="K36" s="47">
        <f t="shared" ca="1" si="1"/>
        <v>29930</v>
      </c>
      <c r="L36" s="46">
        <f ca="1">DATEDIF(Table1[[#This Row],[Date of birth]],TODAY(),"Y")</f>
        <v>41</v>
      </c>
    </row>
    <row r="37" spans="1:12" x14ac:dyDescent="0.25">
      <c r="A37" s="93">
        <v>1547</v>
      </c>
      <c r="B37" s="93"/>
      <c r="C37" s="93"/>
      <c r="D37" s="93"/>
      <c r="E37" s="110" t="s">
        <v>433</v>
      </c>
      <c r="F37" s="110" t="s">
        <v>434</v>
      </c>
      <c r="G37" s="111" t="s">
        <v>435</v>
      </c>
      <c r="H37" s="93" t="s">
        <v>699</v>
      </c>
      <c r="I37" s="90" t="s">
        <v>436</v>
      </c>
      <c r="J37" t="str">
        <f ca="1">IF(MID(I37,8,1)="0","Lady",IF(Table1[[#This Row],[Age]]&gt;69,"GS",IF(Table1[[#This Row],[Age]]&gt;59,"SS",IF(Table1[[#This Row],[Age]]&gt;49,"S",IF(Table1[[#This Row],[Age]]&lt;17,"S Jnr",IF(Table1[[#This Row],[Age]]&lt;22,"Jnr"," "))))))</f>
        <v>S</v>
      </c>
      <c r="K37" s="47">
        <f t="shared" ca="1" si="1"/>
        <v>26177</v>
      </c>
      <c r="L37" s="46">
        <f ca="1">DATEDIF(Table1[[#This Row],[Date of birth]],TODAY(),"Y")</f>
        <v>52</v>
      </c>
    </row>
    <row r="38" spans="1:12" x14ac:dyDescent="0.25">
      <c r="A38" s="125">
        <v>1550</v>
      </c>
      <c r="B38" s="125"/>
      <c r="C38" s="125"/>
      <c r="D38" s="125" t="s">
        <v>44</v>
      </c>
      <c r="E38" s="125" t="s">
        <v>50</v>
      </c>
      <c r="F38" s="125" t="s">
        <v>51</v>
      </c>
      <c r="G38" s="125" t="s">
        <v>48</v>
      </c>
      <c r="H38" s="125"/>
      <c r="I38" s="86" t="s">
        <v>52</v>
      </c>
      <c r="J38" t="str">
        <f ca="1">IF(MID(I38,8,1)="0","Lady",IF(Table1[[#This Row],[Age]]&gt;69,"GS",IF(Table1[[#This Row],[Age]]&gt;59,"SS",IF(Table1[[#This Row],[Age]]&gt;49,"S",IF(Table1[[#This Row],[Age]]&lt;17,"S Jnr",IF(Table1[[#This Row],[Age]]&lt;22,"Jnr"," "))))))</f>
        <v xml:space="preserve"> </v>
      </c>
      <c r="K38" s="47">
        <f t="shared" ca="1" si="1"/>
        <v>32148</v>
      </c>
      <c r="L38" s="46">
        <f ca="1">DATEDIF(Table1[[#This Row],[Date of birth]],TODAY(),"Y")</f>
        <v>35</v>
      </c>
    </row>
    <row r="39" spans="1:12" x14ac:dyDescent="0.25">
      <c r="A39" s="93">
        <v>1637</v>
      </c>
      <c r="B39" s="93"/>
      <c r="C39" s="93"/>
      <c r="D39" s="93"/>
      <c r="E39" s="93" t="s">
        <v>20</v>
      </c>
      <c r="F39" s="93" t="s">
        <v>21</v>
      </c>
      <c r="G39" s="93" t="s">
        <v>22</v>
      </c>
      <c r="H39" s="93" t="s">
        <v>699</v>
      </c>
      <c r="I39" s="86" t="s">
        <v>23</v>
      </c>
      <c r="J39" t="str">
        <f ca="1">IF(MID(I39,8,1)="0","Lady",IF(Table1[[#This Row],[Age]]&gt;69,"GS",IF(Table1[[#This Row],[Age]]&gt;59,"SS",IF(Table1[[#This Row],[Age]]&gt;49,"S",IF(Table1[[#This Row],[Age]]&lt;17,"S Jnr",IF(Table1[[#This Row],[Age]]&lt;22,"Jnr"," "))))))</f>
        <v>SS</v>
      </c>
      <c r="K39" s="47">
        <f t="shared" ca="1" si="1"/>
        <v>19976</v>
      </c>
      <c r="L39" s="46">
        <f ca="1">DATEDIF(Table1[[#This Row],[Date of birth]],TODAY(),"Y")</f>
        <v>69</v>
      </c>
    </row>
    <row r="40" spans="1:12" x14ac:dyDescent="0.25">
      <c r="A40" s="125">
        <v>1684</v>
      </c>
      <c r="B40" s="125"/>
      <c r="C40" s="125"/>
      <c r="D40" s="125"/>
      <c r="E40" s="125" t="s">
        <v>243</v>
      </c>
      <c r="F40" s="125" t="s">
        <v>244</v>
      </c>
      <c r="G40" s="125" t="s">
        <v>245</v>
      </c>
      <c r="H40" s="125"/>
      <c r="I40" s="86" t="s">
        <v>246</v>
      </c>
      <c r="J40" t="str">
        <f ca="1">IF(MID(I40,8,1)="0","Lady",IF(Table1[[#This Row],[Age]]&gt;69,"GS",IF(Table1[[#This Row],[Age]]&gt;59,"SS",IF(Table1[[#This Row],[Age]]&gt;49,"S",IF(Table1[[#This Row],[Age]]&lt;17,"S Jnr",IF(Table1[[#This Row],[Age]]&lt;22,"Jnr"," "))))))</f>
        <v>SS</v>
      </c>
      <c r="K40" s="47">
        <f t="shared" ca="1" si="1"/>
        <v>23045</v>
      </c>
      <c r="L40" s="46">
        <f ca="1">DATEDIF(Table1[[#This Row],[Date of birth]],TODAY(),"Y")</f>
        <v>60</v>
      </c>
    </row>
    <row r="41" spans="1:12" x14ac:dyDescent="0.25">
      <c r="A41" s="87">
        <v>1716</v>
      </c>
      <c r="B41" s="87"/>
      <c r="C41" s="87" t="s">
        <v>9</v>
      </c>
      <c r="D41" s="87"/>
      <c r="E41" s="87" t="s">
        <v>13</v>
      </c>
      <c r="F41" s="87" t="s">
        <v>14</v>
      </c>
      <c r="G41" s="87" t="s">
        <v>15</v>
      </c>
      <c r="H41" s="93" t="s">
        <v>699</v>
      </c>
      <c r="I41" t="s">
        <v>16</v>
      </c>
      <c r="J41" t="str">
        <f ca="1">IF(MID(I41,8,1)="0","Lady",IF(Table1[[#This Row],[Age]]&gt;69,"GS",IF(Table1[[#This Row],[Age]]&gt;59,"SS",IF(Table1[[#This Row],[Age]]&gt;49,"S",IF(Table1[[#This Row],[Age]]&lt;17,"S Jnr",IF(Table1[[#This Row],[Age]]&lt;22,"Jnr"," "))))))</f>
        <v>S</v>
      </c>
      <c r="K41" s="47">
        <f t="shared" ca="1" si="1"/>
        <v>24150</v>
      </c>
      <c r="L41" s="46">
        <f ca="1">DATEDIF(Table1[[#This Row],[Date of birth]],TODAY(),"Y")</f>
        <v>57</v>
      </c>
    </row>
    <row r="42" spans="1:12" x14ac:dyDescent="0.25">
      <c r="A42" s="93">
        <v>1771</v>
      </c>
      <c r="B42" s="93"/>
      <c r="C42" s="93"/>
      <c r="D42" s="93"/>
      <c r="E42" s="93" t="s">
        <v>261</v>
      </c>
      <c r="F42" s="93" t="s">
        <v>262</v>
      </c>
      <c r="G42" s="93" t="s">
        <v>263</v>
      </c>
      <c r="H42" s="93" t="s">
        <v>699</v>
      </c>
      <c r="I42" s="86" t="s">
        <v>264</v>
      </c>
      <c r="J42" t="str">
        <f ca="1">IF(MID(I42,8,1)="0","Lady",IF(Table1[[#This Row],[Age]]&gt;69,"GS",IF(Table1[[#This Row],[Age]]&gt;59,"SS",IF(Table1[[#This Row],[Age]]&gt;49,"S",IF(Table1[[#This Row],[Age]]&lt;17,"S Jnr",IF(Table1[[#This Row],[Age]]&lt;22,"Jnr"," "))))))</f>
        <v>GS</v>
      </c>
      <c r="K42" s="47">
        <f t="shared" ca="1" si="1"/>
        <v>16046</v>
      </c>
      <c r="L42" s="46">
        <f ca="1">DATEDIF(Table1[[#This Row],[Date of birth]],TODAY(),"Y")</f>
        <v>80</v>
      </c>
    </row>
    <row r="43" spans="1:12" x14ac:dyDescent="0.25">
      <c r="A43" s="93">
        <v>1776</v>
      </c>
      <c r="B43" s="93"/>
      <c r="C43" s="93"/>
      <c r="D43" s="93"/>
      <c r="E43" s="93" t="s">
        <v>418</v>
      </c>
      <c r="F43" s="93" t="s">
        <v>415</v>
      </c>
      <c r="G43" s="93" t="s">
        <v>416</v>
      </c>
      <c r="H43" s="93" t="s">
        <v>699</v>
      </c>
      <c r="I43" s="91" t="s">
        <v>419</v>
      </c>
      <c r="J43" t="str">
        <f>IF(MID(I43,8,1)="0","Lady",IF(Table1[[#This Row],[Age]]&gt;69,"GS",IF(Table1[[#This Row],[Age]]&gt;59,"SS",IF(Table1[[#This Row],[Age]]&gt;49,"S",IF(Table1[[#This Row],[Age]]&lt;17,"S Jnr",IF(Table1[[#This Row],[Age]]&lt;22,"Jnr"," "))))))</f>
        <v>Lady</v>
      </c>
      <c r="K43" s="47">
        <f t="shared" ca="1" si="1"/>
        <v>25474</v>
      </c>
      <c r="L43" s="46">
        <f ca="1">DATEDIF(Table1[[#This Row],[Date of birth]],TODAY(),"Y")</f>
        <v>54</v>
      </c>
    </row>
    <row r="44" spans="1:12" x14ac:dyDescent="0.25">
      <c r="A44" s="93">
        <v>1777</v>
      </c>
      <c r="B44" s="93"/>
      <c r="C44" s="93"/>
      <c r="D44" s="93"/>
      <c r="E44" s="93" t="s">
        <v>414</v>
      </c>
      <c r="F44" s="93" t="s">
        <v>415</v>
      </c>
      <c r="G44" s="93" t="s">
        <v>416</v>
      </c>
      <c r="H44" s="93" t="s">
        <v>699</v>
      </c>
      <c r="I44" s="91" t="s">
        <v>417</v>
      </c>
      <c r="J44" t="str">
        <f ca="1">IF(MID(I44,8,1)="0","Lady",IF(Table1[[#This Row],[Age]]&gt;69,"GS",IF(Table1[[#This Row],[Age]]&gt;59,"SS",IF(Table1[[#This Row],[Age]]&gt;49,"S",IF(Table1[[#This Row],[Age]]&lt;17,"S Jnr",IF(Table1[[#This Row],[Age]]&lt;22,"Jnr"," "))))))</f>
        <v>S</v>
      </c>
      <c r="K44" s="47">
        <f t="shared" ca="1" si="1"/>
        <v>26304</v>
      </c>
      <c r="L44" s="46">
        <f ca="1">DATEDIF(Table1[[#This Row],[Date of birth]],TODAY(),"Y")</f>
        <v>51</v>
      </c>
    </row>
    <row r="45" spans="1:12" x14ac:dyDescent="0.25">
      <c r="A45" s="93">
        <v>1838</v>
      </c>
      <c r="B45" s="93"/>
      <c r="C45" s="93"/>
      <c r="D45" s="93"/>
      <c r="E45" s="93" t="s">
        <v>208</v>
      </c>
      <c r="F45" s="93" t="s">
        <v>209</v>
      </c>
      <c r="G45" s="93" t="s">
        <v>210</v>
      </c>
      <c r="H45" s="93" t="s">
        <v>699</v>
      </c>
      <c r="I45" s="86" t="s">
        <v>211</v>
      </c>
      <c r="J45" t="str">
        <f ca="1">IF(MID(I45,8,1)="0","Lady",IF(Table1[[#This Row],[Age]]&gt;69,"GS",IF(Table1[[#This Row],[Age]]&gt;59,"SS",IF(Table1[[#This Row],[Age]]&gt;49,"S",IF(Table1[[#This Row],[Age]]&lt;17,"S Jnr",IF(Table1[[#This Row],[Age]]&lt;22,"Jnr"," "))))))</f>
        <v>S</v>
      </c>
      <c r="K45" s="47">
        <f t="shared" ca="1" si="1"/>
        <v>26391</v>
      </c>
      <c r="L45" s="46">
        <f ca="1">DATEDIF(Table1[[#This Row],[Date of birth]],TODAY(),"Y")</f>
        <v>51</v>
      </c>
    </row>
    <row r="46" spans="1:12" x14ac:dyDescent="0.25">
      <c r="A46" s="125">
        <v>1923</v>
      </c>
      <c r="B46" s="125"/>
      <c r="C46" s="125"/>
      <c r="D46" s="125" t="s">
        <v>195</v>
      </c>
      <c r="E46" s="125" t="s">
        <v>196</v>
      </c>
      <c r="F46" s="125" t="s">
        <v>197</v>
      </c>
      <c r="G46" s="125" t="s">
        <v>198</v>
      </c>
      <c r="H46" s="125"/>
      <c r="I46" s="86" t="s">
        <v>199</v>
      </c>
      <c r="J46" t="str">
        <f ca="1">IF(MID(I46,8,1)="0","Lady",IF(Table1[[#This Row],[Age]]&gt;69,"GS",IF(Table1[[#This Row],[Age]]&gt;59,"SS",IF(Table1[[#This Row],[Age]]&gt;49,"S",IF(Table1[[#This Row],[Age]]&lt;17,"S Jnr",IF(Table1[[#This Row],[Age]]&lt;22,"Jnr"," "))))))</f>
        <v>SS</v>
      </c>
      <c r="K46" s="47">
        <f t="shared" ca="1" si="1"/>
        <v>20813</v>
      </c>
      <c r="L46" s="46">
        <f ca="1">DATEDIF(Table1[[#This Row],[Date of birth]],TODAY(),"Y")</f>
        <v>66</v>
      </c>
    </row>
    <row r="47" spans="1:12" x14ac:dyDescent="0.25">
      <c r="A47" s="93">
        <v>1929</v>
      </c>
      <c r="B47" s="93"/>
      <c r="C47" s="93"/>
      <c r="D47" s="93"/>
      <c r="E47" s="93" t="s">
        <v>44</v>
      </c>
      <c r="F47" s="93" t="s">
        <v>45</v>
      </c>
      <c r="G47" s="93" t="s">
        <v>42</v>
      </c>
      <c r="H47" s="93" t="s">
        <v>699</v>
      </c>
      <c r="I47" s="86" t="s">
        <v>46</v>
      </c>
      <c r="J47" t="str">
        <f ca="1">IF(MID(I47,8,1)="0","Lady",IF(Table1[[#This Row],[Age]]&gt;69,"GS",IF(Table1[[#This Row],[Age]]&gt;59,"SS",IF(Table1[[#This Row],[Age]]&gt;49,"S",IF(Table1[[#This Row],[Age]]&lt;17,"S Jnr",IF(Table1[[#This Row],[Age]]&lt;22,"Jnr"," "))))))</f>
        <v xml:space="preserve"> </v>
      </c>
      <c r="K47" s="47">
        <f t="shared" ca="1" si="1"/>
        <v>29559</v>
      </c>
      <c r="L47" s="46">
        <f ca="1">DATEDIF(Table1[[#This Row],[Date of birth]],TODAY(),"Y")</f>
        <v>43</v>
      </c>
    </row>
    <row r="48" spans="1:12" x14ac:dyDescent="0.25">
      <c r="A48" s="93">
        <v>1931</v>
      </c>
      <c r="B48" s="93"/>
      <c r="C48" s="93"/>
      <c r="D48" s="93"/>
      <c r="E48" s="93" t="s">
        <v>294</v>
      </c>
      <c r="F48" s="93" t="s">
        <v>295</v>
      </c>
      <c r="G48" s="93" t="s">
        <v>276</v>
      </c>
      <c r="H48" s="93" t="s">
        <v>699</v>
      </c>
      <c r="I48" s="86" t="s">
        <v>296</v>
      </c>
      <c r="J48" t="str">
        <f>IF(MID(I48,8,1)="0","Lady",IF(Table1[[#This Row],[Age]]&gt;69,"GS",IF(Table1[[#This Row],[Age]]&gt;59,"SS",IF(Table1[[#This Row],[Age]]&gt;49,"S",IF(Table1[[#This Row],[Age]]&lt;17,"S Jnr",IF(Table1[[#This Row],[Age]]&lt;22,"Jnr"," "))))))</f>
        <v>Lady</v>
      </c>
      <c r="K48" s="47">
        <f t="shared" ca="1" si="1"/>
        <v>24876</v>
      </c>
      <c r="L48" s="46">
        <f ca="1">DATEDIF(Table1[[#This Row],[Date of birth]],TODAY(),"Y")</f>
        <v>55</v>
      </c>
    </row>
    <row r="49" spans="1:12" x14ac:dyDescent="0.25">
      <c r="A49" s="126">
        <v>2045</v>
      </c>
      <c r="B49" s="126"/>
      <c r="C49" s="126"/>
      <c r="D49" s="126"/>
      <c r="E49" s="126" t="s">
        <v>440</v>
      </c>
      <c r="F49" s="126" t="s">
        <v>441</v>
      </c>
      <c r="G49" s="126" t="s">
        <v>442</v>
      </c>
      <c r="H49" s="126"/>
      <c r="I49" s="45" t="s">
        <v>443</v>
      </c>
      <c r="J49" t="str">
        <f ca="1">IF(MID(I49,8,1)="0","Lady",IF(Table1[[#This Row],[Age]]&gt;69,"GS",IF(Table1[[#This Row],[Age]]&gt;59,"SS",IF(Table1[[#This Row],[Age]]&gt;49,"S",IF(Table1[[#This Row],[Age]]&lt;17,"S Jnr",IF(Table1[[#This Row],[Age]]&lt;22,"Jnr"," "))))))</f>
        <v>S</v>
      </c>
      <c r="K49" s="47">
        <f t="shared" ca="1" si="1"/>
        <v>25791</v>
      </c>
      <c r="L49" s="46">
        <f ca="1">DATEDIF(Table1[[#This Row],[Date of birth]],TODAY(),"Y")</f>
        <v>53</v>
      </c>
    </row>
    <row r="50" spans="1:12" x14ac:dyDescent="0.25">
      <c r="A50" s="93">
        <v>2051</v>
      </c>
      <c r="B50" s="93"/>
      <c r="C50" s="93"/>
      <c r="D50" s="93"/>
      <c r="E50" s="93" t="s">
        <v>278</v>
      </c>
      <c r="F50" s="93" t="s">
        <v>94</v>
      </c>
      <c r="G50" s="93" t="s">
        <v>279</v>
      </c>
      <c r="H50" s="93" t="s">
        <v>699</v>
      </c>
      <c r="I50" s="86" t="s">
        <v>280</v>
      </c>
      <c r="J50" t="str">
        <f ca="1">IF(MID(I50,8,1)="0","Lady",IF(Table1[[#This Row],[Age]]&gt;69,"GS",IF(Table1[[#This Row],[Age]]&gt;59,"SS",IF(Table1[[#This Row],[Age]]&gt;49,"S",IF(Table1[[#This Row],[Age]]&lt;17,"S Jnr",IF(Table1[[#This Row],[Age]]&lt;22,"Jnr"," "))))))</f>
        <v>GS</v>
      </c>
      <c r="K50" s="47">
        <f t="shared" ca="1" si="1"/>
        <v>18994</v>
      </c>
      <c r="L50" s="46">
        <f ca="1">DATEDIF(Table1[[#This Row],[Date of birth]],TODAY(),"Y")</f>
        <v>71</v>
      </c>
    </row>
    <row r="51" spans="1:12" x14ac:dyDescent="0.25">
      <c r="A51" s="93">
        <v>2089</v>
      </c>
      <c r="B51" s="93"/>
      <c r="C51" s="93"/>
      <c r="D51" s="93"/>
      <c r="E51" s="93" t="s">
        <v>93</v>
      </c>
      <c r="F51" s="93" t="s">
        <v>94</v>
      </c>
      <c r="G51" s="93" t="s">
        <v>74</v>
      </c>
      <c r="H51" s="93" t="s">
        <v>699</v>
      </c>
      <c r="I51" s="86" t="s">
        <v>95</v>
      </c>
      <c r="J51" t="str">
        <f ca="1">IF(MID(I51,8,1)="0","Lady",IF(Table1[[#This Row],[Age]]&gt;69,"GS",IF(Table1[[#This Row],[Age]]&gt;59,"SS",IF(Table1[[#This Row],[Age]]&gt;49,"S",IF(Table1[[#This Row],[Age]]&lt;17,"S Jnr",IF(Table1[[#This Row],[Age]]&lt;22,"Jnr"," "))))))</f>
        <v xml:space="preserve"> </v>
      </c>
      <c r="K51" s="47">
        <f t="shared" ca="1" si="1"/>
        <v>30244</v>
      </c>
      <c r="L51" s="46">
        <f ca="1">DATEDIF(Table1[[#This Row],[Date of birth]],TODAY(),"Y")</f>
        <v>41</v>
      </c>
    </row>
    <row r="52" spans="1:12" x14ac:dyDescent="0.25">
      <c r="A52" s="93">
        <v>2651</v>
      </c>
      <c r="B52" s="93"/>
      <c r="C52" s="93"/>
      <c r="D52" s="93"/>
      <c r="E52" s="93" t="s">
        <v>247</v>
      </c>
      <c r="F52" s="93" t="s">
        <v>248</v>
      </c>
      <c r="G52" s="93" t="s">
        <v>249</v>
      </c>
      <c r="H52" s="93" t="s">
        <v>699</v>
      </c>
      <c r="I52" s="86" t="s">
        <v>250</v>
      </c>
      <c r="J52" t="str">
        <f ca="1">IF(MID(I52,8,1)="0","Lady",IF(Table1[[#This Row],[Age]]&gt;69,"GS",IF(Table1[[#This Row],[Age]]&gt;59,"SS",IF(Table1[[#This Row],[Age]]&gt;49,"S",IF(Table1[[#This Row],[Age]]&lt;17,"S Jnr",IF(Table1[[#This Row],[Age]]&lt;22,"Jnr"," "))))))</f>
        <v>S</v>
      </c>
      <c r="K52" s="47">
        <f t="shared" ca="1" si="1"/>
        <v>26659</v>
      </c>
      <c r="L52" s="46">
        <f ca="1">DATEDIF(Table1[[#This Row],[Date of birth]],TODAY(),"Y")</f>
        <v>50</v>
      </c>
    </row>
    <row r="53" spans="1:12" x14ac:dyDescent="0.25">
      <c r="A53" s="93">
        <v>2655</v>
      </c>
      <c r="B53" s="93"/>
      <c r="C53" s="93"/>
      <c r="D53" s="93"/>
      <c r="E53" s="93" t="s">
        <v>269</v>
      </c>
      <c r="F53" s="93" t="s">
        <v>154</v>
      </c>
      <c r="G53" s="93" t="s">
        <v>267</v>
      </c>
      <c r="H53" s="93" t="s">
        <v>699</v>
      </c>
      <c r="I53" s="86" t="s">
        <v>270</v>
      </c>
      <c r="J53" t="str">
        <f ca="1">IF(MID(I53,8,1)="0","Lady",IF(Table1[[#This Row],[Age]]&gt;69,"GS",IF(Table1[[#This Row],[Age]]&gt;59,"SS",IF(Table1[[#This Row],[Age]]&gt;49,"S",IF(Table1[[#This Row],[Age]]&lt;17,"S Jnr",IF(Table1[[#This Row],[Age]]&lt;22,"Jnr"," "))))))</f>
        <v>Jnr</v>
      </c>
      <c r="K53" s="47">
        <f t="shared" ca="1" si="1"/>
        <v>39014</v>
      </c>
      <c r="L53" s="46">
        <f ca="1">DATEDIF(Table1[[#This Row],[Date of birth]],TODAY(),"Y")</f>
        <v>17</v>
      </c>
    </row>
    <row r="54" spans="1:12" x14ac:dyDescent="0.25">
      <c r="A54" s="93">
        <v>2688</v>
      </c>
      <c r="B54" s="93"/>
      <c r="C54" s="93"/>
      <c r="D54" s="93"/>
      <c r="E54" s="93" t="s">
        <v>96</v>
      </c>
      <c r="F54" s="93" t="s">
        <v>84</v>
      </c>
      <c r="G54" s="93" t="s">
        <v>97</v>
      </c>
      <c r="H54" s="93" t="s">
        <v>699</v>
      </c>
      <c r="I54" s="86" t="s">
        <v>98</v>
      </c>
      <c r="J54" t="str">
        <f ca="1">IF(MID(I54,8,1)="0","Lady",IF(Table1[[#This Row],[Age]]&gt;69,"GS",IF(Table1[[#This Row],[Age]]&gt;59,"SS",IF(Table1[[#This Row],[Age]]&gt;49,"S",IF(Table1[[#This Row],[Age]]&lt;17,"S Jnr",IF(Table1[[#This Row],[Age]]&lt;22,"Jnr"," "))))))</f>
        <v xml:space="preserve"> </v>
      </c>
      <c r="K54" s="47">
        <f t="shared" ca="1" si="1"/>
        <v>37086</v>
      </c>
      <c r="L54" s="46">
        <f ca="1">DATEDIF(Table1[[#This Row],[Date of birth]],TODAY(),"Y")</f>
        <v>22</v>
      </c>
    </row>
    <row r="55" spans="1:12" x14ac:dyDescent="0.25">
      <c r="A55" s="93">
        <v>2928</v>
      </c>
      <c r="B55" s="93"/>
      <c r="C55" s="93"/>
      <c r="D55" s="93" t="s">
        <v>76</v>
      </c>
      <c r="E55" s="93" t="s">
        <v>77</v>
      </c>
      <c r="F55" s="93" t="s">
        <v>78</v>
      </c>
      <c r="G55" s="93" t="s">
        <v>79</v>
      </c>
      <c r="H55" s="93" t="s">
        <v>699</v>
      </c>
      <c r="I55" s="86" t="s">
        <v>80</v>
      </c>
      <c r="J55" t="str">
        <f ca="1">IF(MID(I55,8,1)="0","Lady",IF(Table1[[#This Row],[Age]]&gt;69,"GS",IF(Table1[[#This Row],[Age]]&gt;59,"SS",IF(Table1[[#This Row],[Age]]&gt;49,"S",IF(Table1[[#This Row],[Age]]&lt;17,"S Jnr",IF(Table1[[#This Row],[Age]]&lt;22,"Jnr"," "))))))</f>
        <v>S</v>
      </c>
      <c r="K55" s="47">
        <f t="shared" ca="1" si="1"/>
        <v>23929</v>
      </c>
      <c r="L55" s="46">
        <f ca="1">DATEDIF(Table1[[#This Row],[Date of birth]],TODAY(),"Y")</f>
        <v>58</v>
      </c>
    </row>
    <row r="56" spans="1:12" x14ac:dyDescent="0.25">
      <c r="A56" s="93">
        <v>2950</v>
      </c>
      <c r="B56" s="93"/>
      <c r="C56" s="93"/>
      <c r="D56" s="93"/>
      <c r="E56" s="93" t="s">
        <v>255</v>
      </c>
      <c r="F56" s="93" t="s">
        <v>177</v>
      </c>
      <c r="G56" s="93" t="s">
        <v>256</v>
      </c>
      <c r="H56" s="93" t="s">
        <v>699</v>
      </c>
      <c r="I56" s="86" t="s">
        <v>257</v>
      </c>
      <c r="J56" t="str">
        <f ca="1">IF(MID(I56,8,1)="0","Lady",IF(Table1[[#This Row],[Age]]&gt;69,"GS",IF(Table1[[#This Row],[Age]]&gt;59,"SS",IF(Table1[[#This Row],[Age]]&gt;49,"S",IF(Table1[[#This Row],[Age]]&lt;17,"S Jnr",IF(Table1[[#This Row],[Age]]&lt;22,"Jnr"," "))))))</f>
        <v xml:space="preserve"> </v>
      </c>
      <c r="K56" s="47">
        <f t="shared" ca="1" si="1"/>
        <v>28786</v>
      </c>
      <c r="L56" s="46">
        <f ca="1">DATEDIF(Table1[[#This Row],[Date of birth]],TODAY(),"Y")</f>
        <v>45</v>
      </c>
    </row>
    <row r="57" spans="1:12" x14ac:dyDescent="0.25">
      <c r="A57" s="125">
        <v>2960</v>
      </c>
      <c r="B57" s="125"/>
      <c r="C57" s="125"/>
      <c r="D57" s="125"/>
      <c r="E57" s="125" t="s">
        <v>157</v>
      </c>
      <c r="F57" s="125" t="s">
        <v>158</v>
      </c>
      <c r="G57" s="125" t="s">
        <v>149</v>
      </c>
      <c r="H57" s="125"/>
      <c r="I57" s="86" t="s">
        <v>159</v>
      </c>
      <c r="J57" t="str">
        <f ca="1">IF(MID(I57,8,1)="0","Lady",IF(Table1[[#This Row],[Age]]&gt;69,"GS",IF(Table1[[#This Row],[Age]]&gt;59,"SS",IF(Table1[[#This Row],[Age]]&gt;49,"S",IF(Table1[[#This Row],[Age]]&lt;17,"S Jnr",IF(Table1[[#This Row],[Age]]&lt;22,"Jnr"," "))))))</f>
        <v xml:space="preserve"> </v>
      </c>
      <c r="K57" s="47">
        <f t="shared" ca="1" si="1"/>
        <v>28040</v>
      </c>
      <c r="L57" s="46">
        <f ca="1">DATEDIF(Table1[[#This Row],[Date of birth]],TODAY(),"Y")</f>
        <v>47</v>
      </c>
    </row>
    <row r="58" spans="1:12" x14ac:dyDescent="0.25">
      <c r="A58" s="93">
        <v>3172</v>
      </c>
      <c r="B58" s="93"/>
      <c r="C58" s="93"/>
      <c r="D58" s="93"/>
      <c r="E58" s="93" t="s">
        <v>227</v>
      </c>
      <c r="F58" s="93" t="s">
        <v>124</v>
      </c>
      <c r="G58" s="93" t="s">
        <v>228</v>
      </c>
      <c r="H58" s="93" t="s">
        <v>699</v>
      </c>
      <c r="I58" s="86" t="s">
        <v>229</v>
      </c>
      <c r="J58" t="str">
        <f ca="1">IF(MID(I58,8,1)="0","Lady",IF(Table1[[#This Row],[Age]]&gt;69,"GS",IF(Table1[[#This Row],[Age]]&gt;59,"SS",IF(Table1[[#This Row],[Age]]&gt;49,"S",IF(Table1[[#This Row],[Age]]&lt;17,"S Jnr",IF(Table1[[#This Row],[Age]]&lt;22,"Jnr"," "))))))</f>
        <v>SS</v>
      </c>
      <c r="K58" s="47">
        <f t="shared" ca="1" si="1"/>
        <v>21501</v>
      </c>
      <c r="L58" s="46">
        <f ca="1">DATEDIF(Table1[[#This Row],[Date of birth]],TODAY(),"Y")</f>
        <v>65</v>
      </c>
    </row>
    <row r="59" spans="1:12" x14ac:dyDescent="0.25">
      <c r="A59" s="93">
        <v>3173</v>
      </c>
      <c r="B59" s="93"/>
      <c r="C59" s="93"/>
      <c r="D59" s="93" t="s">
        <v>122</v>
      </c>
      <c r="E59" s="93" t="s">
        <v>123</v>
      </c>
      <c r="F59" s="93" t="s">
        <v>124</v>
      </c>
      <c r="G59" s="93" t="s">
        <v>125</v>
      </c>
      <c r="H59" s="93" t="s">
        <v>699</v>
      </c>
      <c r="I59" s="86" t="s">
        <v>126</v>
      </c>
      <c r="J59" t="str">
        <f ca="1">IF(MID(I59,8,1)="0","Lady",IF(Table1[[#This Row],[Age]]&gt;69,"GS",IF(Table1[[#This Row],[Age]]&gt;59,"SS",IF(Table1[[#This Row],[Age]]&gt;49,"S",IF(Table1[[#This Row],[Age]]&lt;17,"S Jnr",IF(Table1[[#This Row],[Age]]&lt;22,"Jnr"," "))))))</f>
        <v xml:space="preserve"> </v>
      </c>
      <c r="K59" s="47">
        <f t="shared" ca="1" si="1"/>
        <v>33629</v>
      </c>
      <c r="L59" s="46">
        <f ca="1">DATEDIF(Table1[[#This Row],[Date of birth]],TODAY(),"Y")</f>
        <v>31</v>
      </c>
    </row>
    <row r="60" spans="1:12" x14ac:dyDescent="0.25">
      <c r="A60" s="125">
        <v>3209</v>
      </c>
      <c r="B60" s="125"/>
      <c r="C60" s="125"/>
      <c r="D60" s="125"/>
      <c r="E60" s="125" t="s">
        <v>222</v>
      </c>
      <c r="F60" s="125" t="s">
        <v>223</v>
      </c>
      <c r="G60" s="125" t="s">
        <v>224</v>
      </c>
      <c r="H60" s="125"/>
      <c r="I60" s="86" t="s">
        <v>225</v>
      </c>
      <c r="J60" t="str">
        <f ca="1">IF(MID(I60,8,1)="0","Lady",IF(Table1[[#This Row],[Age]]&gt;69,"GS",IF(Table1[[#This Row],[Age]]&gt;59,"SS",IF(Table1[[#This Row],[Age]]&gt;49,"S",IF(Table1[[#This Row],[Age]]&lt;17,"S Jnr",IF(Table1[[#This Row],[Age]]&lt;22,"Jnr"," "))))))</f>
        <v>S</v>
      </c>
      <c r="K60" s="47">
        <f t="shared" ca="1" si="1"/>
        <v>25937</v>
      </c>
      <c r="L60" s="46">
        <f ca="1">DATEDIF(Table1[[#This Row],[Date of birth]],TODAY(),"Y")</f>
        <v>52</v>
      </c>
    </row>
    <row r="61" spans="1:12" x14ac:dyDescent="0.25">
      <c r="A61" s="125">
        <v>3268</v>
      </c>
      <c r="B61" s="125"/>
      <c r="C61" s="125"/>
      <c r="D61" s="125"/>
      <c r="E61" s="125" t="s">
        <v>136</v>
      </c>
      <c r="F61" s="125" t="s">
        <v>138</v>
      </c>
      <c r="G61" s="125" t="s">
        <v>137</v>
      </c>
      <c r="H61" s="125"/>
      <c r="I61" s="86" t="s">
        <v>139</v>
      </c>
      <c r="J61" t="str">
        <f ca="1">IF(MID(I61,8,1)="0","Lady",IF(Table1[[#This Row],[Age]]&gt;69,"GS",IF(Table1[[#This Row],[Age]]&gt;59,"SS",IF(Table1[[#This Row],[Age]]&gt;49,"S",IF(Table1[[#This Row],[Age]]&lt;17,"S Jnr",IF(Table1[[#This Row],[Age]]&lt;22,"Jnr"," "))))))</f>
        <v>GS</v>
      </c>
      <c r="K61" s="47">
        <f t="shared" ca="1" si="1"/>
        <v>13096</v>
      </c>
      <c r="L61" s="46">
        <f ca="1">DATEDIF(Table1[[#This Row],[Date of birth]],TODAY(),"Y")</f>
        <v>88</v>
      </c>
    </row>
    <row r="62" spans="1:12" x14ac:dyDescent="0.25">
      <c r="A62" s="87">
        <v>3338</v>
      </c>
      <c r="B62" s="87"/>
      <c r="C62" s="87"/>
      <c r="D62" s="87"/>
      <c r="E62" s="87" t="s">
        <v>40</v>
      </c>
      <c r="F62" s="87" t="s">
        <v>41</v>
      </c>
      <c r="G62" s="87" t="s">
        <v>42</v>
      </c>
      <c r="H62" s="93" t="s">
        <v>699</v>
      </c>
      <c r="I62" t="s">
        <v>43</v>
      </c>
      <c r="J62" t="str">
        <f ca="1">IF(MID(I62,8,1)="0","Lady",IF(Table1[[#This Row],[Age]]&gt;69,"GS",IF(Table1[[#This Row],[Age]]&gt;59,"SS",IF(Table1[[#This Row],[Age]]&gt;49,"S",IF(Table1[[#This Row],[Age]]&lt;17,"S Jnr",IF(Table1[[#This Row],[Age]]&lt;22,"Jnr"," "))))))</f>
        <v>S</v>
      </c>
      <c r="K62" s="47">
        <f t="shared" ca="1" si="1"/>
        <v>25595</v>
      </c>
      <c r="L62" s="46">
        <f ca="1">DATEDIF(Table1[[#This Row],[Date of birth]],TODAY(),"Y")</f>
        <v>53</v>
      </c>
    </row>
    <row r="63" spans="1:12" x14ac:dyDescent="0.25">
      <c r="A63" s="93">
        <v>3339</v>
      </c>
      <c r="B63" s="93"/>
      <c r="C63" s="93"/>
      <c r="D63" s="93" t="s">
        <v>152</v>
      </c>
      <c r="E63" s="93" t="s">
        <v>153</v>
      </c>
      <c r="F63" s="93" t="s">
        <v>154</v>
      </c>
      <c r="G63" s="93" t="s">
        <v>155</v>
      </c>
      <c r="H63" s="93" t="s">
        <v>699</v>
      </c>
      <c r="I63" s="86" t="s">
        <v>156</v>
      </c>
      <c r="J63" t="str">
        <f ca="1">IF(MID(I63,8,1)="0","Lady",IF(Table1[[#This Row],[Age]]&gt;69,"GS",IF(Table1[[#This Row],[Age]]&gt;59,"SS",IF(Table1[[#This Row],[Age]]&gt;49,"S",IF(Table1[[#This Row],[Age]]&lt;17,"S Jnr",IF(Table1[[#This Row],[Age]]&lt;22,"Jnr"," "))))))</f>
        <v>S</v>
      </c>
      <c r="K63" s="47">
        <f t="shared" ca="1" si="1"/>
        <v>26511</v>
      </c>
      <c r="L63" s="46">
        <f ca="1">DATEDIF(Table1[[#This Row],[Date of birth]],TODAY(),"Y")</f>
        <v>51</v>
      </c>
    </row>
    <row r="64" spans="1:12" x14ac:dyDescent="0.25">
      <c r="A64" s="93">
        <v>3349</v>
      </c>
      <c r="B64" s="87"/>
      <c r="C64" s="87"/>
      <c r="D64" s="87" t="s">
        <v>281</v>
      </c>
      <c r="E64" s="87" t="s">
        <v>282</v>
      </c>
      <c r="F64" s="87" t="s">
        <v>283</v>
      </c>
      <c r="G64" s="87" t="s">
        <v>284</v>
      </c>
      <c r="H64" s="93" t="s">
        <v>699</v>
      </c>
      <c r="I64" t="s">
        <v>285</v>
      </c>
      <c r="J64" t="str">
        <f ca="1">IF(MID(I64,8,1)="0","Lady",IF(Table1[[#This Row],[Age]]&gt;69,"GS",IF(Table1[[#This Row],[Age]]&gt;59,"SS",IF(Table1[[#This Row],[Age]]&gt;49,"S",IF(Table1[[#This Row],[Age]]&lt;17,"S Jnr",IF(Table1[[#This Row],[Age]]&lt;22,"Jnr"," "))))))</f>
        <v>S</v>
      </c>
      <c r="K64" s="47">
        <f t="shared" ca="1" si="1"/>
        <v>26266</v>
      </c>
      <c r="L64" s="46">
        <f ca="1">DATEDIF(Table1[[#This Row],[Date of birth]],TODAY(),"Y")</f>
        <v>52</v>
      </c>
    </row>
    <row r="65" spans="1:12" x14ac:dyDescent="0.25">
      <c r="A65" s="87">
        <v>3350</v>
      </c>
      <c r="B65" s="87"/>
      <c r="C65" s="87"/>
      <c r="D65" s="87"/>
      <c r="E65" s="87" t="s">
        <v>56</v>
      </c>
      <c r="F65" s="87" t="s">
        <v>41</v>
      </c>
      <c r="G65" s="87" t="s">
        <v>57</v>
      </c>
      <c r="H65" s="93" t="s">
        <v>699</v>
      </c>
      <c r="I65" t="s">
        <v>58</v>
      </c>
      <c r="J65" t="str">
        <f ca="1">IF(MID(I65,8,1)="0","Lady",IF(Table1[[#This Row],[Age]]&gt;69,"GS",IF(Table1[[#This Row],[Age]]&gt;59,"SS",IF(Table1[[#This Row],[Age]]&gt;49,"S",IF(Table1[[#This Row],[Age]]&lt;17,"S Jnr",IF(Table1[[#This Row],[Age]]&lt;22,"Jnr"," "))))))</f>
        <v>S</v>
      </c>
      <c r="K65" s="47">
        <f t="shared" ca="1" si="1"/>
        <v>26753</v>
      </c>
      <c r="L65" s="46">
        <f ca="1">DATEDIF(Table1[[#This Row],[Date of birth]],TODAY(),"Y")</f>
        <v>50</v>
      </c>
    </row>
    <row r="66" spans="1:12" x14ac:dyDescent="0.25">
      <c r="A66" s="125">
        <v>3369</v>
      </c>
      <c r="B66" s="125"/>
      <c r="C66" s="125" t="s">
        <v>9</v>
      </c>
      <c r="D66" s="125"/>
      <c r="E66" s="125" t="s">
        <v>27</v>
      </c>
      <c r="F66" s="125" t="s">
        <v>28</v>
      </c>
      <c r="G66" s="125" t="s">
        <v>29</v>
      </c>
      <c r="H66" s="125"/>
      <c r="I66" s="86" t="s">
        <v>30</v>
      </c>
      <c r="J66" t="str">
        <f ca="1">IF(MID(I66,8,1)="0","Lady",IF(Table1[[#This Row],[Age]]&gt;69,"GS",IF(Table1[[#This Row],[Age]]&gt;59,"SS",IF(Table1[[#This Row],[Age]]&gt;49,"S",IF(Table1[[#This Row],[Age]]&lt;17,"S Jnr",IF(Table1[[#This Row],[Age]]&lt;22,"Jnr"," "))))))</f>
        <v>S</v>
      </c>
      <c r="K66" s="47">
        <f t="shared" ref="K66:K97" ca="1" si="2" xml:space="preserve"> IFERROR(DATE(LEFT(I66,2)+IF(LEFT(I66,2)&lt;RIGHT(YEAR(TODAY()),2),2000,1900),MID(I66,3,2),MID(I66,5,2)),"")</f>
        <v>25821</v>
      </c>
      <c r="L66" s="46">
        <f ca="1">DATEDIF(Table1[[#This Row],[Date of birth]],TODAY(),"Y")</f>
        <v>53</v>
      </c>
    </row>
    <row r="67" spans="1:12" x14ac:dyDescent="0.25">
      <c r="A67" s="125">
        <v>3394</v>
      </c>
      <c r="B67" s="125"/>
      <c r="C67" s="125"/>
      <c r="D67" s="125"/>
      <c r="E67" s="127" t="s">
        <v>271</v>
      </c>
      <c r="F67" s="127" t="s">
        <v>272</v>
      </c>
      <c r="G67" s="128" t="s">
        <v>273</v>
      </c>
      <c r="H67" s="128"/>
      <c r="I67" s="90" t="s">
        <v>464</v>
      </c>
      <c r="J67" t="str">
        <f ca="1">IF(MID(I67,8,1)="0","Lady",IF(Table1[[#This Row],[Age]]&gt;69,"GS",IF(Table1[[#This Row],[Age]]&gt;59,"SS",IF(Table1[[#This Row],[Age]]&gt;49,"S",IF(Table1[[#This Row],[Age]]&lt;17,"S Jnr",IF(Table1[[#This Row],[Age]]&lt;22,"Jnr"," "))))))</f>
        <v>S</v>
      </c>
      <c r="K67" s="47">
        <f t="shared" ca="1" si="2"/>
        <v>26249</v>
      </c>
      <c r="L67" s="46">
        <f ca="1">DATEDIF(Table1[[#This Row],[Date of birth]],TODAY(),"Y")</f>
        <v>52</v>
      </c>
    </row>
    <row r="68" spans="1:12" x14ac:dyDescent="0.25">
      <c r="A68" s="93">
        <v>3395</v>
      </c>
      <c r="B68" s="93"/>
      <c r="C68" s="93"/>
      <c r="D68" s="93"/>
      <c r="E68" s="93" t="s">
        <v>24</v>
      </c>
      <c r="F68" s="93" t="s">
        <v>25</v>
      </c>
      <c r="G68" s="93" t="s">
        <v>15</v>
      </c>
      <c r="H68" s="93" t="s">
        <v>699</v>
      </c>
      <c r="I68" s="86" t="s">
        <v>26</v>
      </c>
      <c r="J68" t="str">
        <f>IF(MID(I68,8,1)="0","Lady",IF(Table1[[#This Row],[Age]]&gt;69,"GS",IF(Table1[[#This Row],[Age]]&gt;59,"SS",IF(Table1[[#This Row],[Age]]&gt;49,"S",IF(Table1[[#This Row],[Age]]&lt;17,"S Jnr",IF(Table1[[#This Row],[Age]]&lt;22,"Jnr"," "))))))</f>
        <v>Lady</v>
      </c>
      <c r="K68" s="47">
        <f t="shared" ca="1" si="2"/>
        <v>24592</v>
      </c>
      <c r="L68" s="46">
        <f ca="1">DATEDIF(Table1[[#This Row],[Date of birth]],TODAY(),"Y")</f>
        <v>56</v>
      </c>
    </row>
    <row r="69" spans="1:12" x14ac:dyDescent="0.25">
      <c r="A69" s="93">
        <v>3396</v>
      </c>
      <c r="B69" s="93"/>
      <c r="C69" s="93"/>
      <c r="D69" s="93"/>
      <c r="E69" s="93" t="s">
        <v>169</v>
      </c>
      <c r="F69" s="93" t="s">
        <v>25</v>
      </c>
      <c r="G69" s="93" t="s">
        <v>170</v>
      </c>
      <c r="H69" s="93" t="s">
        <v>699</v>
      </c>
      <c r="I69" s="86" t="s">
        <v>171</v>
      </c>
      <c r="J69" t="str">
        <f ca="1">IF(MID(I69,8,1)="0","Lady",IF(Table1[[#This Row],[Age]]&gt;69,"GS",IF(Table1[[#This Row],[Age]]&gt;59,"SS",IF(Table1[[#This Row],[Age]]&gt;49,"S",IF(Table1[[#This Row],[Age]]&lt;17,"S Jnr",IF(Table1[[#This Row],[Age]]&lt;22,"Jnr"," "))))))</f>
        <v>GS</v>
      </c>
      <c r="K69" s="47">
        <f t="shared" ca="1" si="2"/>
        <v>19637</v>
      </c>
      <c r="L69" s="46">
        <f ca="1">DATEDIF(Table1[[#This Row],[Date of birth]],TODAY(),"Y")</f>
        <v>70</v>
      </c>
    </row>
    <row r="70" spans="1:12" x14ac:dyDescent="0.25">
      <c r="A70" s="125">
        <v>3416</v>
      </c>
      <c r="B70" s="125"/>
      <c r="C70" s="125"/>
      <c r="D70" s="125"/>
      <c r="E70" s="125" t="s">
        <v>104</v>
      </c>
      <c r="F70" s="125" t="s">
        <v>105</v>
      </c>
      <c r="G70" s="125" t="s">
        <v>106</v>
      </c>
      <c r="H70" s="125"/>
      <c r="I70" s="86" t="s">
        <v>107</v>
      </c>
      <c r="J70" t="str">
        <f ca="1">IF(MID(I70,8,1)="0","Lady",IF(Table1[[#This Row],[Age]]&gt;69,"GS",IF(Table1[[#This Row],[Age]]&gt;59,"SS",IF(Table1[[#This Row],[Age]]&gt;49,"S",IF(Table1[[#This Row],[Age]]&lt;17,"S Jnr",IF(Table1[[#This Row],[Age]]&lt;22,"Jnr"," "))))))</f>
        <v xml:space="preserve"> </v>
      </c>
      <c r="K70" s="47">
        <f t="shared" ca="1" si="2"/>
        <v>30267</v>
      </c>
      <c r="L70" s="46">
        <f ca="1">DATEDIF(Table1[[#This Row],[Date of birth]],TODAY(),"Y")</f>
        <v>41</v>
      </c>
    </row>
    <row r="71" spans="1:12" x14ac:dyDescent="0.25">
      <c r="A71" s="87">
        <v>3576</v>
      </c>
      <c r="B71" s="87"/>
      <c r="C71" s="87"/>
      <c r="D71" s="87" t="s">
        <v>44</v>
      </c>
      <c r="E71" s="87" t="s">
        <v>47</v>
      </c>
      <c r="F71" s="87" t="s">
        <v>41</v>
      </c>
      <c r="G71" s="87" t="s">
        <v>48</v>
      </c>
      <c r="H71" s="93" t="s">
        <v>699</v>
      </c>
      <c r="I71" t="s">
        <v>49</v>
      </c>
      <c r="J71" t="str">
        <f ca="1">IF(MID(I71,8,1)="0","Lady",IF(Table1[[#This Row],[Age]]&gt;69,"GS",IF(Table1[[#This Row],[Age]]&gt;59,"SS",IF(Table1[[#This Row],[Age]]&gt;49,"S",IF(Table1[[#This Row],[Age]]&lt;17,"S Jnr",IF(Table1[[#This Row],[Age]]&lt;22,"Jnr"," "))))))</f>
        <v xml:space="preserve"> </v>
      </c>
      <c r="K71" s="47">
        <f t="shared" ca="1" si="2"/>
        <v>28159</v>
      </c>
      <c r="L71" s="46">
        <f ca="1">DATEDIF(Table1[[#This Row],[Date of birth]],TODAY(),"Y")</f>
        <v>46</v>
      </c>
    </row>
    <row r="72" spans="1:12" x14ac:dyDescent="0.25">
      <c r="A72" s="93">
        <v>3577</v>
      </c>
      <c r="B72" s="87"/>
      <c r="C72" s="87"/>
      <c r="D72" s="87"/>
      <c r="E72" s="87" t="s">
        <v>381</v>
      </c>
      <c r="F72" s="87" t="s">
        <v>382</v>
      </c>
      <c r="G72" s="87" t="s">
        <v>383</v>
      </c>
      <c r="H72" s="87" t="s">
        <v>699</v>
      </c>
      <c r="I72" s="45" t="s">
        <v>384</v>
      </c>
      <c r="J72" t="str">
        <f ca="1">IF(MID(I72,8,1)="0","Lady",IF(Table1[[#This Row],[Age]]&gt;69,"GS",IF(Table1[[#This Row],[Age]]&gt;59,"SS",IF(Table1[[#This Row],[Age]]&gt;49,"S",IF(Table1[[#This Row],[Age]]&lt;17,"S Jnr",IF(Table1[[#This Row],[Age]]&lt;22,"Jnr"," "))))))</f>
        <v xml:space="preserve"> </v>
      </c>
      <c r="K72" s="47">
        <f t="shared" ca="1" si="2"/>
        <v>29260</v>
      </c>
      <c r="L72" s="46">
        <f ca="1">DATEDIF(Table1[[#This Row],[Date of birth]],TODAY(),"Y")</f>
        <v>43</v>
      </c>
    </row>
    <row r="73" spans="1:12" x14ac:dyDescent="0.25">
      <c r="A73" s="125">
        <v>3587</v>
      </c>
      <c r="B73" s="125"/>
      <c r="C73" s="125"/>
      <c r="D73" s="125" t="s">
        <v>67</v>
      </c>
      <c r="E73" s="125" t="s">
        <v>68</v>
      </c>
      <c r="F73" s="125" t="s">
        <v>69</v>
      </c>
      <c r="G73" s="125" t="s">
        <v>70</v>
      </c>
      <c r="H73" s="125"/>
      <c r="I73" s="86" t="s">
        <v>71</v>
      </c>
      <c r="J73" t="str">
        <f ca="1">IF(MID(I73,8,1)="0","Lady",IF(Table1[[#This Row],[Age]]&gt;69,"GS",IF(Table1[[#This Row],[Age]]&gt;59,"SS",IF(Table1[[#This Row],[Age]]&gt;49,"S",IF(Table1[[#This Row],[Age]]&lt;17,"S Jnr",IF(Table1[[#This Row],[Age]]&lt;22,"Jnr"," "))))))</f>
        <v xml:space="preserve"> </v>
      </c>
      <c r="K73" s="47">
        <f t="shared" ca="1" si="2"/>
        <v>30956</v>
      </c>
      <c r="L73" s="46">
        <f ca="1">DATEDIF(Table1[[#This Row],[Date of birth]],TODAY(),"Y")</f>
        <v>39</v>
      </c>
    </row>
    <row r="74" spans="1:12" x14ac:dyDescent="0.25">
      <c r="A74" s="93">
        <v>3703</v>
      </c>
      <c r="B74" s="93"/>
      <c r="C74" s="93"/>
      <c r="D74" s="93" t="s">
        <v>141</v>
      </c>
      <c r="E74" s="93" t="s">
        <v>142</v>
      </c>
      <c r="F74" s="93" t="s">
        <v>143</v>
      </c>
      <c r="G74" s="93" t="s">
        <v>140</v>
      </c>
      <c r="H74" s="93" t="s">
        <v>699</v>
      </c>
      <c r="I74" s="86" t="s">
        <v>144</v>
      </c>
      <c r="J74" t="str">
        <f ca="1">IF(MID(I74,8,1)="0","Lady",IF(Table1[[#This Row],[Age]]&gt;69,"GS",IF(Table1[[#This Row],[Age]]&gt;59,"SS",IF(Table1[[#This Row],[Age]]&gt;49,"S",IF(Table1[[#This Row],[Age]]&lt;17,"S Jnr",IF(Table1[[#This Row],[Age]]&lt;22,"Jnr"," "))))))</f>
        <v>S</v>
      </c>
      <c r="K74" s="47">
        <f t="shared" ca="1" si="2"/>
        <v>24879</v>
      </c>
      <c r="L74" s="46">
        <f ca="1">DATEDIF(Table1[[#This Row],[Date of birth]],TODAY(),"Y")</f>
        <v>55</v>
      </c>
    </row>
    <row r="75" spans="1:12" x14ac:dyDescent="0.25">
      <c r="A75" s="93">
        <v>3782</v>
      </c>
      <c r="B75" s="93"/>
      <c r="C75" s="93"/>
      <c r="D75" s="93"/>
      <c r="E75" s="93" t="s">
        <v>127</v>
      </c>
      <c r="F75" s="93" t="s">
        <v>128</v>
      </c>
      <c r="G75" s="93" t="s">
        <v>129</v>
      </c>
      <c r="H75" s="93" t="s">
        <v>699</v>
      </c>
      <c r="I75" s="86" t="s">
        <v>130</v>
      </c>
      <c r="J75" t="str">
        <f ca="1">IF(MID(I75,8,1)="0","Lady",IF(Table1[[#This Row],[Age]]&gt;69,"GS",IF(Table1[[#This Row],[Age]]&gt;59,"SS",IF(Table1[[#This Row],[Age]]&gt;49,"S",IF(Table1[[#This Row],[Age]]&lt;17,"S Jnr",IF(Table1[[#This Row],[Age]]&lt;22,"Jnr"," "))))))</f>
        <v>S</v>
      </c>
      <c r="K75" s="47">
        <f t="shared" ca="1" si="2"/>
        <v>25444</v>
      </c>
      <c r="L75" s="46">
        <f ca="1">DATEDIF(Table1[[#This Row],[Date of birth]],TODAY(),"Y")</f>
        <v>54</v>
      </c>
    </row>
    <row r="76" spans="1:12" x14ac:dyDescent="0.25">
      <c r="A76" s="93">
        <v>3810</v>
      </c>
      <c r="B76" s="93"/>
      <c r="C76" s="93"/>
      <c r="D76" s="93"/>
      <c r="E76" s="93" t="s">
        <v>265</v>
      </c>
      <c r="F76" s="93" t="s">
        <v>266</v>
      </c>
      <c r="G76" s="93" t="s">
        <v>267</v>
      </c>
      <c r="H76" s="93" t="s">
        <v>699</v>
      </c>
      <c r="I76" s="86" t="s">
        <v>268</v>
      </c>
      <c r="J76" t="str">
        <f ca="1">IF(MID(I76,8,1)="0","Lady",IF(Table1[[#This Row],[Age]]&gt;69,"GS",IF(Table1[[#This Row],[Age]]&gt;59,"SS",IF(Table1[[#This Row],[Age]]&gt;49,"S",IF(Table1[[#This Row],[Age]]&lt;17,"S Jnr",IF(Table1[[#This Row],[Age]]&lt;22,"Jnr"," "))))))</f>
        <v>S</v>
      </c>
      <c r="K76" s="47">
        <f t="shared" ca="1" si="2"/>
        <v>24529</v>
      </c>
      <c r="L76" s="46">
        <f ca="1">DATEDIF(Table1[[#This Row],[Date of birth]],TODAY(),"Y")</f>
        <v>56</v>
      </c>
    </row>
    <row r="77" spans="1:12" x14ac:dyDescent="0.25">
      <c r="A77" s="93">
        <v>3822</v>
      </c>
      <c r="B77" s="93"/>
      <c r="C77" s="93"/>
      <c r="D77" s="93"/>
      <c r="E77" s="93" t="s">
        <v>297</v>
      </c>
      <c r="F77" s="93" t="s">
        <v>298</v>
      </c>
      <c r="G77" s="93" t="s">
        <v>299</v>
      </c>
      <c r="H77" s="93" t="s">
        <v>699</v>
      </c>
      <c r="I77" s="86" t="s">
        <v>300</v>
      </c>
      <c r="J77" t="str">
        <f ca="1">IF(MID(I77,8,1)="0","Lady",IF(Table1[[#This Row],[Age]]&gt;69,"GS",IF(Table1[[#This Row],[Age]]&gt;59,"SS",IF(Table1[[#This Row],[Age]]&gt;49,"S",IF(Table1[[#This Row],[Age]]&lt;17,"S Jnr",IF(Table1[[#This Row],[Age]]&lt;22,"Jnr"," "))))))</f>
        <v>S</v>
      </c>
      <c r="K77" s="47">
        <f t="shared" ca="1" si="2"/>
        <v>26557</v>
      </c>
      <c r="L77" s="46">
        <f ca="1">DATEDIF(Table1[[#This Row],[Date of birth]],TODAY(),"Y")</f>
        <v>51</v>
      </c>
    </row>
    <row r="78" spans="1:12" x14ac:dyDescent="0.25">
      <c r="A78" s="87">
        <v>3832</v>
      </c>
      <c r="B78" s="87"/>
      <c r="C78" s="87" t="s">
        <v>9</v>
      </c>
      <c r="D78" s="87"/>
      <c r="E78" s="87" t="s">
        <v>86</v>
      </c>
      <c r="F78" s="87" t="s">
        <v>87</v>
      </c>
      <c r="G78" s="87" t="s">
        <v>88</v>
      </c>
      <c r="H78" s="93" t="s">
        <v>699</v>
      </c>
      <c r="I78" t="s">
        <v>89</v>
      </c>
      <c r="J78" t="str">
        <f ca="1">IF(MID(I78,8,1)="0","Lady",IF(Table1[[#This Row],[Age]]&gt;69,"GS",IF(Table1[[#This Row],[Age]]&gt;59,"SS",IF(Table1[[#This Row],[Age]]&gt;49,"S",IF(Table1[[#This Row],[Age]]&lt;17,"S Jnr",IF(Table1[[#This Row],[Age]]&lt;22,"Jnr"," "))))))</f>
        <v>S</v>
      </c>
      <c r="K78" s="47">
        <f t="shared" ca="1" si="2"/>
        <v>25945</v>
      </c>
      <c r="L78" s="46">
        <f ca="1">DATEDIF(Table1[[#This Row],[Date of birth]],TODAY(),"Y")</f>
        <v>52</v>
      </c>
    </row>
    <row r="79" spans="1:12" x14ac:dyDescent="0.25">
      <c r="A79" s="93">
        <v>3836</v>
      </c>
      <c r="B79" s="93"/>
      <c r="C79" s="93"/>
      <c r="D79" s="93"/>
      <c r="E79" s="93" t="s">
        <v>81</v>
      </c>
      <c r="F79" s="93" t="s">
        <v>84</v>
      </c>
      <c r="G79" s="93" t="s">
        <v>74</v>
      </c>
      <c r="H79" s="93" t="s">
        <v>699</v>
      </c>
      <c r="I79" s="86" t="s">
        <v>85</v>
      </c>
      <c r="J79" t="str">
        <f ca="1">IF(MID(I79,8,1)="0","Lady",IF(Table1[[#This Row],[Age]]&gt;69,"GS",IF(Table1[[#This Row],[Age]]&gt;59,"SS",IF(Table1[[#This Row],[Age]]&gt;49,"S",IF(Table1[[#This Row],[Age]]&lt;17,"S Jnr",IF(Table1[[#This Row],[Age]]&lt;22,"Jnr"," "))))))</f>
        <v>SS</v>
      </c>
      <c r="K79" s="47">
        <f t="shared" ca="1" si="2"/>
        <v>20496</v>
      </c>
      <c r="L79" s="46">
        <f ca="1">DATEDIF(Table1[[#This Row],[Date of birth]],TODAY(),"Y")</f>
        <v>67</v>
      </c>
    </row>
    <row r="80" spans="1:12" x14ac:dyDescent="0.25">
      <c r="A80" s="93">
        <v>3837</v>
      </c>
      <c r="B80" s="93"/>
      <c r="C80" s="93"/>
      <c r="D80" s="93"/>
      <c r="E80" s="93" t="s">
        <v>429</v>
      </c>
      <c r="F80" s="93" t="s">
        <v>430</v>
      </c>
      <c r="G80" s="93" t="s">
        <v>90</v>
      </c>
      <c r="H80" s="93" t="s">
        <v>699</v>
      </c>
      <c r="I80" s="91" t="s">
        <v>431</v>
      </c>
      <c r="J80" t="str">
        <f ca="1">IF(MID(I80,8,1)="0","Lady",IF(Table1[[#This Row],[Age]]&gt;69,"GS",IF(Table1[[#This Row],[Age]]&gt;59,"SS",IF(Table1[[#This Row],[Age]]&gt;49,"S",IF(Table1[[#This Row],[Age]]&lt;17,"S Jnr",IF(Table1[[#This Row],[Age]]&lt;22,"Jnr"," "))))))</f>
        <v xml:space="preserve"> </v>
      </c>
      <c r="K80" s="47">
        <f t="shared" ca="1" si="2"/>
        <v>27654</v>
      </c>
      <c r="L80" s="46">
        <f ca="1">DATEDIF(Table1[[#This Row],[Date of birth]],TODAY(),"Y")</f>
        <v>48</v>
      </c>
    </row>
    <row r="81" spans="1:12" x14ac:dyDescent="0.25">
      <c r="A81" s="125">
        <v>3842</v>
      </c>
      <c r="B81" s="125"/>
      <c r="C81" s="125"/>
      <c r="D81" s="125"/>
      <c r="E81" s="125" t="s">
        <v>411</v>
      </c>
      <c r="F81" s="125" t="s">
        <v>412</v>
      </c>
      <c r="G81" s="125" t="s">
        <v>145</v>
      </c>
      <c r="H81" s="125"/>
      <c r="I81" s="91" t="s">
        <v>413</v>
      </c>
      <c r="J81" t="str">
        <f ca="1">IF(MID(I81,8,1)="0","Lady",IF(Table1[[#This Row],[Age]]&gt;69,"GS",IF(Table1[[#This Row],[Age]]&gt;59,"SS",IF(Table1[[#This Row],[Age]]&gt;49,"S",IF(Table1[[#This Row],[Age]]&lt;17,"S Jnr",IF(Table1[[#This Row],[Age]]&lt;22,"Jnr"," "))))))</f>
        <v xml:space="preserve"> </v>
      </c>
      <c r="K81" s="47">
        <f t="shared" ca="1" si="2"/>
        <v>29013</v>
      </c>
      <c r="L81" s="46">
        <f ca="1">DATEDIF(Table1[[#This Row],[Date of birth]],TODAY(),"Y")</f>
        <v>44</v>
      </c>
    </row>
    <row r="82" spans="1:12" x14ac:dyDescent="0.25">
      <c r="A82" s="93">
        <v>4094</v>
      </c>
      <c r="B82" s="93"/>
      <c r="C82" s="93"/>
      <c r="D82" s="93"/>
      <c r="E82" s="93" t="s">
        <v>195</v>
      </c>
      <c r="F82" s="93" t="s">
        <v>197</v>
      </c>
      <c r="G82" s="93" t="s">
        <v>181</v>
      </c>
      <c r="H82" s="93" t="s">
        <v>699</v>
      </c>
      <c r="I82" s="91" t="s">
        <v>393</v>
      </c>
      <c r="J82" t="str">
        <f ca="1">IF(MID(I82,8,1)="0","Lady",IF(Table1[[#This Row],[Age]]&gt;69,"GS",IF(Table1[[#This Row],[Age]]&gt;59,"SS",IF(Table1[[#This Row],[Age]]&gt;49,"S",IF(Table1[[#This Row],[Age]]&lt;17,"S Jnr",IF(Table1[[#This Row],[Age]]&lt;22,"Jnr"," "))))))</f>
        <v xml:space="preserve"> </v>
      </c>
      <c r="K82" s="47">
        <f t="shared" ca="1" si="2"/>
        <v>29864</v>
      </c>
      <c r="L82" s="46">
        <f ca="1">DATEDIF(Table1[[#This Row],[Date of birth]],TODAY(),"Y")</f>
        <v>42</v>
      </c>
    </row>
    <row r="83" spans="1:12" x14ac:dyDescent="0.25">
      <c r="A83" s="93">
        <v>4316</v>
      </c>
      <c r="B83" s="93"/>
      <c r="C83" s="93" t="s">
        <v>9</v>
      </c>
      <c r="D83" s="93" t="s">
        <v>301</v>
      </c>
      <c r="E83" s="93" t="s">
        <v>302</v>
      </c>
      <c r="F83" s="93" t="s">
        <v>135</v>
      </c>
      <c r="G83" s="93" t="s">
        <v>303</v>
      </c>
      <c r="H83" s="93" t="s">
        <v>699</v>
      </c>
      <c r="I83" s="86" t="s">
        <v>304</v>
      </c>
      <c r="J83" t="str">
        <f ca="1">IF(MID(I83,8,1)="0","Lady",IF(Table1[[#This Row],[Age]]&gt;69,"GS",IF(Table1[[#This Row],[Age]]&gt;59,"SS",IF(Table1[[#This Row],[Age]]&gt;49,"S",IF(Table1[[#This Row],[Age]]&lt;17,"S Jnr",IF(Table1[[#This Row],[Age]]&lt;22,"Jnr"," "))))))</f>
        <v>S</v>
      </c>
      <c r="K83" s="47">
        <f t="shared" ca="1" si="2"/>
        <v>25380</v>
      </c>
      <c r="L83" s="46">
        <f ca="1">DATEDIF(Table1[[#This Row],[Date of birth]],TODAY(),"Y")</f>
        <v>54</v>
      </c>
    </row>
    <row r="84" spans="1:12" x14ac:dyDescent="0.25">
      <c r="A84" s="129">
        <v>4441</v>
      </c>
      <c r="B84" s="129"/>
      <c r="C84" s="129"/>
      <c r="D84" s="129"/>
      <c r="E84" s="129" t="s">
        <v>31</v>
      </c>
      <c r="F84" s="129" t="s">
        <v>32</v>
      </c>
      <c r="G84" s="129" t="s">
        <v>33</v>
      </c>
      <c r="H84" s="129"/>
      <c r="I84" s="86" t="s">
        <v>34</v>
      </c>
      <c r="J84" t="str">
        <f ca="1">IF(MID(I84,8,1)="0","Lady",IF(Table1[[#This Row],[Age]]&gt;69,"GS",IF(Table1[[#This Row],[Age]]&gt;59,"SS",IF(Table1[[#This Row],[Age]]&gt;49,"S",IF(Table1[[#This Row],[Age]]&lt;17,"S Jnr",IF(Table1[[#This Row],[Age]]&lt;22,"Jnr"," "))))))</f>
        <v xml:space="preserve"> </v>
      </c>
      <c r="K84" s="47">
        <f t="shared" ca="1" si="2"/>
        <v>32939</v>
      </c>
      <c r="L84" s="46">
        <f ca="1">DATEDIF(Table1[[#This Row],[Date of birth]],TODAY(),"Y")</f>
        <v>33</v>
      </c>
    </row>
    <row r="85" spans="1:12" x14ac:dyDescent="0.25">
      <c r="A85" s="87">
        <v>4621</v>
      </c>
      <c r="B85" s="87"/>
      <c r="C85" s="87"/>
      <c r="D85" s="87"/>
      <c r="E85" s="87" t="s">
        <v>53</v>
      </c>
      <c r="F85" s="87" t="s">
        <v>54</v>
      </c>
      <c r="G85" s="87" t="s">
        <v>39</v>
      </c>
      <c r="H85" s="93" t="s">
        <v>699</v>
      </c>
      <c r="I85" t="s">
        <v>55</v>
      </c>
      <c r="J85" t="str">
        <f ca="1">IF(MID(I85,8,1)="0","Lady",IF(Table1[[#This Row],[Age]]&gt;69,"GS",IF(Table1[[#This Row],[Age]]&gt;59,"SS",IF(Table1[[#This Row],[Age]]&gt;49,"S",IF(Table1[[#This Row],[Age]]&lt;17,"S Jnr",IF(Table1[[#This Row],[Age]]&lt;22,"Jnr"," "))))))</f>
        <v>SS</v>
      </c>
      <c r="K85" s="47">
        <f t="shared" ca="1" si="2"/>
        <v>22382</v>
      </c>
      <c r="L85" s="46">
        <f ca="1">DATEDIF(Table1[[#This Row],[Date of birth]],TODAY(),"Y")</f>
        <v>62</v>
      </c>
    </row>
    <row r="86" spans="1:12" x14ac:dyDescent="0.25">
      <c r="A86" s="87">
        <v>4624</v>
      </c>
      <c r="B86" s="87"/>
      <c r="C86" s="87" t="s">
        <v>9</v>
      </c>
      <c r="D86" s="87" t="s">
        <v>286</v>
      </c>
      <c r="E86" s="87" t="s">
        <v>287</v>
      </c>
      <c r="F86" s="87" t="s">
        <v>288</v>
      </c>
      <c r="G86" s="87" t="s">
        <v>284</v>
      </c>
      <c r="H86" s="93" t="s">
        <v>699</v>
      </c>
      <c r="I86" t="s">
        <v>289</v>
      </c>
      <c r="J86" t="str">
        <f ca="1">IF(MID(I86,8,1)="0","Lady",IF(Table1[[#This Row],[Age]]&gt;69,"GS",IF(Table1[[#This Row],[Age]]&gt;59,"SS",IF(Table1[[#This Row],[Age]]&gt;49,"S",IF(Table1[[#This Row],[Age]]&lt;17,"S Jnr",IF(Table1[[#This Row],[Age]]&lt;22,"Jnr"," "))))))</f>
        <v>S</v>
      </c>
      <c r="K86" s="47">
        <f t="shared" ca="1" si="2"/>
        <v>24688</v>
      </c>
      <c r="L86" s="46">
        <f ca="1">DATEDIF(Table1[[#This Row],[Date of birth]],TODAY(),"Y")</f>
        <v>56</v>
      </c>
    </row>
    <row r="87" spans="1:12" x14ac:dyDescent="0.25">
      <c r="A87" s="93">
        <v>4672</v>
      </c>
      <c r="B87" s="93"/>
      <c r="C87" s="93" t="s">
        <v>9</v>
      </c>
      <c r="D87" s="93" t="s">
        <v>111</v>
      </c>
      <c r="E87" s="93" t="s">
        <v>112</v>
      </c>
      <c r="F87" s="93" t="s">
        <v>113</v>
      </c>
      <c r="G87" s="93" t="s">
        <v>114</v>
      </c>
      <c r="H87" s="93" t="s">
        <v>699</v>
      </c>
      <c r="I87" s="86" t="s">
        <v>115</v>
      </c>
      <c r="J87" t="str">
        <f ca="1">IF(MID(I87,8,1)="0","Lady",IF(Table1[[#This Row],[Age]]&gt;69,"GS",IF(Table1[[#This Row],[Age]]&gt;59,"SS",IF(Table1[[#This Row],[Age]]&gt;49,"S",IF(Table1[[#This Row],[Age]]&lt;17,"S Jnr",IF(Table1[[#This Row],[Age]]&lt;22,"Jnr"," "))))))</f>
        <v>S</v>
      </c>
      <c r="K87" s="47">
        <f t="shared" ca="1" si="2"/>
        <v>23686</v>
      </c>
      <c r="L87" s="46">
        <f ca="1">DATEDIF(Table1[[#This Row],[Date of birth]],TODAY(),"Y")</f>
        <v>59</v>
      </c>
    </row>
    <row r="88" spans="1:12" x14ac:dyDescent="0.25">
      <c r="A88" s="87">
        <v>4711</v>
      </c>
      <c r="B88" s="87"/>
      <c r="C88" s="87"/>
      <c r="D88" s="87"/>
      <c r="E88" s="87" t="s">
        <v>669</v>
      </c>
      <c r="F88" s="87" t="s">
        <v>667</v>
      </c>
      <c r="G88" s="87" t="s">
        <v>74</v>
      </c>
      <c r="H88" s="93" t="s">
        <v>699</v>
      </c>
      <c r="I88" s="45" t="s">
        <v>670</v>
      </c>
      <c r="J88" t="str">
        <f ca="1">IF(MID(I88,8,1)="0","Lady",IF(Table1[[#This Row],[Age]]&gt;69,"GS",IF(Table1[[#This Row],[Age]]&gt;59,"SS",IF(Table1[[#This Row],[Age]]&gt;49,"S",IF(Table1[[#This Row],[Age]]&lt;17,"S Jnr",IF(Table1[[#This Row],[Age]]&lt;22,"Jnr"," "))))))</f>
        <v xml:space="preserve"> </v>
      </c>
      <c r="K88" s="47">
        <f t="shared" ca="1" si="2"/>
        <v>31109</v>
      </c>
      <c r="L88" s="46">
        <f ca="1">DATEDIF(Table1[[#This Row],[Date of birth]],TODAY(),"Y")</f>
        <v>38</v>
      </c>
    </row>
    <row r="89" spans="1:12" x14ac:dyDescent="0.25">
      <c r="A89" s="93">
        <v>4858</v>
      </c>
      <c r="B89" s="93"/>
      <c r="C89" s="93"/>
      <c r="D89" s="93"/>
      <c r="E89" s="93" t="s">
        <v>179</v>
      </c>
      <c r="F89" s="93" t="s">
        <v>180</v>
      </c>
      <c r="G89" s="93" t="s">
        <v>181</v>
      </c>
      <c r="H89" s="93" t="s">
        <v>699</v>
      </c>
      <c r="I89" s="86" t="s">
        <v>182</v>
      </c>
      <c r="J89" t="str">
        <f ca="1">IF(MID(I89,8,1)="0","Lady",IF(Table1[[#This Row],[Age]]&gt;69,"GS",IF(Table1[[#This Row],[Age]]&gt;59,"SS",IF(Table1[[#This Row],[Age]]&gt;49,"S",IF(Table1[[#This Row],[Age]]&lt;17,"S Jnr",IF(Table1[[#This Row],[Age]]&lt;22,"Jnr"," "))))))</f>
        <v xml:space="preserve"> </v>
      </c>
      <c r="K89" s="47">
        <f t="shared" ca="1" si="2"/>
        <v>34132</v>
      </c>
      <c r="L89" s="46">
        <f ca="1">DATEDIF(Table1[[#This Row],[Date of birth]],TODAY(),"Y")</f>
        <v>30</v>
      </c>
    </row>
    <row r="90" spans="1:12" x14ac:dyDescent="0.25">
      <c r="A90" s="87">
        <v>4862</v>
      </c>
      <c r="B90" s="87"/>
      <c r="C90" s="87"/>
      <c r="D90" s="87"/>
      <c r="E90" s="88" t="s">
        <v>454</v>
      </c>
      <c r="F90" s="88" t="s">
        <v>173</v>
      </c>
      <c r="G90" s="95" t="s">
        <v>455</v>
      </c>
      <c r="H90" s="93" t="s">
        <v>699</v>
      </c>
      <c r="I90" s="65" t="s">
        <v>456</v>
      </c>
      <c r="J90" t="str">
        <f ca="1">IF(MID(I90,8,1)="0","Lady",IF(Table1[[#This Row],[Age]]&gt;69,"GS",IF(Table1[[#This Row],[Age]]&gt;59,"SS",IF(Table1[[#This Row],[Age]]&gt;49,"S",IF(Table1[[#This Row],[Age]]&lt;17,"S Jnr",IF(Table1[[#This Row],[Age]]&lt;22,"Jnr"," "))))))</f>
        <v>S</v>
      </c>
      <c r="K90" s="47">
        <f t="shared" ca="1" si="2"/>
        <v>26109</v>
      </c>
      <c r="L90" s="46">
        <f ca="1">DATEDIF(Table1[[#This Row],[Date of birth]],TODAY(),"Y")</f>
        <v>52</v>
      </c>
    </row>
    <row r="91" spans="1:12" x14ac:dyDescent="0.25">
      <c r="A91" s="93">
        <v>4966</v>
      </c>
      <c r="B91" s="93"/>
      <c r="C91" s="93"/>
      <c r="D91" s="93" t="s">
        <v>312</v>
      </c>
      <c r="E91" s="93" t="s">
        <v>313</v>
      </c>
      <c r="F91" s="93" t="s">
        <v>314</v>
      </c>
      <c r="G91" s="93" t="s">
        <v>39</v>
      </c>
      <c r="H91" s="93" t="s">
        <v>699</v>
      </c>
      <c r="I91" s="86" t="s">
        <v>315</v>
      </c>
      <c r="J91" t="str">
        <f ca="1">IF(MID(I91,8,1)="0","Lady",IF(Table1[[#This Row],[Age]]&gt;69,"GS",IF(Table1[[#This Row],[Age]]&gt;59,"SS",IF(Table1[[#This Row],[Age]]&gt;49,"S",IF(Table1[[#This Row],[Age]]&lt;17,"S Jnr",IF(Table1[[#This Row],[Age]]&lt;22,"Jnr"," "))))))</f>
        <v xml:space="preserve"> </v>
      </c>
      <c r="K91" s="47">
        <f t="shared" ca="1" si="2"/>
        <v>32423</v>
      </c>
      <c r="L91" s="46">
        <f ca="1">DATEDIF(Table1[[#This Row],[Date of birth]],TODAY(),"Y")</f>
        <v>35</v>
      </c>
    </row>
    <row r="92" spans="1:12" x14ac:dyDescent="0.25">
      <c r="A92" s="125">
        <v>5023</v>
      </c>
      <c r="B92" s="125"/>
      <c r="C92" s="125"/>
      <c r="D92" s="125"/>
      <c r="E92" s="125" t="s">
        <v>183</v>
      </c>
      <c r="F92" s="125" t="s">
        <v>184</v>
      </c>
      <c r="G92" s="125" t="s">
        <v>181</v>
      </c>
      <c r="H92" s="125"/>
      <c r="I92" s="86" t="s">
        <v>185</v>
      </c>
      <c r="J92" t="str">
        <f ca="1">IF(MID(I92,8,1)="0","Lady",IF(Table1[[#This Row],[Age]]&gt;69,"GS",IF(Table1[[#This Row],[Age]]&gt;59,"SS",IF(Table1[[#This Row],[Age]]&gt;49,"S",IF(Table1[[#This Row],[Age]]&lt;17,"S Jnr",IF(Table1[[#This Row],[Age]]&lt;22,"Jnr"," "))))))</f>
        <v>GS</v>
      </c>
      <c r="K92" s="47">
        <f t="shared" ca="1" si="2"/>
        <v>18056</v>
      </c>
      <c r="L92" s="46">
        <f ca="1">DATEDIF(Table1[[#This Row],[Date of birth]],TODAY(),"Y")</f>
        <v>74</v>
      </c>
    </row>
    <row r="93" spans="1:12" x14ac:dyDescent="0.25">
      <c r="A93" s="87">
        <v>5200</v>
      </c>
      <c r="B93" s="87"/>
      <c r="C93" s="87"/>
      <c r="D93" s="87"/>
      <c r="E93" s="87" t="s">
        <v>714</v>
      </c>
      <c r="F93" s="87" t="s">
        <v>715</v>
      </c>
      <c r="G93" s="87" t="s">
        <v>74</v>
      </c>
      <c r="H93" s="87" t="s">
        <v>699</v>
      </c>
      <c r="I93" s="45" t="s">
        <v>716</v>
      </c>
      <c r="J93" t="str">
        <f ca="1">IF(MID(I93,8,1)="0","Lady",IF(Table1[[#This Row],[Age]]&gt;69,"GS",IF(Table1[[#This Row],[Age]]&gt;59,"SS",IF(Table1[[#This Row],[Age]]&gt;49,"S",IF(Table1[[#This Row],[Age]]&lt;17,"S Jnr",IF(Table1[[#This Row],[Age]]&lt;22,"Jnr"," "))))))</f>
        <v xml:space="preserve"> </v>
      </c>
      <c r="K93" s="47">
        <f t="shared" ca="1" si="2"/>
        <v>31496</v>
      </c>
      <c r="L93" s="46">
        <f ca="1">DATEDIF(Table1[[#This Row],[Date of birth]],TODAY(),"Y")</f>
        <v>37</v>
      </c>
    </row>
    <row r="94" spans="1:12" x14ac:dyDescent="0.25">
      <c r="A94" s="87">
        <v>5262</v>
      </c>
      <c r="B94" s="87"/>
      <c r="C94" s="87" t="s">
        <v>9</v>
      </c>
      <c r="D94" s="87"/>
      <c r="E94" s="87" t="s">
        <v>17</v>
      </c>
      <c r="F94" s="87" t="s">
        <v>18</v>
      </c>
      <c r="G94" s="87" t="s">
        <v>15</v>
      </c>
      <c r="H94" s="93" t="s">
        <v>699</v>
      </c>
      <c r="I94" t="s">
        <v>19</v>
      </c>
      <c r="J94" t="str">
        <f ca="1">IF(MID(I94,8,1)="0","Lady",IF(Table1[[#This Row],[Age]]&gt;69,"GS",IF(Table1[[#This Row],[Age]]&gt;59,"SS",IF(Table1[[#This Row],[Age]]&gt;49,"S",IF(Table1[[#This Row],[Age]]&lt;17,"S Jnr",IF(Table1[[#This Row],[Age]]&lt;22,"Jnr"," "))))))</f>
        <v xml:space="preserve"> </v>
      </c>
      <c r="K94" s="47">
        <f t="shared" ca="1" si="2"/>
        <v>28011</v>
      </c>
      <c r="L94" s="46">
        <f ca="1">DATEDIF(Table1[[#This Row],[Date of birth]],TODAY(),"Y")</f>
        <v>47</v>
      </c>
    </row>
    <row r="95" spans="1:12" x14ac:dyDescent="0.25">
      <c r="A95" s="93">
        <v>5304</v>
      </c>
      <c r="B95" s="93"/>
      <c r="C95" s="93"/>
      <c r="D95" s="93"/>
      <c r="E95" s="93" t="s">
        <v>404</v>
      </c>
      <c r="F95" s="93" t="s">
        <v>405</v>
      </c>
      <c r="G95" s="93" t="s">
        <v>406</v>
      </c>
      <c r="H95" s="93" t="s">
        <v>699</v>
      </c>
      <c r="I95" s="91" t="s">
        <v>407</v>
      </c>
      <c r="J95" t="str">
        <f ca="1">IF(MID(I95,8,1)="0","Lady",IF(Table1[[#This Row],[Age]]&gt;69,"GS",IF(Table1[[#This Row],[Age]]&gt;59,"SS",IF(Table1[[#This Row],[Age]]&gt;49,"S",IF(Table1[[#This Row],[Age]]&lt;17,"S Jnr",IF(Table1[[#This Row],[Age]]&lt;22,"Jnr"," "))))))</f>
        <v xml:space="preserve"> </v>
      </c>
      <c r="K95" s="47">
        <f t="shared" ca="1" si="2"/>
        <v>30328</v>
      </c>
      <c r="L95" s="46">
        <f ca="1">DATEDIF(Table1[[#This Row],[Date of birth]],TODAY(),"Y")</f>
        <v>40</v>
      </c>
    </row>
    <row r="96" spans="1:12" x14ac:dyDescent="0.25">
      <c r="A96" s="93">
        <v>5616</v>
      </c>
      <c r="B96" s="93"/>
      <c r="C96" s="93"/>
      <c r="D96" s="93" t="s">
        <v>59</v>
      </c>
      <c r="E96" s="93" t="s">
        <v>60</v>
      </c>
      <c r="F96" s="93" t="s">
        <v>61</v>
      </c>
      <c r="G96" s="93" t="s">
        <v>62</v>
      </c>
      <c r="H96" s="93" t="s">
        <v>699</v>
      </c>
      <c r="I96" s="86" t="s">
        <v>63</v>
      </c>
      <c r="J96" t="str">
        <f ca="1">IF(MID(I96,8,1)="0","Lady",IF(Table1[[#This Row],[Age]]&gt;69,"GS",IF(Table1[[#This Row],[Age]]&gt;59,"SS",IF(Table1[[#This Row],[Age]]&gt;49,"S",IF(Table1[[#This Row],[Age]]&lt;17,"S Jnr",IF(Table1[[#This Row],[Age]]&lt;22,"Jnr"," "))))))</f>
        <v xml:space="preserve"> </v>
      </c>
      <c r="K96" s="47">
        <f t="shared" ca="1" si="2"/>
        <v>31462</v>
      </c>
      <c r="L96" s="46">
        <f ca="1">DATEDIF(Table1[[#This Row],[Date of birth]],TODAY(),"Y")</f>
        <v>37</v>
      </c>
    </row>
    <row r="97" spans="1:12" x14ac:dyDescent="0.25">
      <c r="A97" s="125">
        <v>5754</v>
      </c>
      <c r="B97" s="125"/>
      <c r="C97" s="125"/>
      <c r="D97" s="125" t="s">
        <v>230</v>
      </c>
      <c r="E97" s="125" t="s">
        <v>231</v>
      </c>
      <c r="F97" s="125" t="s">
        <v>232</v>
      </c>
      <c r="G97" s="125" t="s">
        <v>226</v>
      </c>
      <c r="H97" s="125"/>
      <c r="I97" s="86" t="s">
        <v>233</v>
      </c>
      <c r="J97" t="str">
        <f ca="1">IF(MID(I97,8,1)="0","Lady",IF(Table1[[#This Row],[Age]]&gt;69,"GS",IF(Table1[[#This Row],[Age]]&gt;59,"SS",IF(Table1[[#This Row],[Age]]&gt;49,"S",IF(Table1[[#This Row],[Age]]&lt;17,"S Jnr",IF(Table1[[#This Row],[Age]]&lt;22,"Jnr"," "))))))</f>
        <v xml:space="preserve"> </v>
      </c>
      <c r="K97" s="47">
        <f t="shared" ca="1" si="2"/>
        <v>28872</v>
      </c>
      <c r="L97" s="46">
        <f ca="1">DATEDIF(Table1[[#This Row],[Date of birth]],TODAY(),"Y")</f>
        <v>44</v>
      </c>
    </row>
    <row r="98" spans="1:12" x14ac:dyDescent="0.25">
      <c r="A98" s="125">
        <v>5760</v>
      </c>
      <c r="B98" s="125"/>
      <c r="C98" s="125"/>
      <c r="D98" s="125"/>
      <c r="E98" s="125" t="s">
        <v>186</v>
      </c>
      <c r="F98" s="125" t="s">
        <v>18</v>
      </c>
      <c r="G98" s="125" t="s">
        <v>181</v>
      </c>
      <c r="H98" s="125"/>
      <c r="I98" s="86" t="s">
        <v>187</v>
      </c>
      <c r="J98" t="str">
        <f ca="1">IF(MID(I98,8,1)="0","Lady",IF(Table1[[#This Row],[Age]]&gt;69,"GS",IF(Table1[[#This Row],[Age]]&gt;59,"SS",IF(Table1[[#This Row],[Age]]&gt;49,"S",IF(Table1[[#This Row],[Age]]&lt;17,"S Jnr",IF(Table1[[#This Row],[Age]]&lt;22,"Jnr"," "))))))</f>
        <v xml:space="preserve"> </v>
      </c>
      <c r="K98" s="47">
        <f t="shared" ref="K98:K129" ca="1" si="3" xml:space="preserve"> IFERROR(DATE(LEFT(I98,2)+IF(LEFT(I98,2)&lt;RIGHT(YEAR(TODAY()),2),2000,1900),MID(I98,3,2),MID(I98,5,2)),"")</f>
        <v>30460</v>
      </c>
      <c r="L98" s="46">
        <f ca="1">DATEDIF(Table1[[#This Row],[Date of birth]],TODAY(),"Y")</f>
        <v>40</v>
      </c>
    </row>
    <row r="99" spans="1:12" x14ac:dyDescent="0.25">
      <c r="A99" s="93">
        <v>5804</v>
      </c>
      <c r="B99" s="93"/>
      <c r="C99" s="93"/>
      <c r="D99" s="93"/>
      <c r="E99" s="93" t="s">
        <v>457</v>
      </c>
      <c r="F99" s="93" t="s">
        <v>458</v>
      </c>
      <c r="G99" s="93" t="s">
        <v>459</v>
      </c>
      <c r="H99" s="93" t="s">
        <v>699</v>
      </c>
      <c r="I99" s="91" t="s">
        <v>460</v>
      </c>
      <c r="J99" t="str">
        <f ca="1">IF(MID(I99,8,1)="0","Lady",IF(Table1[[#This Row],[Age]]&gt;69,"GS",IF(Table1[[#This Row],[Age]]&gt;59,"SS",IF(Table1[[#This Row],[Age]]&gt;49,"S",IF(Table1[[#This Row],[Age]]&lt;17,"S Jnr",IF(Table1[[#This Row],[Age]]&lt;22,"Jnr"," "))))))</f>
        <v xml:space="preserve"> </v>
      </c>
      <c r="K99" s="47">
        <f t="shared" ca="1" si="3"/>
        <v>28375</v>
      </c>
      <c r="L99" s="46">
        <f ca="1">DATEDIF(Table1[[#This Row],[Date of birth]],TODAY(),"Y")</f>
        <v>46</v>
      </c>
    </row>
    <row r="100" spans="1:12" x14ac:dyDescent="0.25">
      <c r="A100" s="93">
        <v>5971</v>
      </c>
      <c r="B100" s="93"/>
      <c r="C100" s="93" t="s">
        <v>9</v>
      </c>
      <c r="D100" s="93"/>
      <c r="E100" s="93" t="s">
        <v>150</v>
      </c>
      <c r="F100" s="93" t="s">
        <v>18</v>
      </c>
      <c r="G100" s="93" t="s">
        <v>149</v>
      </c>
      <c r="H100" s="93" t="s">
        <v>699</v>
      </c>
      <c r="I100" s="86" t="s">
        <v>151</v>
      </c>
      <c r="J100" t="str">
        <f ca="1">IF(MID(I100,8,1)="0","Lady",IF(Table1[[#This Row],[Age]]&gt;69,"GS",IF(Table1[[#This Row],[Age]]&gt;59,"SS",IF(Table1[[#This Row],[Age]]&gt;49,"S",IF(Table1[[#This Row],[Age]]&lt;17,"S Jnr",IF(Table1[[#This Row],[Age]]&lt;22,"Jnr"," "))))))</f>
        <v>S</v>
      </c>
      <c r="K100" s="47">
        <f t="shared" ca="1" si="3"/>
        <v>26670</v>
      </c>
      <c r="L100" s="46">
        <f ca="1">DATEDIF(Table1[[#This Row],[Date of birth]],TODAY(),"Y")</f>
        <v>50</v>
      </c>
    </row>
    <row r="101" spans="1:12" x14ac:dyDescent="0.25">
      <c r="A101" s="125">
        <v>5972</v>
      </c>
      <c r="B101" s="125"/>
      <c r="C101" s="125"/>
      <c r="D101" s="125"/>
      <c r="E101" s="125" t="s">
        <v>192</v>
      </c>
      <c r="F101" s="125" t="s">
        <v>193</v>
      </c>
      <c r="G101" s="125" t="s">
        <v>178</v>
      </c>
      <c r="H101" s="125"/>
      <c r="I101" s="86" t="s">
        <v>194</v>
      </c>
      <c r="J101" t="str">
        <f ca="1">IF(MID(I101,8,1)="0","Lady",IF(Table1[[#This Row],[Age]]&gt;69,"GS",IF(Table1[[#This Row],[Age]]&gt;59,"SS",IF(Table1[[#This Row],[Age]]&gt;49,"S",IF(Table1[[#This Row],[Age]]&lt;17,"S Jnr",IF(Table1[[#This Row],[Age]]&lt;22,"Jnr"," "))))))</f>
        <v xml:space="preserve"> </v>
      </c>
      <c r="K101" s="47">
        <f t="shared" ca="1" si="3"/>
        <v>28118</v>
      </c>
      <c r="L101" s="46">
        <f ca="1">DATEDIF(Table1[[#This Row],[Date of birth]],TODAY(),"Y")</f>
        <v>46</v>
      </c>
    </row>
    <row r="102" spans="1:12" x14ac:dyDescent="0.25">
      <c r="A102" s="125">
        <v>6224</v>
      </c>
      <c r="B102" s="125"/>
      <c r="C102" s="125"/>
      <c r="D102" s="125"/>
      <c r="E102" s="125" t="s">
        <v>72</v>
      </c>
      <c r="F102" s="125" t="s">
        <v>73</v>
      </c>
      <c r="G102" s="125" t="s">
        <v>74</v>
      </c>
      <c r="H102" s="125"/>
      <c r="I102" s="86" t="s">
        <v>75</v>
      </c>
      <c r="J102" t="str">
        <f ca="1">IF(MID(I102,8,1)="0","Lady",IF(Table1[[#This Row],[Age]]&gt;69,"GS",IF(Table1[[#This Row],[Age]]&gt;59,"SS",IF(Table1[[#This Row],[Age]]&gt;49,"S",IF(Table1[[#This Row],[Age]]&lt;17,"S Jnr",IF(Table1[[#This Row],[Age]]&lt;22,"Jnr"," "))))))</f>
        <v xml:space="preserve"> </v>
      </c>
      <c r="K102" s="47">
        <f t="shared" ca="1" si="3"/>
        <v>28755</v>
      </c>
      <c r="L102" s="46">
        <f ca="1">DATEDIF(Table1[[#This Row],[Date of birth]],TODAY(),"Y")</f>
        <v>45</v>
      </c>
    </row>
    <row r="103" spans="1:12" x14ac:dyDescent="0.25">
      <c r="A103" s="93">
        <v>6225</v>
      </c>
      <c r="B103" s="93"/>
      <c r="C103" s="93"/>
      <c r="D103" s="93"/>
      <c r="E103" s="93" t="s">
        <v>146</v>
      </c>
      <c r="F103" s="93" t="s">
        <v>659</v>
      </c>
      <c r="G103" s="93" t="s">
        <v>147</v>
      </c>
      <c r="H103" s="93" t="s">
        <v>699</v>
      </c>
      <c r="I103" s="86" t="s">
        <v>148</v>
      </c>
      <c r="J103" t="str">
        <f>IF(MID(I103,8,1)="0","Lady",IF(Table1[[#This Row],[Age]]&gt;69,"GS",IF(Table1[[#This Row],[Age]]&gt;59,"SS",IF(Table1[[#This Row],[Age]]&gt;49,"S",IF(Table1[[#This Row],[Age]]&lt;17,"S Jnr",IF(Table1[[#This Row],[Age]]&lt;22,"Jnr"," "))))))</f>
        <v>Lady</v>
      </c>
      <c r="K103" s="47">
        <f t="shared" ca="1" si="3"/>
        <v>29871</v>
      </c>
      <c r="L103" s="46">
        <f ca="1">DATEDIF(Table1[[#This Row],[Date of birth]],TODAY(),"Y")</f>
        <v>42</v>
      </c>
    </row>
    <row r="104" spans="1:12" x14ac:dyDescent="0.25">
      <c r="A104" s="93">
        <v>6308</v>
      </c>
      <c r="B104" s="96"/>
      <c r="C104" s="93"/>
      <c r="D104" s="93"/>
      <c r="E104" s="93" t="s">
        <v>376</v>
      </c>
      <c r="F104" s="93" t="s">
        <v>128</v>
      </c>
      <c r="G104" s="93" t="s">
        <v>200</v>
      </c>
      <c r="H104" s="93" t="s">
        <v>699</v>
      </c>
      <c r="I104" s="91" t="s">
        <v>377</v>
      </c>
      <c r="J104" t="str">
        <f ca="1">IF(MID(I104,8,1)="0","Lady",IF(Table1[[#This Row],[Age]]&gt;69,"GS",IF(Table1[[#This Row],[Age]]&gt;59,"SS",IF(Table1[[#This Row],[Age]]&gt;49,"S",IF(Table1[[#This Row],[Age]]&lt;17,"S Jnr",IF(Table1[[#This Row],[Age]]&lt;22,"Jnr"," "))))))</f>
        <v>Jnr</v>
      </c>
      <c r="K104" s="47">
        <f t="shared" ca="1" si="3"/>
        <v>38124</v>
      </c>
      <c r="L104" s="46">
        <f ca="1">DATEDIF(Table1[[#This Row],[Date of birth]],TODAY(),"Y")</f>
        <v>19</v>
      </c>
    </row>
    <row r="105" spans="1:12" x14ac:dyDescent="0.25">
      <c r="A105" s="126">
        <v>6310</v>
      </c>
      <c r="B105" s="126"/>
      <c r="C105" s="126"/>
      <c r="D105" s="126"/>
      <c r="E105" s="126" t="s">
        <v>378</v>
      </c>
      <c r="F105" s="126" t="s">
        <v>379</v>
      </c>
      <c r="G105" s="126" t="s">
        <v>39</v>
      </c>
      <c r="H105" s="126"/>
      <c r="I105" s="45" t="s">
        <v>380</v>
      </c>
      <c r="J105" t="str">
        <f ca="1">IF(MID(I105,8,1)="0","Lady",IF(Table1[[#This Row],[Age]]&gt;69,"GS",IF(Table1[[#This Row],[Age]]&gt;59,"SS",IF(Table1[[#This Row],[Age]]&gt;49,"S",IF(Table1[[#This Row],[Age]]&lt;17,"S Jnr",IF(Table1[[#This Row],[Age]]&lt;22,"Jnr"," "))))))</f>
        <v xml:space="preserve"> </v>
      </c>
      <c r="K105" s="47">
        <f t="shared" ca="1" si="3"/>
        <v>34264</v>
      </c>
      <c r="L105" s="46">
        <f ca="1">DATEDIF(Table1[[#This Row],[Date of birth]],TODAY(),"Y")</f>
        <v>30</v>
      </c>
    </row>
    <row r="106" spans="1:12" x14ac:dyDescent="0.25">
      <c r="A106" s="125">
        <v>6381</v>
      </c>
      <c r="B106" s="125"/>
      <c r="C106" s="125" t="s">
        <v>9</v>
      </c>
      <c r="D106" s="125"/>
      <c r="E106" s="125" t="s">
        <v>390</v>
      </c>
      <c r="F106" s="125" t="s">
        <v>391</v>
      </c>
      <c r="G106" s="125" t="s">
        <v>129</v>
      </c>
      <c r="H106" s="125"/>
      <c r="I106" s="91" t="s">
        <v>392</v>
      </c>
      <c r="J106" t="str">
        <f ca="1">IF(MID(I106,8,1)="0","Lady",IF(Table1[[#This Row],[Age]]&gt;69,"GS",IF(Table1[[#This Row],[Age]]&gt;59,"SS",IF(Table1[[#This Row],[Age]]&gt;49,"S",IF(Table1[[#This Row],[Age]]&lt;17,"S Jnr",IF(Table1[[#This Row],[Age]]&lt;22,"Jnr"," "))))))</f>
        <v xml:space="preserve"> </v>
      </c>
      <c r="K106" s="47">
        <f t="shared" ca="1" si="3"/>
        <v>35272</v>
      </c>
      <c r="L106" s="46">
        <f ca="1">DATEDIF(Table1[[#This Row],[Date of birth]],TODAY(),"Y")</f>
        <v>27</v>
      </c>
    </row>
    <row r="107" spans="1:12" x14ac:dyDescent="0.25">
      <c r="A107" s="126">
        <v>6394</v>
      </c>
      <c r="B107" s="126"/>
      <c r="C107" s="126"/>
      <c r="D107" s="126"/>
      <c r="E107" s="126" t="s">
        <v>401</v>
      </c>
      <c r="F107" s="126" t="s">
        <v>402</v>
      </c>
      <c r="G107" s="126" t="s">
        <v>228</v>
      </c>
      <c r="H107" s="126"/>
      <c r="I107" s="45" t="s">
        <v>403</v>
      </c>
      <c r="J107" t="str">
        <f ca="1">IF(MID(I107,8,1)="0","Lady",IF(Table1[[#This Row],[Age]]&gt;69,"GS",IF(Table1[[#This Row],[Age]]&gt;59,"SS",IF(Table1[[#This Row],[Age]]&gt;49,"S",IF(Table1[[#This Row],[Age]]&lt;17,"S Jnr",IF(Table1[[#This Row],[Age]]&lt;22,"Jnr"," "))))))</f>
        <v xml:space="preserve"> </v>
      </c>
      <c r="K107" s="47">
        <f t="shared" ca="1" si="3"/>
        <v>27911</v>
      </c>
      <c r="L107" s="46">
        <f ca="1">DATEDIF(Table1[[#This Row],[Date of birth]],TODAY(),"Y")</f>
        <v>47</v>
      </c>
    </row>
    <row r="108" spans="1:12" x14ac:dyDescent="0.25">
      <c r="A108" s="93">
        <v>6395</v>
      </c>
      <c r="B108" s="93"/>
      <c r="C108" s="93"/>
      <c r="D108" s="93"/>
      <c r="E108" s="93" t="s">
        <v>396</v>
      </c>
      <c r="F108" s="93" t="s">
        <v>397</v>
      </c>
      <c r="G108" s="93" t="s">
        <v>22</v>
      </c>
      <c r="H108" s="93" t="s">
        <v>699</v>
      </c>
      <c r="I108" s="91" t="s">
        <v>400</v>
      </c>
      <c r="J108" t="str">
        <f ca="1">IF(MID(I108,8,1)="0","Lady",IF(Table1[[#This Row],[Age]]&gt;69,"GS",IF(Table1[[#This Row],[Age]]&gt;59,"SS",IF(Table1[[#This Row],[Age]]&gt;49,"S",IF(Table1[[#This Row],[Age]]&lt;17,"S Jnr",IF(Table1[[#This Row],[Age]]&lt;22,"Jnr"," "))))))</f>
        <v>S</v>
      </c>
      <c r="K108" s="47">
        <f t="shared" ca="1" si="3"/>
        <v>24639</v>
      </c>
      <c r="L108" s="46">
        <f ca="1">DATEDIF(Table1[[#This Row],[Date of birth]],TODAY(),"Y")</f>
        <v>56</v>
      </c>
    </row>
    <row r="109" spans="1:12" x14ac:dyDescent="0.25">
      <c r="A109" s="93">
        <v>6434</v>
      </c>
      <c r="B109" s="93"/>
      <c r="C109" s="93"/>
      <c r="D109" s="93"/>
      <c r="E109" s="93" t="s">
        <v>386</v>
      </c>
      <c r="F109" s="93" t="s">
        <v>387</v>
      </c>
      <c r="G109" s="93" t="s">
        <v>388</v>
      </c>
      <c r="H109" s="93" t="s">
        <v>699</v>
      </c>
      <c r="I109" s="91" t="s">
        <v>389</v>
      </c>
      <c r="J109" t="str">
        <f ca="1">IF(MID(I109,8,1)="0","Lady",IF(Table1[[#This Row],[Age]]&gt;69,"GS",IF(Table1[[#This Row],[Age]]&gt;59,"SS",IF(Table1[[#This Row],[Age]]&gt;49,"S",IF(Table1[[#This Row],[Age]]&lt;17,"S Jnr",IF(Table1[[#This Row],[Age]]&lt;22,"Jnr"," "))))))</f>
        <v xml:space="preserve"> </v>
      </c>
      <c r="K109" s="47">
        <f t="shared" ca="1" si="3"/>
        <v>29563</v>
      </c>
      <c r="L109" s="46">
        <f ca="1">DATEDIF(Table1[[#This Row],[Date of birth]],TODAY(),"Y")</f>
        <v>42</v>
      </c>
    </row>
    <row r="110" spans="1:12" x14ac:dyDescent="0.25">
      <c r="A110" s="125">
        <v>6435</v>
      </c>
      <c r="B110" s="125"/>
      <c r="C110" s="125"/>
      <c r="D110" s="125"/>
      <c r="E110" s="125" t="s">
        <v>427</v>
      </c>
      <c r="F110" s="125" t="s">
        <v>421</v>
      </c>
      <c r="G110" s="125" t="s">
        <v>102</v>
      </c>
      <c r="H110" s="125"/>
      <c r="I110" s="91" t="s">
        <v>428</v>
      </c>
      <c r="J110" t="str">
        <f ca="1">IF(MID(I110,8,1)="0","Lady",IF(Table1[[#This Row],[Age]]&gt;69,"GS",IF(Table1[[#This Row],[Age]]&gt;59,"SS",IF(Table1[[#This Row],[Age]]&gt;49,"S",IF(Table1[[#This Row],[Age]]&lt;17,"S Jnr",IF(Table1[[#This Row],[Age]]&lt;22,"Jnr"," "))))))</f>
        <v>S Jnr</v>
      </c>
      <c r="K110" s="47">
        <f t="shared" ca="1" si="3"/>
        <v>39521</v>
      </c>
      <c r="L110" s="46">
        <f ca="1">DATEDIF(Table1[[#This Row],[Date of birth]],TODAY(),"Y")</f>
        <v>15</v>
      </c>
    </row>
    <row r="111" spans="1:12" x14ac:dyDescent="0.25">
      <c r="A111" s="125">
        <v>6436</v>
      </c>
      <c r="B111" s="125"/>
      <c r="C111" s="125"/>
      <c r="D111" s="125"/>
      <c r="E111" s="125" t="s">
        <v>195</v>
      </c>
      <c r="F111" s="125" t="s">
        <v>425</v>
      </c>
      <c r="G111" s="125" t="s">
        <v>181</v>
      </c>
      <c r="H111" s="125"/>
      <c r="I111" s="91" t="s">
        <v>426</v>
      </c>
      <c r="J111" t="str">
        <f ca="1">IF(MID(I111,8,1)="0","Lady",IF(Table1[[#This Row],[Age]]&gt;69,"GS",IF(Table1[[#This Row],[Age]]&gt;59,"SS",IF(Table1[[#This Row],[Age]]&gt;49,"S",IF(Table1[[#This Row],[Age]]&lt;17,"S Jnr",IF(Table1[[#This Row],[Age]]&lt;22,"Jnr"," "))))))</f>
        <v xml:space="preserve"> </v>
      </c>
      <c r="K111" s="47">
        <f t="shared" ca="1" si="3"/>
        <v>28756</v>
      </c>
      <c r="L111" s="46">
        <f ca="1">DATEDIF(Table1[[#This Row],[Date of birth]],TODAY(),"Y")</f>
        <v>45</v>
      </c>
    </row>
    <row r="112" spans="1:12" x14ac:dyDescent="0.25">
      <c r="A112" s="93">
        <v>6564</v>
      </c>
      <c r="B112" s="93"/>
      <c r="C112" s="93"/>
      <c r="D112" s="93"/>
      <c r="E112" s="93" t="s">
        <v>448</v>
      </c>
      <c r="F112" s="93" t="s">
        <v>449</v>
      </c>
      <c r="G112" s="93" t="s">
        <v>450</v>
      </c>
      <c r="H112" s="93" t="s">
        <v>699</v>
      </c>
      <c r="I112" s="91" t="s">
        <v>451</v>
      </c>
      <c r="J112" t="str">
        <f ca="1">IF(MID(I112,8,1)="0","Lady",IF(Table1[[#This Row],[Age]]&gt;69,"GS",IF(Table1[[#This Row],[Age]]&gt;59,"SS",IF(Table1[[#This Row],[Age]]&gt;49,"S",IF(Table1[[#This Row],[Age]]&lt;17,"S Jnr",IF(Table1[[#This Row],[Age]]&lt;22,"Jnr"," "))))))</f>
        <v xml:space="preserve"> </v>
      </c>
      <c r="K112" s="47">
        <f t="shared" ca="1" si="3"/>
        <v>30477</v>
      </c>
      <c r="L112" s="46">
        <f ca="1">DATEDIF(Table1[[#This Row],[Date of birth]],TODAY(),"Y")</f>
        <v>40</v>
      </c>
    </row>
    <row r="113" spans="1:12" x14ac:dyDescent="0.25">
      <c r="A113" s="93">
        <v>6633</v>
      </c>
      <c r="B113" s="93"/>
      <c r="C113" s="93"/>
      <c r="D113" s="93"/>
      <c r="E113" s="93" t="s">
        <v>461</v>
      </c>
      <c r="F113" s="93" t="s">
        <v>11</v>
      </c>
      <c r="G113" s="93" t="s">
        <v>462</v>
      </c>
      <c r="H113" s="93" t="s">
        <v>699</v>
      </c>
      <c r="I113" s="91" t="s">
        <v>463</v>
      </c>
      <c r="J113" t="str">
        <f ca="1">IF(MID(I113,8,1)="0","Lady",IF(Table1[[#This Row],[Age]]&gt;69,"GS",IF(Table1[[#This Row],[Age]]&gt;59,"SS",IF(Table1[[#This Row],[Age]]&gt;49,"S",IF(Table1[[#This Row],[Age]]&lt;17,"S Jnr",IF(Table1[[#This Row],[Age]]&lt;22,"Jnr"," "))))))</f>
        <v xml:space="preserve"> </v>
      </c>
      <c r="K113" s="47">
        <f t="shared" ca="1" si="3"/>
        <v>36406</v>
      </c>
      <c r="L113" s="46">
        <f ca="1">DATEDIF(Table1[[#This Row],[Date of birth]],TODAY(),"Y")</f>
        <v>24</v>
      </c>
    </row>
    <row r="114" spans="1:12" x14ac:dyDescent="0.25">
      <c r="A114" s="125">
        <v>6679</v>
      </c>
      <c r="B114" s="125"/>
      <c r="C114" s="125"/>
      <c r="D114" s="125"/>
      <c r="E114" s="125" t="s">
        <v>465</v>
      </c>
      <c r="F114" s="125" t="s">
        <v>466</v>
      </c>
      <c r="G114" s="125" t="s">
        <v>467</v>
      </c>
      <c r="H114" s="125"/>
      <c r="I114" s="91" t="s">
        <v>468</v>
      </c>
      <c r="J114" t="str">
        <f ca="1">IF(MID(I114,8,1)="0","Lady",IF(Table1[[#This Row],[Age]]&gt;69,"GS",IF(Table1[[#This Row],[Age]]&gt;59,"SS",IF(Table1[[#This Row],[Age]]&gt;49,"S",IF(Table1[[#This Row],[Age]]&lt;17,"S Jnr",IF(Table1[[#This Row],[Age]]&lt;22,"Jnr"," "))))))</f>
        <v xml:space="preserve"> </v>
      </c>
      <c r="K114" s="47">
        <f t="shared" ca="1" si="3"/>
        <v>29255</v>
      </c>
      <c r="L114" s="46">
        <f ca="1">DATEDIF(Table1[[#This Row],[Date of birth]],TODAY(),"Y")</f>
        <v>43</v>
      </c>
    </row>
    <row r="115" spans="1:12" x14ac:dyDescent="0.25">
      <c r="A115" s="93">
        <v>6797</v>
      </c>
      <c r="B115" s="93"/>
      <c r="C115" s="93"/>
      <c r="D115" s="93"/>
      <c r="E115" s="93" t="s">
        <v>476</v>
      </c>
      <c r="F115" s="93" t="s">
        <v>477</v>
      </c>
      <c r="G115" s="93" t="s">
        <v>478</v>
      </c>
      <c r="H115" s="93" t="s">
        <v>699</v>
      </c>
      <c r="I115" s="91" t="s">
        <v>480</v>
      </c>
      <c r="J115" t="str">
        <f ca="1">IF(MID(I115,8,1)="0","Lady",IF(Table1[[#This Row],[Age]]&gt;69,"GS",IF(Table1[[#This Row],[Age]]&gt;59,"SS",IF(Table1[[#This Row],[Age]]&gt;49,"S",IF(Table1[[#This Row],[Age]]&lt;17,"S Jnr",IF(Table1[[#This Row],[Age]]&lt;22,"Jnr"," "))))))</f>
        <v xml:space="preserve"> </v>
      </c>
      <c r="K115" s="47">
        <f t="shared" ca="1" si="3"/>
        <v>36527</v>
      </c>
      <c r="L115" s="46">
        <f ca="1">DATEDIF(Table1[[#This Row],[Date of birth]],TODAY(),"Y")</f>
        <v>23</v>
      </c>
    </row>
    <row r="116" spans="1:12" x14ac:dyDescent="0.25">
      <c r="A116" s="125">
        <v>6798</v>
      </c>
      <c r="B116" s="125"/>
      <c r="C116" s="125"/>
      <c r="D116" s="125"/>
      <c r="E116" s="125" t="s">
        <v>473</v>
      </c>
      <c r="F116" s="125" t="s">
        <v>474</v>
      </c>
      <c r="G116" s="125" t="s">
        <v>475</v>
      </c>
      <c r="H116" s="125"/>
      <c r="I116" s="91" t="s">
        <v>479</v>
      </c>
      <c r="J116" t="str">
        <f ca="1">IF(MID(I116,8,1)="0","Lady",IF(Table1[[#This Row],[Age]]&gt;69,"GS",IF(Table1[[#This Row],[Age]]&gt;59,"SS",IF(Table1[[#This Row],[Age]]&gt;49,"S",IF(Table1[[#This Row],[Age]]&lt;17,"S Jnr",IF(Table1[[#This Row],[Age]]&lt;22,"Jnr"," "))))))</f>
        <v xml:space="preserve"> </v>
      </c>
      <c r="K116" s="47">
        <f t="shared" ca="1" si="3"/>
        <v>34624</v>
      </c>
      <c r="L116" s="46">
        <f ca="1">DATEDIF(Table1[[#This Row],[Date of birth]],TODAY(),"Y")</f>
        <v>29</v>
      </c>
    </row>
    <row r="117" spans="1:12" x14ac:dyDescent="0.25">
      <c r="A117" s="87">
        <v>6833</v>
      </c>
      <c r="B117" s="87"/>
      <c r="C117" s="87"/>
      <c r="D117" s="87"/>
      <c r="E117" s="87" t="s">
        <v>490</v>
      </c>
      <c r="F117" s="87" t="s">
        <v>491</v>
      </c>
      <c r="G117" s="87" t="s">
        <v>149</v>
      </c>
      <c r="H117" s="93" t="s">
        <v>699</v>
      </c>
      <c r="I117" s="45" t="s">
        <v>492</v>
      </c>
      <c r="J117" t="str">
        <f ca="1">IF(MID(I117,8,1)="0","Lady",IF(Table1[[#This Row],[Age]]&gt;69,"GS",IF(Table1[[#This Row],[Age]]&gt;59,"SS",IF(Table1[[#This Row],[Age]]&gt;49,"S",IF(Table1[[#This Row],[Age]]&lt;17,"S Jnr",IF(Table1[[#This Row],[Age]]&lt;22,"Jnr"," "))))))</f>
        <v xml:space="preserve"> </v>
      </c>
      <c r="K117" s="47">
        <f t="shared" ca="1" si="3"/>
        <v>31758</v>
      </c>
      <c r="L117" s="46">
        <f ca="1">DATEDIF(Table1[[#This Row],[Date of birth]],TODAY(),"Y")</f>
        <v>36</v>
      </c>
    </row>
    <row r="118" spans="1:12" x14ac:dyDescent="0.25">
      <c r="A118" s="93">
        <v>6846</v>
      </c>
      <c r="B118" s="93"/>
      <c r="C118" s="93"/>
      <c r="D118" s="93"/>
      <c r="E118" s="110" t="s">
        <v>486</v>
      </c>
      <c r="F118" s="93" t="s">
        <v>482</v>
      </c>
      <c r="G118" s="93" t="s">
        <v>483</v>
      </c>
      <c r="H118" s="93" t="s">
        <v>699</v>
      </c>
      <c r="I118" s="91" t="s">
        <v>484</v>
      </c>
      <c r="J118" t="str">
        <f ca="1">IF(MID(I118,8,1)="0","Lady",IF(Table1[[#This Row],[Age]]&gt;69,"GS",IF(Table1[[#This Row],[Age]]&gt;59,"SS",IF(Table1[[#This Row],[Age]]&gt;49,"S",IF(Table1[[#This Row],[Age]]&lt;17,"S Jnr",IF(Table1[[#This Row],[Age]]&lt;22,"Jnr"," "))))))</f>
        <v xml:space="preserve"> </v>
      </c>
      <c r="K118" s="47">
        <f t="shared" ca="1" si="3"/>
        <v>30049</v>
      </c>
      <c r="L118" s="46">
        <f ca="1">DATEDIF(Table1[[#This Row],[Date of birth]],TODAY(),"Y")</f>
        <v>41</v>
      </c>
    </row>
    <row r="119" spans="1:12" x14ac:dyDescent="0.25">
      <c r="A119" s="93">
        <v>6855</v>
      </c>
      <c r="B119" s="93"/>
      <c r="C119" s="93"/>
      <c r="D119" s="93"/>
      <c r="E119" s="110" t="s">
        <v>487</v>
      </c>
      <c r="F119" s="93" t="s">
        <v>488</v>
      </c>
      <c r="G119" s="93" t="s">
        <v>42</v>
      </c>
      <c r="H119" s="93" t="s">
        <v>699</v>
      </c>
      <c r="I119" s="91" t="s">
        <v>489</v>
      </c>
      <c r="J119" t="str">
        <f ca="1">IF(MID(I119,8,1)="0","Lady",IF(Table1[[#This Row],[Age]]&gt;69,"GS",IF(Table1[[#This Row],[Age]]&gt;59,"SS",IF(Table1[[#This Row],[Age]]&gt;49,"S",IF(Table1[[#This Row],[Age]]&lt;17,"S Jnr",IF(Table1[[#This Row],[Age]]&lt;22,"Jnr"," "))))))</f>
        <v xml:space="preserve"> </v>
      </c>
      <c r="K119" s="47">
        <f t="shared" ca="1" si="3"/>
        <v>31153</v>
      </c>
      <c r="L119" s="46">
        <f ca="1">DATEDIF(Table1[[#This Row],[Date of birth]],TODAY(),"Y")</f>
        <v>38</v>
      </c>
    </row>
    <row r="120" spans="1:12" x14ac:dyDescent="0.25">
      <c r="A120" s="87">
        <v>6935</v>
      </c>
      <c r="B120" s="87"/>
      <c r="C120" s="87"/>
      <c r="D120" s="87"/>
      <c r="E120" s="87" t="s">
        <v>640</v>
      </c>
      <c r="F120" s="87" t="s">
        <v>641</v>
      </c>
      <c r="G120" s="87" t="s">
        <v>74</v>
      </c>
      <c r="H120" s="93" t="s">
        <v>699</v>
      </c>
      <c r="I120" s="45" t="s">
        <v>642</v>
      </c>
      <c r="J120" t="str">
        <f ca="1">IF(MID(I120,8,1)="0","Lady",IF(Table1[[#This Row],[Age]]&gt;69,"GS",IF(Table1[[#This Row],[Age]]&gt;59,"SS",IF(Table1[[#This Row],[Age]]&gt;49,"S",IF(Table1[[#This Row],[Age]]&lt;17,"S Jnr",IF(Table1[[#This Row],[Age]]&lt;22,"Jnr"," "))))))</f>
        <v xml:space="preserve"> </v>
      </c>
      <c r="K120" s="47">
        <f t="shared" ca="1" si="3"/>
        <v>31972</v>
      </c>
      <c r="L120" s="46">
        <f ca="1">DATEDIF(Table1[[#This Row],[Date of birth]],TODAY(),"Y")</f>
        <v>36</v>
      </c>
    </row>
    <row r="121" spans="1:12" x14ac:dyDescent="0.25">
      <c r="A121" s="93">
        <v>6966</v>
      </c>
      <c r="B121" s="86"/>
      <c r="C121" s="86"/>
      <c r="D121" s="86"/>
      <c r="E121" s="93" t="s">
        <v>647</v>
      </c>
      <c r="F121" s="93" t="s">
        <v>648</v>
      </c>
      <c r="G121" s="93" t="s">
        <v>181</v>
      </c>
      <c r="H121" s="93" t="s">
        <v>699</v>
      </c>
      <c r="I121" s="91" t="s">
        <v>649</v>
      </c>
      <c r="J121" t="str">
        <f ca="1">IF(MID(I121,8,1)="0","Lady",IF(Table1[[#This Row],[Age]]&gt;69,"GS",IF(Table1[[#This Row],[Age]]&gt;59,"SS",IF(Table1[[#This Row],[Age]]&gt;49,"S",IF(Table1[[#This Row],[Age]]&lt;17,"S Jnr",IF(Table1[[#This Row],[Age]]&lt;22,"Jnr"," "))))))</f>
        <v>S</v>
      </c>
      <c r="K121" s="47">
        <f t="shared" ca="1" si="3"/>
        <v>26852</v>
      </c>
      <c r="L121" s="46">
        <f ca="1">DATEDIF(Table1[[#This Row],[Date of birth]],TODAY(),"Y")</f>
        <v>50</v>
      </c>
    </row>
    <row r="122" spans="1:12" x14ac:dyDescent="0.25">
      <c r="A122" s="93">
        <v>6968</v>
      </c>
      <c r="B122" s="93"/>
      <c r="C122" s="93"/>
      <c r="D122" s="93"/>
      <c r="E122" s="93" t="s">
        <v>650</v>
      </c>
      <c r="F122" s="93" t="s">
        <v>651</v>
      </c>
      <c r="G122" s="93" t="s">
        <v>652</v>
      </c>
      <c r="H122" s="93" t="s">
        <v>699</v>
      </c>
      <c r="I122" s="91" t="s">
        <v>653</v>
      </c>
      <c r="J122" t="str">
        <f ca="1">IF(MID(I122,8,1)="0","Lady",IF(Table1[[#This Row],[Age]]&gt;69,"GS",IF(Table1[[#This Row],[Age]]&gt;59,"SS",IF(Table1[[#This Row],[Age]]&gt;49,"S",IF(Table1[[#This Row],[Age]]&lt;17,"S Jnr",IF(Table1[[#This Row],[Age]]&lt;22,"Jnr"," "))))))</f>
        <v xml:space="preserve"> </v>
      </c>
      <c r="K122" s="47">
        <f t="shared" ca="1" si="3"/>
        <v>29178</v>
      </c>
      <c r="L122" s="46">
        <f ca="1">DATEDIF(Table1[[#This Row],[Date of birth]],TODAY(),"Y")</f>
        <v>44</v>
      </c>
    </row>
    <row r="123" spans="1:12" x14ac:dyDescent="0.25">
      <c r="A123" s="125">
        <v>6970</v>
      </c>
      <c r="B123" s="125"/>
      <c r="C123" s="125"/>
      <c r="D123" s="125"/>
      <c r="E123" s="125" t="s">
        <v>654</v>
      </c>
      <c r="F123" s="125" t="s">
        <v>655</v>
      </c>
      <c r="G123" s="125" t="s">
        <v>656</v>
      </c>
      <c r="H123" s="125"/>
      <c r="I123" s="91" t="s">
        <v>657</v>
      </c>
      <c r="J123" t="str">
        <f ca="1">IF(MID(I123,8,1)="0","Lady",IF(Table1[[#This Row],[Age]]&gt;69,"GS",IF(Table1[[#This Row],[Age]]&gt;59,"SS",IF(Table1[[#This Row],[Age]]&gt;49,"S",IF(Table1[[#This Row],[Age]]&lt;17,"S Jnr",IF(Table1[[#This Row],[Age]]&lt;22,"Jnr"," "))))))</f>
        <v xml:space="preserve"> </v>
      </c>
      <c r="K123" s="47">
        <f t="shared" ca="1" si="3"/>
        <v>30237</v>
      </c>
      <c r="L123" s="46">
        <f ca="1">DATEDIF(Table1[[#This Row],[Date of birth]],TODAY(),"Y")</f>
        <v>41</v>
      </c>
    </row>
    <row r="124" spans="1:12" x14ac:dyDescent="0.25">
      <c r="A124" s="93">
        <v>6975</v>
      </c>
      <c r="B124" s="93"/>
      <c r="C124" s="93"/>
      <c r="D124" s="93"/>
      <c r="E124" s="93" t="s">
        <v>658</v>
      </c>
      <c r="F124" s="93" t="s">
        <v>659</v>
      </c>
      <c r="G124" s="93" t="s">
        <v>228</v>
      </c>
      <c r="H124" s="93" t="s">
        <v>699</v>
      </c>
      <c r="I124" s="91" t="s">
        <v>660</v>
      </c>
      <c r="J124" t="str">
        <f ca="1">IF(MID(I124,8,1)="0","Lady",IF(Table1[[#This Row],[Age]]&gt;69,"GS",IF(Table1[[#This Row],[Age]]&gt;59,"SS",IF(Table1[[#This Row],[Age]]&gt;49,"S",IF(Table1[[#This Row],[Age]]&lt;17,"S Jnr",IF(Table1[[#This Row],[Age]]&lt;22,"Jnr"," "))))))</f>
        <v xml:space="preserve"> </v>
      </c>
      <c r="K124" s="47">
        <f t="shared" ca="1" si="3"/>
        <v>28796</v>
      </c>
      <c r="L124" s="46">
        <f ca="1">DATEDIF(Table1[[#This Row],[Date of birth]],TODAY(),"Y")</f>
        <v>45</v>
      </c>
    </row>
    <row r="125" spans="1:12" x14ac:dyDescent="0.25">
      <c r="A125" s="87">
        <v>7028</v>
      </c>
      <c r="E125" s="87" t="s">
        <v>666</v>
      </c>
      <c r="F125" s="87" t="s">
        <v>667</v>
      </c>
      <c r="G125" s="87" t="s">
        <v>39</v>
      </c>
      <c r="H125" s="93" t="s">
        <v>699</v>
      </c>
      <c r="I125" t="s">
        <v>668</v>
      </c>
      <c r="J125" t="str">
        <f>IF(MID(I125,8,1)="0","Lady",IF(Table1[[#This Row],[Age]]&gt;69,"GS",IF(Table1[[#This Row],[Age]]&gt;59,"SS",IF(Table1[[#This Row],[Age]]&gt;49,"S",IF(Table1[[#This Row],[Age]]&lt;17,"S Jnr",IF(Table1[[#This Row],[Age]]&lt;22,"Jnr"," "))))))</f>
        <v>Lady</v>
      </c>
      <c r="K125" s="61">
        <f t="shared" ca="1" si="3"/>
        <v>29734</v>
      </c>
      <c r="L125" s="62">
        <f ca="1">DATEDIF(Table1[[#This Row],[Date of birth]],TODAY(),"Y")</f>
        <v>42</v>
      </c>
    </row>
    <row r="126" spans="1:12" x14ac:dyDescent="0.25">
      <c r="A126" s="93">
        <v>7065</v>
      </c>
      <c r="B126" s="93"/>
      <c r="C126" s="93"/>
      <c r="D126" s="93"/>
      <c r="E126" s="93" t="s">
        <v>679</v>
      </c>
      <c r="F126" s="93" t="s">
        <v>680</v>
      </c>
      <c r="G126" s="93" t="s">
        <v>681</v>
      </c>
      <c r="H126" s="93" t="s">
        <v>699</v>
      </c>
      <c r="I126" s="91" t="s">
        <v>682</v>
      </c>
      <c r="J126" t="str">
        <f ca="1">IF(MID(I126,8,1)="0","Lady",IF(Table1[[#This Row],[Age]]&gt;69,"GS",IF(Table1[[#This Row],[Age]]&gt;59,"SS",IF(Table1[[#This Row],[Age]]&gt;49,"S",IF(Table1[[#This Row],[Age]]&lt;17,"S Jnr",IF(Table1[[#This Row],[Age]]&lt;22,"Jnr"," "))))))</f>
        <v xml:space="preserve"> </v>
      </c>
      <c r="K126" s="47">
        <f t="shared" ca="1" si="3"/>
        <v>29678</v>
      </c>
      <c r="L126" s="46">
        <f ca="1">DATEDIF(Table1[[#This Row],[Date of birth]],TODAY(),"Y")</f>
        <v>42</v>
      </c>
    </row>
    <row r="127" spans="1:12" x14ac:dyDescent="0.25">
      <c r="A127" s="93">
        <v>7066</v>
      </c>
      <c r="B127" s="93"/>
      <c r="C127" s="93"/>
      <c r="D127" s="93"/>
      <c r="E127" s="93" t="s">
        <v>683</v>
      </c>
      <c r="F127" s="93" t="s">
        <v>680</v>
      </c>
      <c r="G127" s="93" t="s">
        <v>12</v>
      </c>
      <c r="H127" s="93" t="s">
        <v>699</v>
      </c>
      <c r="I127" s="91" t="s">
        <v>686</v>
      </c>
      <c r="J127" t="str">
        <f ca="1">IF(MID(I127,8,1)="0","Lady",IF(Table1[[#This Row],[Age]]&gt;69,"GS",IF(Table1[[#This Row],[Age]]&gt;59,"SS",IF(Table1[[#This Row],[Age]]&gt;49,"S",IF(Table1[[#This Row],[Age]]&lt;17,"S Jnr",IF(Table1[[#This Row],[Age]]&lt;22,"Jnr"," "))))))</f>
        <v>Jnr</v>
      </c>
      <c r="K127" s="47">
        <f t="shared" ca="1" si="3"/>
        <v>37678</v>
      </c>
      <c r="L127" s="46">
        <f ca="1">DATEDIF(Table1[[#This Row],[Date of birth]],TODAY(),"Y")</f>
        <v>20</v>
      </c>
    </row>
    <row r="128" spans="1:12" x14ac:dyDescent="0.25">
      <c r="A128" s="93">
        <v>7067</v>
      </c>
      <c r="B128" s="93"/>
      <c r="C128" s="93"/>
      <c r="D128" s="93"/>
      <c r="E128" s="93" t="s">
        <v>684</v>
      </c>
      <c r="F128" s="93" t="s">
        <v>680</v>
      </c>
      <c r="G128" s="93" t="s">
        <v>685</v>
      </c>
      <c r="H128" s="93" t="s">
        <v>699</v>
      </c>
      <c r="I128" s="91" t="s">
        <v>687</v>
      </c>
      <c r="J128" t="str">
        <f ca="1">IF(MID(I128,8,1)="0","Lady",IF(Table1[[#This Row],[Age]]&gt;69,"GS",IF(Table1[[#This Row],[Age]]&gt;59,"SS",IF(Table1[[#This Row],[Age]]&gt;49,"S",IF(Table1[[#This Row],[Age]]&lt;17,"S Jnr",IF(Table1[[#This Row],[Age]]&lt;22,"Jnr"," "))))))</f>
        <v>Jnr</v>
      </c>
      <c r="K128" s="47">
        <f t="shared" ca="1" si="3"/>
        <v>38519</v>
      </c>
      <c r="L128" s="46">
        <f ca="1">DATEDIF(Table1[[#This Row],[Date of birth]],TODAY(),"Y")</f>
        <v>18</v>
      </c>
    </row>
    <row r="129" spans="1:12" x14ac:dyDescent="0.25">
      <c r="A129" s="87">
        <v>7073</v>
      </c>
      <c r="B129" s="87"/>
      <c r="C129" s="87"/>
      <c r="D129" s="87"/>
      <c r="E129" s="87" t="s">
        <v>688</v>
      </c>
      <c r="F129" s="87" t="s">
        <v>212</v>
      </c>
      <c r="G129" s="87" t="s">
        <v>689</v>
      </c>
      <c r="H129" s="93" t="s">
        <v>699</v>
      </c>
      <c r="I129" s="45" t="s">
        <v>690</v>
      </c>
      <c r="J129" t="str">
        <f ca="1">IF(MID(I129,8,1)="0","Lady",IF(Table1[[#This Row],[Age]]&gt;69,"GS",IF(Table1[[#This Row],[Age]]&gt;59,"SS",IF(Table1[[#This Row],[Age]]&gt;49,"S",IF(Table1[[#This Row],[Age]]&lt;17,"S Jnr",IF(Table1[[#This Row],[Age]]&lt;22,"Jnr"," "))))))</f>
        <v xml:space="preserve"> </v>
      </c>
      <c r="K129" s="47">
        <f t="shared" ca="1" si="3"/>
        <v>34171</v>
      </c>
      <c r="L129" s="46">
        <f ca="1">DATEDIF(Table1[[#This Row],[Date of birth]],TODAY(),"Y")</f>
        <v>30</v>
      </c>
    </row>
    <row r="130" spans="1:12" x14ac:dyDescent="0.25">
      <c r="A130" s="87">
        <v>7074</v>
      </c>
      <c r="B130" s="87"/>
      <c r="C130" s="87"/>
      <c r="D130" s="87"/>
      <c r="E130" s="87" t="s">
        <v>694</v>
      </c>
      <c r="F130" s="87" t="s">
        <v>695</v>
      </c>
      <c r="G130" s="87" t="s">
        <v>39</v>
      </c>
      <c r="H130" s="93" t="s">
        <v>699</v>
      </c>
      <c r="I130" s="45" t="s">
        <v>696</v>
      </c>
      <c r="J130" t="str">
        <f ca="1">IF(MID(I130,8,1)="0","Lady",IF(Table1[[#This Row],[Age]]&gt;69,"GS",IF(Table1[[#This Row],[Age]]&gt;59,"SS",IF(Table1[[#This Row],[Age]]&gt;49,"S",IF(Table1[[#This Row],[Age]]&lt;17,"S Jnr",IF(Table1[[#This Row],[Age]]&lt;22,"Jnr"," "))))))</f>
        <v xml:space="preserve"> </v>
      </c>
      <c r="K130" s="47">
        <f t="shared" ref="K130:K149" ca="1" si="4" xml:space="preserve"> IFERROR(DATE(LEFT(I130,2)+IF(LEFT(I130,2)&lt;RIGHT(YEAR(TODAY()),2),2000,1900),MID(I130,3,2),MID(I130,5,2)),"")</f>
        <v>29581</v>
      </c>
      <c r="L130" s="46">
        <f ca="1">DATEDIF(Table1[[#This Row],[Date of birth]],TODAY(),"Y")</f>
        <v>42</v>
      </c>
    </row>
    <row r="131" spans="1:12" x14ac:dyDescent="0.25">
      <c r="A131" s="93">
        <v>7075</v>
      </c>
      <c r="B131" s="93"/>
      <c r="C131" s="93"/>
      <c r="D131" s="93"/>
      <c r="E131" s="93" t="s">
        <v>692</v>
      </c>
      <c r="F131" s="93" t="s">
        <v>18</v>
      </c>
      <c r="G131" s="93" t="s">
        <v>102</v>
      </c>
      <c r="H131" s="93" t="s">
        <v>699</v>
      </c>
      <c r="I131" s="91" t="s">
        <v>693</v>
      </c>
      <c r="J131" t="str">
        <f>IF(MID(I131,8,1)="0","Lady",IF(Table1[[#This Row],[Age]]&gt;69,"GS",IF(Table1[[#This Row],[Age]]&gt;59,"SS",IF(Table1[[#This Row],[Age]]&gt;49,"S",IF(Table1[[#This Row],[Age]]&lt;17,"S Jnr",IF(Table1[[#This Row],[Age]]&lt;22,"Jnr"," "))))))</f>
        <v>Lady</v>
      </c>
      <c r="K131" s="47">
        <f t="shared" ca="1" si="4"/>
        <v>28156</v>
      </c>
      <c r="L131" s="46">
        <f ca="1">DATEDIF(Table1[[#This Row],[Date of birth]],TODAY(),"Y")</f>
        <v>46</v>
      </c>
    </row>
    <row r="132" spans="1:12" x14ac:dyDescent="0.25">
      <c r="A132" s="93">
        <v>7132</v>
      </c>
      <c r="B132" s="93"/>
      <c r="C132" s="93"/>
      <c r="D132" s="93"/>
      <c r="E132" s="93" t="s">
        <v>701</v>
      </c>
      <c r="F132" s="93" t="s">
        <v>702</v>
      </c>
      <c r="G132" s="93" t="s">
        <v>699</v>
      </c>
      <c r="H132" s="93" t="s">
        <v>699</v>
      </c>
      <c r="I132" s="91" t="s">
        <v>703</v>
      </c>
      <c r="J132" t="str">
        <f ca="1">IF(MID(I132,8,1)="0","Lady",IF(Table1[[#This Row],[Age]]&gt;69,"GS",IF(Table1[[#This Row],[Age]]&gt;59,"SS",IF(Table1[[#This Row],[Age]]&gt;49,"S",IF(Table1[[#This Row],[Age]]&lt;17,"S Jnr",IF(Table1[[#This Row],[Age]]&lt;22,"Jnr"," "))))))</f>
        <v>GS</v>
      </c>
      <c r="K132" s="47">
        <f t="shared" ca="1" si="4"/>
        <v>19484</v>
      </c>
      <c r="L132" s="46">
        <f ca="1">DATEDIF(Table1[[#This Row],[Date of birth]],TODAY(),"Y")</f>
        <v>70</v>
      </c>
    </row>
    <row r="133" spans="1:12" x14ac:dyDescent="0.25">
      <c r="A133" s="87">
        <v>7173</v>
      </c>
      <c r="B133" s="87"/>
      <c r="C133" s="87"/>
      <c r="D133" s="87"/>
      <c r="E133" s="87" t="s">
        <v>711</v>
      </c>
      <c r="F133" s="87" t="s">
        <v>705</v>
      </c>
      <c r="G133" s="87" t="s">
        <v>706</v>
      </c>
      <c r="H133" s="87" t="s">
        <v>699</v>
      </c>
      <c r="I133" s="45" t="s">
        <v>708</v>
      </c>
      <c r="J133" t="str">
        <f ca="1">IF(MID(I133,8,1)="0","Lady",IF(Table1[[#This Row],[Age]]&gt;69,"GS",IF(Table1[[#This Row],[Age]]&gt;59,"SS",IF(Table1[[#This Row],[Age]]&gt;49,"S",IF(Table1[[#This Row],[Age]]&lt;17,"S Jnr",IF(Table1[[#This Row],[Age]]&lt;22,"Jnr"," "))))))</f>
        <v xml:space="preserve"> </v>
      </c>
      <c r="K133" s="47">
        <f t="shared" ca="1" si="4"/>
        <v>36270</v>
      </c>
      <c r="L133" s="46">
        <f ca="1">DATEDIF(Table1[[#This Row],[Date of birth]],TODAY(),"Y")</f>
        <v>24</v>
      </c>
    </row>
    <row r="134" spans="1:12" x14ac:dyDescent="0.25">
      <c r="A134" s="87">
        <v>7174</v>
      </c>
      <c r="B134" s="87"/>
      <c r="C134" s="87"/>
      <c r="D134" s="87"/>
      <c r="E134" s="87" t="s">
        <v>712</v>
      </c>
      <c r="F134" s="87" t="s">
        <v>705</v>
      </c>
      <c r="G134" s="87" t="s">
        <v>190</v>
      </c>
      <c r="H134" s="87" t="s">
        <v>699</v>
      </c>
      <c r="I134" s="45" t="s">
        <v>709</v>
      </c>
      <c r="J134" t="str">
        <f ca="1">IF(MID(I134,8,1)="0","Lady",IF(Table1[[#This Row],[Age]]&gt;69,"GS",IF(Table1[[#This Row],[Age]]&gt;59,"SS",IF(Table1[[#This Row],[Age]]&gt;49,"S",IF(Table1[[#This Row],[Age]]&lt;17,"S Jnr",IF(Table1[[#This Row],[Age]]&lt;22,"Jnr"," "))))))</f>
        <v>Jnr</v>
      </c>
      <c r="K134" s="47">
        <f t="shared" ca="1" si="4"/>
        <v>37571</v>
      </c>
      <c r="L134" s="46">
        <f ca="1">DATEDIF(Table1[[#This Row],[Date of birth]],TODAY(),"Y")</f>
        <v>21</v>
      </c>
    </row>
    <row r="135" spans="1:12" x14ac:dyDescent="0.25">
      <c r="A135" s="93">
        <v>7193</v>
      </c>
      <c r="B135" s="93"/>
      <c r="C135" s="93"/>
      <c r="D135" s="93"/>
      <c r="E135" s="93" t="s">
        <v>676</v>
      </c>
      <c r="F135" s="93" t="s">
        <v>488</v>
      </c>
      <c r="G135" s="93" t="s">
        <v>677</v>
      </c>
      <c r="H135" s="93" t="s">
        <v>699</v>
      </c>
      <c r="I135" s="91" t="s">
        <v>678</v>
      </c>
      <c r="J135" t="str">
        <f>IF(MID(I135,8,1)="0","Lady",IF(Table1[[#This Row],[Age]]&gt;69,"GS",IF(Table1[[#This Row],[Age]]&gt;59,"SS",IF(Table1[[#This Row],[Age]]&gt;49,"S",IF(Table1[[#This Row],[Age]]&lt;17,"S Jnr",IF(Table1[[#This Row],[Age]]&lt;22,"Jnr"," "))))))</f>
        <v>Lady</v>
      </c>
      <c r="K135" s="47">
        <f t="shared" ca="1" si="4"/>
        <v>30662</v>
      </c>
      <c r="L135" s="46">
        <f ca="1">DATEDIF(Table1[[#This Row],[Date of birth]],TODAY(),"Y")</f>
        <v>39</v>
      </c>
    </row>
    <row r="136" spans="1:12" x14ac:dyDescent="0.25">
      <c r="A136" s="125" t="s">
        <v>671</v>
      </c>
      <c r="B136" s="125"/>
      <c r="C136" s="125"/>
      <c r="D136" s="125"/>
      <c r="E136" s="125" t="s">
        <v>672</v>
      </c>
      <c r="F136" s="125" t="s">
        <v>673</v>
      </c>
      <c r="G136" s="125" t="s">
        <v>675</v>
      </c>
      <c r="H136" s="125"/>
      <c r="I136" s="91" t="s">
        <v>674</v>
      </c>
      <c r="J136" t="str">
        <f ca="1">IF(MID(I136,8,1)="0","Lady",IF(Table1[[#This Row],[Age]]&gt;69,"GS",IF(Table1[[#This Row],[Age]]&gt;59,"SS",IF(Table1[[#This Row],[Age]]&gt;49,"S",IF(Table1[[#This Row],[Age]]&lt;17,"S Jnr",IF(Table1[[#This Row],[Age]]&lt;22,"Jnr"," "))))))</f>
        <v>SS</v>
      </c>
      <c r="K136" s="47">
        <f t="shared" ca="1" si="4"/>
        <v>22801</v>
      </c>
      <c r="L136" s="46">
        <f ca="1">DATEDIF(Table1[[#This Row],[Date of birth]],TODAY(),"Y")</f>
        <v>61</v>
      </c>
    </row>
    <row r="137" spans="1:12" x14ac:dyDescent="0.25">
      <c r="A137">
        <v>7260</v>
      </c>
      <c r="E137" t="s">
        <v>717</v>
      </c>
      <c r="F137" t="s">
        <v>718</v>
      </c>
      <c r="G137" t="s">
        <v>140</v>
      </c>
      <c r="H137" t="s">
        <v>699</v>
      </c>
      <c r="I137" s="45" t="s">
        <v>719</v>
      </c>
      <c r="J137" t="str">
        <f ca="1">IF(MID(I137,8,1)="0","Lady",IF(Table1[[#This Row],[Age]]&gt;69,"GS",IF(Table1[[#This Row],[Age]]&gt;59,"SS",IF(Table1[[#This Row],[Age]]&gt;49,"S",IF(Table1[[#This Row],[Age]]&lt;17,"S Jnr",IF(Table1[[#This Row],[Age]]&lt;22,"Jnr"," "))))))</f>
        <v>S</v>
      </c>
      <c r="K137" s="47">
        <f t="shared" ca="1" si="4"/>
        <v>23483</v>
      </c>
      <c r="L137" s="46">
        <f ca="1">DATEDIF(Table1[[#This Row],[Date of birth]],TODAY(),"Y")</f>
        <v>59</v>
      </c>
    </row>
    <row r="138" spans="1:12" x14ac:dyDescent="0.25">
      <c r="A138">
        <v>7271</v>
      </c>
      <c r="E138" t="s">
        <v>195</v>
      </c>
      <c r="F138" t="s">
        <v>720</v>
      </c>
      <c r="G138" t="s">
        <v>181</v>
      </c>
      <c r="H138" t="s">
        <v>699</v>
      </c>
      <c r="I138" s="45" t="s">
        <v>721</v>
      </c>
      <c r="J138" t="str">
        <f ca="1">IF(MID(I138,8,1)="0","Lady",IF(Table1[[#This Row],[Age]]&gt;69,"GS",IF(Table1[[#This Row],[Age]]&gt;59,"SS",IF(Table1[[#This Row],[Age]]&gt;49,"S",IF(Table1[[#This Row],[Age]]&lt;17,"S Jnr",IF(Table1[[#This Row],[Age]]&lt;22,"Jnr"," "))))))</f>
        <v xml:space="preserve"> </v>
      </c>
      <c r="K138" s="47">
        <f t="shared" ca="1" si="4"/>
        <v>28803</v>
      </c>
      <c r="L138" s="46">
        <f ca="1">DATEDIF(Table1[[#This Row],[Date of birth]],TODAY(),"Y")</f>
        <v>45</v>
      </c>
    </row>
    <row r="139" spans="1:12" x14ac:dyDescent="0.25">
      <c r="I139" s="45"/>
      <c r="J139" t="e">
        <f ca="1">IF(MID(I139,8,1)="0","Lady",IF(Table1[[#This Row],[Age]]&gt;69,"GS",IF(Table1[[#This Row],[Age]]&gt;59,"SS",IF(Table1[[#This Row],[Age]]&gt;49,"S",IF(Table1[[#This Row],[Age]]&lt;17,"S Jnr",IF(Table1[[#This Row],[Age]]&lt;22,"Jnr"," "))))))</f>
        <v>#VALUE!</v>
      </c>
      <c r="K139" s="47" t="str">
        <f t="shared" ca="1" si="4"/>
        <v/>
      </c>
      <c r="L139" s="46" t="e">
        <f ca="1">DATEDIF(Table1[[#This Row],[Date of birth]],TODAY(),"Y")</f>
        <v>#VALUE!</v>
      </c>
    </row>
    <row r="140" spans="1:12" x14ac:dyDescent="0.25">
      <c r="I140" s="45"/>
      <c r="J140" t="e">
        <f ca="1">IF(MID(I140,8,1)="0","Lady",IF(Table1[[#This Row],[Age]]&gt;69,"GS",IF(Table1[[#This Row],[Age]]&gt;59,"SS",IF(Table1[[#This Row],[Age]]&gt;49,"S",IF(Table1[[#This Row],[Age]]&lt;17,"S Jnr",IF(Table1[[#This Row],[Age]]&lt;22,"Jnr"," "))))))</f>
        <v>#VALUE!</v>
      </c>
      <c r="K140" s="47" t="str">
        <f t="shared" ca="1" si="4"/>
        <v/>
      </c>
      <c r="L140" s="46" t="e">
        <f ca="1">DATEDIF(Table1[[#This Row],[Date of birth]],TODAY(),"Y")</f>
        <v>#VALUE!</v>
      </c>
    </row>
    <row r="141" spans="1:12" x14ac:dyDescent="0.25">
      <c r="I141" s="45"/>
      <c r="J141" t="e">
        <f ca="1">IF(MID(I141,8,1)="0","Lady",IF(Table1[[#This Row],[Age]]&gt;69,"GS",IF(Table1[[#This Row],[Age]]&gt;59,"SS",IF(Table1[[#This Row],[Age]]&gt;49,"S",IF(Table1[[#This Row],[Age]]&lt;17,"S Jnr",IF(Table1[[#This Row],[Age]]&lt;22,"Jnr"," "))))))</f>
        <v>#VALUE!</v>
      </c>
      <c r="K141" s="47" t="str">
        <f t="shared" ca="1" si="4"/>
        <v/>
      </c>
      <c r="L141" s="46" t="e">
        <f ca="1">DATEDIF(Table1[[#This Row],[Date of birth]],TODAY(),"Y")</f>
        <v>#VALUE!</v>
      </c>
    </row>
    <row r="142" spans="1:12" x14ac:dyDescent="0.25">
      <c r="J142" t="e">
        <f ca="1">IF(MID(I142,8,1)="0","Lady",IF(Table1[[#This Row],[Age]]&gt;69,"GS",IF(Table1[[#This Row],[Age]]&gt;59,"SS",IF(Table1[[#This Row],[Age]]&gt;49,"S",IF(Table1[[#This Row],[Age]]&lt;17,"S Jnr",IF(Table1[[#This Row],[Age]]&lt;22,"Jnr"," "))))))</f>
        <v>#VALUE!</v>
      </c>
      <c r="K142" s="61" t="str">
        <f t="shared" ca="1" si="4"/>
        <v/>
      </c>
      <c r="L142" s="62" t="e">
        <f ca="1">DATEDIF(Table1[[#This Row],[Date of birth]],TODAY(),"Y")</f>
        <v>#VALUE!</v>
      </c>
    </row>
    <row r="143" spans="1:12" x14ac:dyDescent="0.25">
      <c r="J143" t="e">
        <f ca="1">IF(MID(I143,8,1)="0","Lady",IF(Table1[[#This Row],[Age]]&gt;69,"GS",IF(Table1[[#This Row],[Age]]&gt;59,"SS",IF(Table1[[#This Row],[Age]]&gt;49,"S",IF(Table1[[#This Row],[Age]]&lt;17,"S Jnr",IF(Table1[[#This Row],[Age]]&lt;22,"Jnr"," "))))))</f>
        <v>#VALUE!</v>
      </c>
      <c r="K143" s="61" t="str">
        <f t="shared" ca="1" si="4"/>
        <v/>
      </c>
      <c r="L143" s="62" t="e">
        <f ca="1">DATEDIF(Table1[[#This Row],[Date of birth]],TODAY(),"Y")</f>
        <v>#VALUE!</v>
      </c>
    </row>
    <row r="144" spans="1:12" x14ac:dyDescent="0.25">
      <c r="J144" t="e">
        <f ca="1">IF(MID(I144,8,1)="0","Lady",IF(Table1[[#This Row],[Age]]&gt;60,"SS",IF(Table1[[#This Row],[Age]]&gt;50,"S",IF(Table1[[#This Row],[Age]]&lt;21,"Jnr"," "))))</f>
        <v>#VALUE!</v>
      </c>
      <c r="K144" s="61" t="str">
        <f t="shared" ca="1" si="4"/>
        <v/>
      </c>
      <c r="L144" s="62" t="e">
        <f ca="1">DATEDIF(Table1[[#This Row],[Date of birth]],TODAY(),"Y")</f>
        <v>#VALUE!</v>
      </c>
    </row>
    <row r="145" spans="10:12" x14ac:dyDescent="0.25">
      <c r="J145" t="e">
        <f ca="1">IF(MID(I145,8,1)="0","Lady",IF(Table1[[#This Row],[Age]]&gt;60,"SS",IF(Table1[[#This Row],[Age]]&gt;50,"S",IF(Table1[[#This Row],[Age]]&lt;21,"Jnr"," "))))</f>
        <v>#VALUE!</v>
      </c>
      <c r="K145" s="61" t="str">
        <f t="shared" ca="1" si="4"/>
        <v/>
      </c>
      <c r="L145" s="62" t="e">
        <f ca="1">DATEDIF(Table1[[#This Row],[Date of birth]],TODAY(),"Y")</f>
        <v>#VALUE!</v>
      </c>
    </row>
    <row r="146" spans="10:12" x14ac:dyDescent="0.25">
      <c r="J146" t="e">
        <f ca="1">IF(MID(I146,8,1)="0","Lady",IF(Table1[[#This Row],[Age]]&gt;60,"SS",IF(Table1[[#This Row],[Age]]&gt;50,"S",IF(Table1[[#This Row],[Age]]&lt;21,"Jnr"," "))))</f>
        <v>#VALUE!</v>
      </c>
      <c r="K146" s="61" t="str">
        <f t="shared" ca="1" si="4"/>
        <v/>
      </c>
      <c r="L146" s="62" t="e">
        <f ca="1">DATEDIF(Table1[[#This Row],[Date of birth]],TODAY(),"Y")</f>
        <v>#VALUE!</v>
      </c>
    </row>
    <row r="147" spans="10:12" x14ac:dyDescent="0.25">
      <c r="J147" t="e">
        <f ca="1">IF(MID(I147,8,1)="0","Lady",IF(Table1[[#This Row],[Age]]&gt;60,"SS",IF(Table1[[#This Row],[Age]]&gt;50,"S",IF(Table1[[#This Row],[Age]]&lt;21,"Jnr"," "))))</f>
        <v>#VALUE!</v>
      </c>
      <c r="K147" s="61" t="str">
        <f t="shared" ca="1" si="4"/>
        <v/>
      </c>
      <c r="L147" s="62" t="e">
        <f ca="1">DATEDIF(Table1[[#This Row],[Date of birth]],TODAY(),"Y")</f>
        <v>#VALUE!</v>
      </c>
    </row>
    <row r="148" spans="10:12" x14ac:dyDescent="0.25">
      <c r="J148" t="e">
        <f ca="1">IF(MID(I148,8,1)="0","Lady",IF(Table1[[#This Row],[Age]]&gt;60,"SS",IF(Table1[[#This Row],[Age]]&gt;50,"S",IF(Table1[[#This Row],[Age]]&lt;21,"Jnr"," "))))</f>
        <v>#VALUE!</v>
      </c>
      <c r="K148" s="61" t="str">
        <f t="shared" ca="1" si="4"/>
        <v/>
      </c>
      <c r="L148" s="62" t="e">
        <f ca="1">DATEDIF(Table1[[#This Row],[Date of birth]],TODAY(),"Y")</f>
        <v>#VALUE!</v>
      </c>
    </row>
    <row r="149" spans="10:12" x14ac:dyDescent="0.25">
      <c r="J149" t="e">
        <f ca="1">IF(MID(I149,8,1)="0","Lady",IF(Table1[[#This Row],[Age]]&gt;60,"SS",IF(Table1[[#This Row],[Age]]&gt;50,"S",IF(Table1[[#This Row],[Age]]&lt;21,"Jnr"," "))))</f>
        <v>#VALUE!</v>
      </c>
      <c r="K149" s="61" t="str">
        <f t="shared" ca="1" si="4"/>
        <v/>
      </c>
      <c r="L149" s="62" t="e">
        <f ca="1">DATEDIF(Table1[[#This Row],[Date of birth]],TODAY(),"Y")</f>
        <v>#VALUE!</v>
      </c>
    </row>
  </sheetData>
  <phoneticPr fontId="8" type="noConversion"/>
  <pageMargins left="0.7" right="0.7" top="0.75" bottom="0.75" header="0.3" footer="0.3"/>
  <pageSetup orientation="portrait" horizontalDpi="0" verticalDpi="0" r:id="rId1"/>
  <tableParts count="1"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86238F-48D5-4760-B2D2-6ED14B11C956}">
  <sheetPr codeName="Sheet9">
    <tabColor rgb="FF92D050"/>
  </sheetPr>
  <dimension ref="A1:AMJ125"/>
  <sheetViews>
    <sheetView zoomScaleNormal="100" workbookViewId="0">
      <pane xSplit="11" ySplit="1" topLeftCell="L2" activePane="bottomRight" state="frozen"/>
      <selection activeCell="D82" sqref="D82"/>
      <selection pane="topRight" activeCell="D82" sqref="D82"/>
      <selection pane="bottomLeft" activeCell="D82" sqref="D82"/>
      <selection pane="bottomRight" activeCell="K125" sqref="K125"/>
    </sheetView>
  </sheetViews>
  <sheetFormatPr defaultRowHeight="15" x14ac:dyDescent="0.25"/>
  <cols>
    <col min="1" max="1" width="10.42578125" style="37" bestFit="1" customWidth="1"/>
    <col min="2" max="2" width="10.28515625" style="64" customWidth="1"/>
    <col min="3" max="3" width="10.28515625" style="64" hidden="1" customWidth="1"/>
    <col min="4" max="4" width="17.7109375" style="16" bestFit="1" customWidth="1"/>
    <col min="5" max="5" width="16.140625" style="16" bestFit="1" customWidth="1"/>
    <col min="6" max="6" width="8.140625" style="16" customWidth="1"/>
    <col min="7" max="7" width="6.140625" style="16" customWidth="1"/>
    <col min="8" max="8" width="6.42578125" style="16" hidden="1" customWidth="1"/>
    <col min="9" max="9" width="9.5703125" style="16" customWidth="1"/>
    <col min="10" max="10" width="7.28515625" style="16" customWidth="1"/>
    <col min="11" max="11" width="8.140625" style="38" customWidth="1"/>
    <col min="12" max="23" width="6.85546875" style="16" customWidth="1"/>
    <col min="24" max="1024" width="10.28515625" style="16" customWidth="1"/>
  </cols>
  <sheetData>
    <row r="1" spans="1:23" ht="30" x14ac:dyDescent="0.25">
      <c r="A1" s="10" t="s">
        <v>348</v>
      </c>
      <c r="B1" s="63" t="s">
        <v>317</v>
      </c>
      <c r="C1" s="63" t="s">
        <v>698</v>
      </c>
      <c r="D1" s="11" t="s">
        <v>3</v>
      </c>
      <c r="E1" s="11" t="s">
        <v>4</v>
      </c>
      <c r="F1" s="11" t="s">
        <v>5</v>
      </c>
      <c r="G1" s="12" t="s">
        <v>318</v>
      </c>
      <c r="H1" s="13" t="s">
        <v>8</v>
      </c>
      <c r="I1" s="14" t="s">
        <v>349</v>
      </c>
      <c r="J1" s="14" t="s">
        <v>350</v>
      </c>
      <c r="K1" s="15" t="s">
        <v>351</v>
      </c>
      <c r="L1" s="14" t="s">
        <v>352</v>
      </c>
      <c r="M1" s="14" t="s">
        <v>353</v>
      </c>
      <c r="N1" s="14" t="s">
        <v>354</v>
      </c>
      <c r="O1" s="14" t="s">
        <v>355</v>
      </c>
      <c r="P1" s="14" t="s">
        <v>347</v>
      </c>
      <c r="Q1" s="14" t="s">
        <v>356</v>
      </c>
      <c r="R1" s="14" t="s">
        <v>357</v>
      </c>
      <c r="S1" s="14" t="s">
        <v>358</v>
      </c>
      <c r="T1" s="14" t="s">
        <v>359</v>
      </c>
      <c r="U1" s="14" t="s">
        <v>360</v>
      </c>
      <c r="V1" s="14" t="s">
        <v>361</v>
      </c>
      <c r="W1" s="14" t="s">
        <v>362</v>
      </c>
    </row>
    <row r="2" spans="1:23" ht="14.45" customHeight="1" x14ac:dyDescent="0.25">
      <c r="A2" s="17">
        <f>RANK(K2,K$2:K$136,0)</f>
        <v>1</v>
      </c>
      <c r="B2" s="25">
        <v>3350</v>
      </c>
      <c r="C2" s="25" t="str">
        <f>_xlfn.XLOOKUP(__xlnm._FilterDatabase_159[[#This Row],[SAPSA Number]],Table1[SAPSA number],Table1[Paid up])</f>
        <v>Y</v>
      </c>
      <c r="D2" s="39" t="str">
        <f>_xlfn.XLOOKUP(__xlnm._FilterDatabase_159[[#This Row],[SAPSA Number]],'DS Point summary'!A:A,'DS Point summary'!C:C)</f>
        <v>Conrad Ernest</v>
      </c>
      <c r="E2" s="39" t="str">
        <f>_xlfn.XLOOKUP(__xlnm._FilterDatabase_159[[#This Row],[SAPSA Number]],'DS Point summary'!A:A,'DS Point summary'!D:D)</f>
        <v>Brandt</v>
      </c>
      <c r="F2" s="20" t="str">
        <f>_xlfn.XLOOKUP(__xlnm._FilterDatabase_159[[#This Row],[SAPSA Number]],'DS Point summary'!A:A,'DS Point summary'!E:E)</f>
        <v>CE</v>
      </c>
      <c r="G2" s="17" t="str">
        <f ca="1">_xlfn.XLOOKUP(__xlnm._FilterDatabase_159[[#This Row],[SAPSA Number]],'DS Point summary'!A:A,'DS Point summary'!F:F)</f>
        <v>S</v>
      </c>
      <c r="H2" s="19">
        <f ca="1">_xlfn.XLOOKUP(__xlnm._FilterDatabase_159[[#This Row],[SAPSA Number]],'DS Point summary'!A:A,'DS Point summary'!G:G)</f>
        <v>50</v>
      </c>
      <c r="I2" s="19" t="s">
        <v>370</v>
      </c>
      <c r="J2" s="21">
        <f>(IF(L2&gt;0,1,0)+(IF(M2&gt;0,1,0))+(IF(N2&gt;0,1,0))+(IF(O2&gt;0,1,0))+(IF(P2&gt;0,1,0))+(IF(Q2&gt;0,1,0))+(IF(R2&gt;0,1,0))+(IF(S2&gt;0,1,0))+(IF(T2&gt;0,1,0))+(IF(U2&gt;0,1,0))+(IF(V2&gt;0,1,0))+(IF(W2&gt;0,1,0)))</f>
        <v>5</v>
      </c>
      <c r="K2" s="22">
        <f>(LARGE(L2:U2,1)+LARGE(L2:U2,2)+LARGE(L2:U2,3)+LARGE(L2:U2,4)+LARGE(L2:U2,5))/5</f>
        <v>83.661379999999994</v>
      </c>
      <c r="L2" s="23">
        <v>78.617999999999995</v>
      </c>
      <c r="M2" s="24">
        <v>100</v>
      </c>
      <c r="N2" s="23">
        <v>0</v>
      </c>
      <c r="O2" s="24">
        <v>0</v>
      </c>
      <c r="P2" s="23">
        <v>80.323400000000007</v>
      </c>
      <c r="Q2" s="24">
        <v>76.542400000000001</v>
      </c>
      <c r="R2" s="23">
        <v>0</v>
      </c>
      <c r="S2" s="24">
        <v>0</v>
      </c>
      <c r="T2" s="23">
        <v>0</v>
      </c>
      <c r="U2" s="24">
        <v>82.823099999999997</v>
      </c>
      <c r="V2" s="23">
        <v>0</v>
      </c>
      <c r="W2" s="24">
        <v>0</v>
      </c>
    </row>
    <row r="3" spans="1:23" ht="14.45" customHeight="1" x14ac:dyDescent="0.25">
      <c r="A3" s="17">
        <f>RANK(K3,K$2:K$136,0)</f>
        <v>2</v>
      </c>
      <c r="B3" s="25">
        <v>3349</v>
      </c>
      <c r="C3" s="25" t="str">
        <f>_xlfn.XLOOKUP(__xlnm._FilterDatabase_159[[#This Row],[SAPSA Number]],Table1[SAPSA number],Table1[Paid up])</f>
        <v>Y</v>
      </c>
      <c r="D3" s="39" t="str">
        <f>_xlfn.XLOOKUP(__xlnm._FilterDatabase_159[[#This Row],[SAPSA Number]],'DS Point summary'!A:A,'DS Point summary'!C:C)</f>
        <v>Stefanus Christiaan</v>
      </c>
      <c r="E3" s="39" t="str">
        <f>_xlfn.XLOOKUP(__xlnm._FilterDatabase_159[[#This Row],[SAPSA Number]],'DS Point summary'!A:A,'DS Point summary'!D:D)</f>
        <v>Bosch</v>
      </c>
      <c r="F3" s="20" t="str">
        <f>_xlfn.XLOOKUP(__xlnm._FilterDatabase_159[[#This Row],[SAPSA Number]],'DS Point summary'!A:A,'DS Point summary'!E:E)</f>
        <v>SC</v>
      </c>
      <c r="G3" s="17" t="str">
        <f ca="1">_xlfn.XLOOKUP(__xlnm._FilterDatabase_159[[#This Row],[SAPSA Number]],'DS Point summary'!A:A,'DS Point summary'!F:F)</f>
        <v>S</v>
      </c>
      <c r="H3" s="19">
        <f ca="1">_xlfn.XLOOKUP(__xlnm._FilterDatabase_159[[#This Row],[SAPSA Number]],'DS Point summary'!A:A,'DS Point summary'!G:G)</f>
        <v>52</v>
      </c>
      <c r="I3" s="19" t="s">
        <v>370</v>
      </c>
      <c r="J3" s="21">
        <f>(IF(L3&gt;0,1,0)+(IF(M3&gt;0,1,0))+(IF(N3&gt;0,1,0))+(IF(O3&gt;0,1,0))+(IF(P3&gt;0,1,0))+(IF(Q3&gt;0,1,0))+(IF(R3&gt;0,1,0))+(IF(S3&gt;0,1,0))+(IF(T3&gt;0,1,0))+(IF(U3&gt;0,1,0))+(IF(V3&gt;0,1,0))+(IF(W3&gt;0,1,0)))</f>
        <v>6</v>
      </c>
      <c r="K3" s="22">
        <f>(LARGE(L3:U3,1)+LARGE(L3:U3,2)+LARGE(L3:U3,3)+LARGE(L3:U3,4)+LARGE(L3:U3,5))/5</f>
        <v>78.961219999999997</v>
      </c>
      <c r="L3" s="23">
        <v>83.653199999999998</v>
      </c>
      <c r="M3" s="24">
        <v>0</v>
      </c>
      <c r="N3" s="23">
        <v>0</v>
      </c>
      <c r="O3" s="24">
        <v>94.877399999999994</v>
      </c>
      <c r="P3" s="23">
        <v>0</v>
      </c>
      <c r="Q3" s="24">
        <v>52.264699999999998</v>
      </c>
      <c r="R3" s="23">
        <v>0</v>
      </c>
      <c r="S3" s="24">
        <v>0</v>
      </c>
      <c r="T3" s="23">
        <v>83.476900000000001</v>
      </c>
      <c r="U3" s="24">
        <v>80.533900000000003</v>
      </c>
      <c r="V3" s="23">
        <v>100</v>
      </c>
      <c r="W3" s="24">
        <v>0</v>
      </c>
    </row>
    <row r="4" spans="1:23" ht="14.45" customHeight="1" x14ac:dyDescent="0.25">
      <c r="A4" s="17">
        <f>RANK(K4,K$2:K$136,0)</f>
        <v>3</v>
      </c>
      <c r="B4" s="25">
        <v>6633</v>
      </c>
      <c r="C4" s="25" t="str">
        <f>_xlfn.XLOOKUP(__xlnm._FilterDatabase_159[[#This Row],[SAPSA Number]],Table1[SAPSA number],Table1[Paid up])</f>
        <v>Y</v>
      </c>
      <c r="D4" s="39" t="str">
        <f>_xlfn.XLOOKUP(__xlnm._FilterDatabase_159[[#This Row],[SAPSA Number]],'DS Point summary'!A:A,'DS Point summary'!C:C)</f>
        <v>Allessandro Raffaele</v>
      </c>
      <c r="E4" s="39" t="str">
        <f>_xlfn.XLOOKUP(__xlnm._FilterDatabase_159[[#This Row],[SAPSA Number]],'DS Point summary'!A:A,'DS Point summary'!D:D)</f>
        <v>Paschini</v>
      </c>
      <c r="F4" s="20" t="str">
        <f>_xlfn.XLOOKUP(__xlnm._FilterDatabase_159[[#This Row],[SAPSA Number]],'DS Point summary'!A:A,'DS Point summary'!E:E)</f>
        <v>AR</v>
      </c>
      <c r="G4" s="17" t="str">
        <f ca="1">_xlfn.XLOOKUP(__xlnm._FilterDatabase_159[[#This Row],[SAPSA Number]],'DS Point summary'!A:A,'DS Point summary'!F:F)</f>
        <v xml:space="preserve"> </v>
      </c>
      <c r="H4" s="19">
        <f ca="1">_xlfn.XLOOKUP(__xlnm._FilterDatabase_159[[#This Row],[SAPSA Number]],'DS Point summary'!A:A,'DS Point summary'!G:G)</f>
        <v>24</v>
      </c>
      <c r="I4" s="19" t="s">
        <v>370</v>
      </c>
      <c r="J4" s="21">
        <f>(IF(L4&gt;0,1,0)+(IF(M4&gt;0,1,0))+(IF(N4&gt;0,1,0))+(IF(O4&gt;0,1,0))+(IF(P4&gt;0,1,0))+(IF(Q4&gt;0,1,0))+(IF(R4&gt;0,1,0))+(IF(S4&gt;0,1,0))+(IF(T4&gt;0,1,0))+(IF(U4&gt;0,1,0))+(IF(V4&gt;0,1,0))+(IF(W4&gt;0,1,0)))</f>
        <v>7</v>
      </c>
      <c r="K4" s="22">
        <f>(LARGE(L4:U4,1)+LARGE(L4:U4,2)+LARGE(L4:U4,3)+LARGE(L4:U4,4)+LARGE(L4:U4,5))/5</f>
        <v>72.387180000000001</v>
      </c>
      <c r="L4" s="23">
        <v>59.858199999999997</v>
      </c>
      <c r="M4" s="24">
        <v>81.978399999999993</v>
      </c>
      <c r="N4" s="23">
        <v>0</v>
      </c>
      <c r="O4" s="24">
        <v>0</v>
      </c>
      <c r="P4" s="23">
        <v>0</v>
      </c>
      <c r="Q4" s="24">
        <v>56.639000000000003</v>
      </c>
      <c r="R4" s="23">
        <v>57.918900000000001</v>
      </c>
      <c r="S4" s="24">
        <v>74.487700000000004</v>
      </c>
      <c r="T4" s="23">
        <v>0</v>
      </c>
      <c r="U4" s="24">
        <v>87.692700000000002</v>
      </c>
      <c r="V4" s="23">
        <v>82.241399999999999</v>
      </c>
      <c r="W4" s="24">
        <v>0</v>
      </c>
    </row>
    <row r="5" spans="1:23" ht="14.45" customHeight="1" x14ac:dyDescent="0.25">
      <c r="A5" s="17">
        <f>RANK(K5,K$2:K$136,0)</f>
        <v>4</v>
      </c>
      <c r="B5" s="25">
        <v>851</v>
      </c>
      <c r="C5" s="25" t="str">
        <f>_xlfn.XLOOKUP(__xlnm._FilterDatabase_159[[#This Row],[SAPSA Number]],Table1[SAPSA number],Table1[Paid up])</f>
        <v>Y</v>
      </c>
      <c r="D5" s="39" t="str">
        <f>_xlfn.XLOOKUP(__xlnm._FilterDatabase_159[[#This Row],[SAPSA Number]],'DS Point summary'!A:A,'DS Point summary'!C:C)</f>
        <v>Ian David</v>
      </c>
      <c r="E5" s="39" t="str">
        <f>_xlfn.XLOOKUP(__xlnm._FilterDatabase_159[[#This Row],[SAPSA Number]],'DS Point summary'!A:A,'DS Point summary'!D:D)</f>
        <v>McLaren</v>
      </c>
      <c r="F5" s="20" t="str">
        <f>_xlfn.XLOOKUP(__xlnm._FilterDatabase_159[[#This Row],[SAPSA Number]],'DS Point summary'!A:A,'DS Point summary'!E:E)</f>
        <v>ID</v>
      </c>
      <c r="G5" s="17" t="str">
        <f ca="1">_xlfn.XLOOKUP(__xlnm._FilterDatabase_159[[#This Row],[SAPSA Number]],'DS Point summary'!A:A,'DS Point summary'!F:F)</f>
        <v>SS</v>
      </c>
      <c r="H5" s="19">
        <f ca="1">_xlfn.XLOOKUP(__xlnm._FilterDatabase_159[[#This Row],[SAPSA Number]],'DS Point summary'!A:A,'DS Point summary'!G:G)</f>
        <v>67</v>
      </c>
      <c r="I5" s="19" t="s">
        <v>370</v>
      </c>
      <c r="J5" s="21">
        <f>(IF(L5&gt;0,1,0)+(IF(M5&gt;0,1,0))+(IF(N5&gt;0,1,0))+(IF(O5&gt;0,1,0))+(IF(P5&gt;0,1,0))+(IF(Q5&gt;0,1,0))+(IF(R5&gt;0,1,0))+(IF(S5&gt;0,1,0))+(IF(T5&gt;0,1,0))+(IF(U5&gt;0,1,0))+(IF(V5&gt;0,1,0))+(IF(W5&gt;0,1,0)))</f>
        <v>5</v>
      </c>
      <c r="K5" s="22">
        <f>(LARGE(L5:U5,1)+LARGE(L5:U5,2)+LARGE(L5:U5,3)+LARGE(L5:U5,4)+LARGE(L5:U5,5))/5</f>
        <v>62.430439999999997</v>
      </c>
      <c r="L5" s="23">
        <v>0</v>
      </c>
      <c r="M5" s="24">
        <v>0</v>
      </c>
      <c r="N5" s="23">
        <v>0</v>
      </c>
      <c r="O5" s="24">
        <v>69.895700000000005</v>
      </c>
      <c r="P5" s="23">
        <v>79.296499999999995</v>
      </c>
      <c r="Q5" s="24">
        <v>0</v>
      </c>
      <c r="R5" s="23">
        <v>0</v>
      </c>
      <c r="S5" s="24">
        <v>60.4739</v>
      </c>
      <c r="T5" s="23">
        <v>70.1006</v>
      </c>
      <c r="U5" s="24">
        <v>32.3855</v>
      </c>
      <c r="V5" s="23">
        <v>0</v>
      </c>
      <c r="W5" s="24">
        <v>0</v>
      </c>
    </row>
    <row r="6" spans="1:23" ht="14.45" customHeight="1" x14ac:dyDescent="0.25">
      <c r="A6" s="17">
        <f>RANK(K6,K$2:K$136,0)</f>
        <v>5</v>
      </c>
      <c r="B6" s="25">
        <v>2928</v>
      </c>
      <c r="C6" s="25" t="str">
        <f>_xlfn.XLOOKUP(__xlnm._FilterDatabase_159[[#This Row],[SAPSA Number]],Table1[SAPSA number],Table1[Paid up])</f>
        <v>Y</v>
      </c>
      <c r="D6" s="39" t="str">
        <f>_xlfn.XLOOKUP(__xlnm._FilterDatabase_159[[#This Row],[SAPSA Number]],'DS Point summary'!A:A,'DS Point summary'!C:C)</f>
        <v>Delville Wood</v>
      </c>
      <c r="E6" s="39" t="str">
        <f>_xlfn.XLOOKUP(__xlnm._FilterDatabase_159[[#This Row],[SAPSA Number]],'DS Point summary'!A:A,'DS Point summary'!D:D)</f>
        <v>McAllister</v>
      </c>
      <c r="F6" s="20" t="str">
        <f>_xlfn.XLOOKUP(__xlnm._FilterDatabase_159[[#This Row],[SAPSA Number]],'DS Point summary'!A:A,'DS Point summary'!E:E)</f>
        <v>DW</v>
      </c>
      <c r="G6" s="17" t="str">
        <f ca="1">_xlfn.XLOOKUP(__xlnm._FilterDatabase_159[[#This Row],[SAPSA Number]],'DS Point summary'!A:A,'DS Point summary'!F:F)</f>
        <v>S</v>
      </c>
      <c r="H6" s="19">
        <f ca="1">_xlfn.XLOOKUP(__xlnm._FilterDatabase_159[[#This Row],[SAPSA Number]],'DS Point summary'!A:A,'DS Point summary'!G:G)</f>
        <v>58</v>
      </c>
      <c r="I6" s="19" t="s">
        <v>370</v>
      </c>
      <c r="J6" s="21">
        <f>(IF(L6&gt;0,1,0)+(IF(M6&gt;0,1,0))+(IF(N6&gt;0,1,0))+(IF(O6&gt;0,1,0))+(IF(P6&gt;0,1,0))+(IF(Q6&gt;0,1,0))+(IF(R6&gt;0,1,0))+(IF(S6&gt;0,1,0))+(IF(T6&gt;0,1,0))+(IF(U6&gt;0,1,0))+(IF(V6&gt;0,1,0))+(IF(W6&gt;0,1,0)))</f>
        <v>3</v>
      </c>
      <c r="K6" s="22">
        <f>(LARGE(L6:U6,1)+LARGE(L6:U6,2)+LARGE(L6:U6,3)+LARGE(L6:U6,4)+LARGE(L6:U6,5))/5</f>
        <v>58.563220000000001</v>
      </c>
      <c r="L6" s="23">
        <v>0</v>
      </c>
      <c r="M6" s="24">
        <v>0</v>
      </c>
      <c r="N6" s="23">
        <v>0</v>
      </c>
      <c r="O6" s="24">
        <v>0</v>
      </c>
      <c r="P6" s="23">
        <v>100</v>
      </c>
      <c r="Q6" s="24">
        <v>100</v>
      </c>
      <c r="R6" s="23">
        <v>92.816100000000006</v>
      </c>
      <c r="S6" s="24">
        <v>0</v>
      </c>
      <c r="T6" s="23">
        <v>0</v>
      </c>
      <c r="U6" s="24">
        <v>0</v>
      </c>
      <c r="V6" s="23">
        <v>0</v>
      </c>
      <c r="W6" s="24">
        <v>0</v>
      </c>
    </row>
    <row r="7" spans="1:23" ht="14.45" customHeight="1" x14ac:dyDescent="0.25">
      <c r="A7" s="17">
        <f>RANK(K7,K$2:K$136,0)</f>
        <v>6</v>
      </c>
      <c r="B7" s="18">
        <v>5304</v>
      </c>
      <c r="C7" s="114" t="str">
        <f>_xlfn.XLOOKUP(__xlnm._FilterDatabase_159[[#This Row],[SAPSA Number]],Table1[SAPSA number],Table1[Paid up])</f>
        <v>Y</v>
      </c>
      <c r="D7" s="39" t="str">
        <f>_xlfn.XLOOKUP(__xlnm._FilterDatabase_159[[#This Row],[SAPSA Number]],'DS Point summary'!A:A,'DS Point summary'!C:C)</f>
        <v>Johan Gerard</v>
      </c>
      <c r="E7" s="39" t="str">
        <f>_xlfn.XLOOKUP(__xlnm._FilterDatabase_159[[#This Row],[SAPSA Number]],'DS Point summary'!A:A,'DS Point summary'!D:D)</f>
        <v>Bultman</v>
      </c>
      <c r="F7" s="20" t="str">
        <f>_xlfn.XLOOKUP(__xlnm._FilterDatabase_159[[#This Row],[SAPSA Number]],'DS Point summary'!A:A,'DS Point summary'!E:E)</f>
        <v>JG</v>
      </c>
      <c r="G7" s="17" t="str">
        <f ca="1">_xlfn.XLOOKUP(__xlnm._FilterDatabase_159[[#This Row],[SAPSA Number]],'DS Point summary'!A:A,'DS Point summary'!F:F)</f>
        <v xml:space="preserve"> </v>
      </c>
      <c r="H7" s="19">
        <f ca="1">_xlfn.XLOOKUP(__xlnm._FilterDatabase_159[[#This Row],[SAPSA Number]],'DS Point summary'!A:A,'DS Point summary'!G:G)</f>
        <v>40</v>
      </c>
      <c r="I7" s="19" t="s">
        <v>370</v>
      </c>
      <c r="J7" s="21">
        <f>(IF(L7&gt;0,1,0)+(IF(M7&gt;0,1,0))+(IF(N7&gt;0,1,0))+(IF(O7&gt;0,1,0))+(IF(P7&gt;0,1,0))+(IF(Q7&gt;0,1,0))+(IF(R7&gt;0,1,0))+(IF(S7&gt;0,1,0))+(IF(T7&gt;0,1,0))+(IF(U7&gt;0,1,0))+(IF(V7&gt;0,1,0))+(IF(W7&gt;0,1,0)))</f>
        <v>4</v>
      </c>
      <c r="K7" s="22">
        <f>(LARGE(L7:U7,1)+LARGE(L7:U7,2)+LARGE(L7:U7,3)+LARGE(L7:U7,4)+LARGE(L7:U7,5))/5</f>
        <v>55.225180000000002</v>
      </c>
      <c r="L7" s="23">
        <v>0</v>
      </c>
      <c r="M7" s="24">
        <v>0</v>
      </c>
      <c r="N7" s="23">
        <v>0</v>
      </c>
      <c r="O7" s="24">
        <v>0</v>
      </c>
      <c r="P7" s="23">
        <v>0</v>
      </c>
      <c r="Q7" s="24">
        <v>0</v>
      </c>
      <c r="R7" s="23">
        <v>76.125900000000001</v>
      </c>
      <c r="S7" s="24">
        <v>0</v>
      </c>
      <c r="T7" s="23">
        <v>100</v>
      </c>
      <c r="U7" s="24">
        <v>100</v>
      </c>
      <c r="V7" s="23">
        <v>77.212800000000001</v>
      </c>
      <c r="W7" s="24">
        <v>0</v>
      </c>
    </row>
    <row r="8" spans="1:23" ht="14.45" customHeight="1" x14ac:dyDescent="0.25">
      <c r="A8" s="17">
        <f>RANK(K8,K$2:K$136,0)</f>
        <v>7</v>
      </c>
      <c r="B8" s="25">
        <v>250</v>
      </c>
      <c r="C8" s="25" t="str">
        <f>_xlfn.XLOOKUP(__xlnm._FilterDatabase_159[[#This Row],[SAPSA Number]],Table1[SAPSA number],Table1[Paid up])</f>
        <v>Y</v>
      </c>
      <c r="D8" s="39" t="str">
        <f>_xlfn.XLOOKUP(__xlnm._FilterDatabase_159[[#This Row],[SAPSA Number]],'DS Point summary'!A:A,'DS Point summary'!C:C)</f>
        <v>Adriano Walter</v>
      </c>
      <c r="E8" s="39" t="str">
        <f>_xlfn.XLOOKUP(__xlnm._FilterDatabase_159[[#This Row],[SAPSA Number]],'DS Point summary'!A:A,'DS Point summary'!D:D)</f>
        <v>Paschini</v>
      </c>
      <c r="F8" s="20" t="str">
        <f>_xlfn.XLOOKUP(__xlnm._FilterDatabase_159[[#This Row],[SAPSA Number]],'DS Point summary'!A:A,'DS Point summary'!E:E)</f>
        <v>AW</v>
      </c>
      <c r="G8" s="17" t="str">
        <f ca="1">_xlfn.XLOOKUP(__xlnm._FilterDatabase_159[[#This Row],[SAPSA Number]],'DS Point summary'!A:A,'DS Point summary'!F:F)</f>
        <v>SS</v>
      </c>
      <c r="H8" s="19">
        <f ca="1">_xlfn.XLOOKUP(__xlnm._FilterDatabase_159[[#This Row],[SAPSA Number]],'DS Point summary'!A:A,'DS Point summary'!G:G)</f>
        <v>65</v>
      </c>
      <c r="I8" s="19" t="s">
        <v>370</v>
      </c>
      <c r="J8" s="21">
        <f>(IF(L8&gt;0,1,0)+(IF(M8&gt;0,1,0))+(IF(N8&gt;0,1,0))+(IF(O8&gt;0,1,0))+(IF(P8&gt;0,1,0))+(IF(Q8&gt;0,1,0))+(IF(R8&gt;0,1,0))+(IF(S8&gt;0,1,0))+(IF(T8&gt;0,1,0))+(IF(U8&gt;0,1,0))+(IF(V8&gt;0,1,0))+(IF(W8&gt;0,1,0)))</f>
        <v>8</v>
      </c>
      <c r="K8" s="22">
        <f>(LARGE(L8:U8,1)+LARGE(L8:U8,2)+LARGE(L8:U8,3)+LARGE(L8:U8,4)+LARGE(L8:U8,5))/5</f>
        <v>53.754420000000003</v>
      </c>
      <c r="L8" s="23">
        <v>38.056800000000003</v>
      </c>
      <c r="M8" s="24">
        <v>52.9863</v>
      </c>
      <c r="N8" s="23">
        <v>0</v>
      </c>
      <c r="O8" s="24">
        <v>0</v>
      </c>
      <c r="P8" s="23">
        <v>46.349299999999999</v>
      </c>
      <c r="Q8" s="24">
        <v>0</v>
      </c>
      <c r="R8" s="23">
        <v>57.559100000000001</v>
      </c>
      <c r="S8" s="24">
        <v>48.878300000000003</v>
      </c>
      <c r="T8" s="23">
        <v>44.682099999999998</v>
      </c>
      <c r="U8" s="24">
        <v>62.999099999999999</v>
      </c>
      <c r="V8" s="23">
        <v>32.780500000000004</v>
      </c>
      <c r="W8" s="24">
        <v>0</v>
      </c>
    </row>
    <row r="9" spans="1:23" ht="14.45" customHeight="1" x14ac:dyDescent="0.25">
      <c r="A9" s="17">
        <f>RANK(K9,K$2:K$136,0)</f>
        <v>8</v>
      </c>
      <c r="B9" s="25">
        <v>3832</v>
      </c>
      <c r="C9" s="25" t="str">
        <f>_xlfn.XLOOKUP(__xlnm._FilterDatabase_159[[#This Row],[SAPSA Number]],Table1[SAPSA number],Table1[Paid up])</f>
        <v>Y</v>
      </c>
      <c r="D9" s="39" t="str">
        <f>_xlfn.XLOOKUP(__xlnm._FilterDatabase_159[[#This Row],[SAPSA Number]],'DS Point summary'!A:A,'DS Point summary'!C:C)</f>
        <v>Dion Rowlands</v>
      </c>
      <c r="E9" s="39" t="str">
        <f>_xlfn.XLOOKUP(__xlnm._FilterDatabase_159[[#This Row],[SAPSA Number]],'DS Point summary'!A:A,'DS Point summary'!D:D)</f>
        <v>Stead</v>
      </c>
      <c r="F9" s="20" t="str">
        <f>_xlfn.XLOOKUP(__xlnm._FilterDatabase_159[[#This Row],[SAPSA Number]],'DS Point summary'!A:A,'DS Point summary'!E:E)</f>
        <v>DR</v>
      </c>
      <c r="G9" s="17" t="str">
        <f ca="1">_xlfn.XLOOKUP(__xlnm._FilterDatabase_159[[#This Row],[SAPSA Number]],'DS Point summary'!A:A,'DS Point summary'!F:F)</f>
        <v>S</v>
      </c>
      <c r="H9" s="19">
        <f ca="1">_xlfn.XLOOKUP(__xlnm._FilterDatabase_159[[#This Row],[SAPSA Number]],'DS Point summary'!A:A,'DS Point summary'!G:G)</f>
        <v>52</v>
      </c>
      <c r="I9" s="19" t="s">
        <v>370</v>
      </c>
      <c r="J9" s="21">
        <f>(IF(L9&gt;0,1,0)+(IF(M9&gt;0,1,0))+(IF(N9&gt;0,1,0))+(IF(O9&gt;0,1,0))+(IF(P9&gt;0,1,0))+(IF(Q9&gt;0,1,0))+(IF(R9&gt;0,1,0))+(IF(S9&gt;0,1,0))+(IF(T9&gt;0,1,0))+(IF(U9&gt;0,1,0))+(IF(V9&gt;0,1,0))+(IF(W9&gt;0,1,0)))</f>
        <v>4</v>
      </c>
      <c r="K9" s="22">
        <f>(LARGE(L9:U9,1)+LARGE(L9:U9,2)+LARGE(L9:U9,3)+LARGE(L9:U9,4)+LARGE(L9:U9,5))/5</f>
        <v>49.207920000000001</v>
      </c>
      <c r="L9" s="23">
        <v>100</v>
      </c>
      <c r="M9" s="24">
        <v>46.0396</v>
      </c>
      <c r="N9" s="23">
        <v>0</v>
      </c>
      <c r="O9" s="24">
        <v>0</v>
      </c>
      <c r="P9" s="23">
        <v>0</v>
      </c>
      <c r="Q9" s="24">
        <v>0</v>
      </c>
      <c r="R9" s="23">
        <v>0</v>
      </c>
      <c r="S9" s="24">
        <v>100</v>
      </c>
      <c r="T9" s="23">
        <v>0</v>
      </c>
      <c r="U9" s="24">
        <v>0</v>
      </c>
      <c r="V9" s="23">
        <v>92.522000000000006</v>
      </c>
      <c r="W9" s="24">
        <v>0</v>
      </c>
    </row>
    <row r="10" spans="1:23" ht="14.45" customHeight="1" x14ac:dyDescent="0.25">
      <c r="A10" s="17">
        <f>RANK(K10,K$2:K$136,0)</f>
        <v>9</v>
      </c>
      <c r="B10" s="18">
        <v>3338</v>
      </c>
      <c r="C10" s="114" t="str">
        <f>_xlfn.XLOOKUP(__xlnm._FilterDatabase_159[[#This Row],[SAPSA Number]],Table1[SAPSA number],Table1[Paid up])</f>
        <v>Y</v>
      </c>
      <c r="D10" s="39" t="str">
        <f>_xlfn.XLOOKUP(__xlnm._FilterDatabase_159[[#This Row],[SAPSA Number]],'DS Point summary'!A:A,'DS Point summary'!C:C)</f>
        <v>Carl Johann</v>
      </c>
      <c r="E10" s="39" t="str">
        <f>_xlfn.XLOOKUP(__xlnm._FilterDatabase_159[[#This Row],[SAPSA Number]],'DS Point summary'!A:A,'DS Point summary'!D:D)</f>
        <v>Brandt</v>
      </c>
      <c r="F10" s="20" t="str">
        <f>_xlfn.XLOOKUP(__xlnm._FilterDatabase_159[[#This Row],[SAPSA Number]],'DS Point summary'!A:A,'DS Point summary'!E:E)</f>
        <v>CJ</v>
      </c>
      <c r="G10" s="17" t="str">
        <f ca="1">_xlfn.XLOOKUP(__xlnm._FilterDatabase_159[[#This Row],[SAPSA Number]],'DS Point summary'!A:A,'DS Point summary'!F:F)</f>
        <v>S</v>
      </c>
      <c r="H10" s="19">
        <f ca="1">_xlfn.XLOOKUP(__xlnm._FilterDatabase_159[[#This Row],[SAPSA Number]],'DS Point summary'!A:A,'DS Point summary'!G:G)</f>
        <v>53</v>
      </c>
      <c r="I10" s="19" t="s">
        <v>370</v>
      </c>
      <c r="J10" s="21">
        <f>(IF(L10&gt;0,1,0)+(IF(M10&gt;0,1,0))+(IF(N10&gt;0,1,0))+(IF(O10&gt;0,1,0))+(IF(P10&gt;0,1,0))+(IF(Q10&gt;0,1,0))+(IF(R10&gt;0,1,0))+(IF(S10&gt;0,1,0))+(IF(T10&gt;0,1,0))+(IF(U10&gt;0,1,0))+(IF(V10&gt;0,1,0))+(IF(W10&gt;0,1,0)))</f>
        <v>3</v>
      </c>
      <c r="K10" s="22">
        <f>(LARGE(L10:U10,1)+LARGE(L10:U10,2)+LARGE(L10:U10,3)+LARGE(L10:U10,4)+LARGE(L10:U10,5))/5</f>
        <v>45.688980000000001</v>
      </c>
      <c r="L10" s="23">
        <v>0</v>
      </c>
      <c r="M10" s="24">
        <v>0</v>
      </c>
      <c r="N10" s="23">
        <v>0</v>
      </c>
      <c r="O10" s="24">
        <v>100</v>
      </c>
      <c r="P10" s="23">
        <v>55.054400000000001</v>
      </c>
      <c r="Q10" s="24">
        <v>0</v>
      </c>
      <c r="R10" s="23">
        <v>0</v>
      </c>
      <c r="S10" s="24">
        <v>0</v>
      </c>
      <c r="T10" s="23">
        <v>0</v>
      </c>
      <c r="U10" s="24">
        <v>73.390500000000003</v>
      </c>
      <c r="V10" s="23">
        <v>0</v>
      </c>
      <c r="W10" s="24">
        <v>0</v>
      </c>
    </row>
    <row r="11" spans="1:23" ht="14.45" customHeight="1" x14ac:dyDescent="0.25">
      <c r="A11" s="17">
        <f>RANK(K11,K$2:K$136,0)</f>
        <v>10</v>
      </c>
      <c r="B11" s="25">
        <v>3396</v>
      </c>
      <c r="C11" s="25" t="str">
        <f>_xlfn.XLOOKUP(__xlnm._FilterDatabase_159[[#This Row],[SAPSA Number]],Table1[SAPSA number],Table1[Paid up])</f>
        <v>Y</v>
      </c>
      <c r="D11" s="39" t="str">
        <f>_xlfn.XLOOKUP(__xlnm._FilterDatabase_159[[#This Row],[SAPSA Number]],'DS Point summary'!A:A,'DS Point summary'!C:C)</f>
        <v>Irving Robert</v>
      </c>
      <c r="E11" s="39" t="str">
        <f>_xlfn.XLOOKUP(__xlnm._FilterDatabase_159[[#This Row],[SAPSA Number]],'DS Point summary'!A:A,'DS Point summary'!D:D)</f>
        <v>Stevenson</v>
      </c>
      <c r="F11" s="20" t="str">
        <f>_xlfn.XLOOKUP(__xlnm._FilterDatabase_159[[#This Row],[SAPSA Number]],'DS Point summary'!A:A,'DS Point summary'!E:E)</f>
        <v>IR</v>
      </c>
      <c r="G11" s="17" t="str">
        <f ca="1">_xlfn.XLOOKUP(__xlnm._FilterDatabase_159[[#This Row],[SAPSA Number]],'DS Point summary'!A:A,'DS Point summary'!F:F)</f>
        <v>GS</v>
      </c>
      <c r="H11" s="19">
        <f ca="1">_xlfn.XLOOKUP(__xlnm._FilterDatabase_159[[#This Row],[SAPSA Number]],'DS Point summary'!A:A,'DS Point summary'!G:G)</f>
        <v>70</v>
      </c>
      <c r="I11" s="19" t="s">
        <v>370</v>
      </c>
      <c r="J11" s="21">
        <f>(IF(L11&gt;0,1,0)+(IF(M11&gt;0,1,0))+(IF(N11&gt;0,1,0))+(IF(O11&gt;0,1,0))+(IF(P11&gt;0,1,0))+(IF(Q11&gt;0,1,0))+(IF(R11&gt;0,1,0))+(IF(S11&gt;0,1,0))+(IF(T11&gt;0,1,0))+(IF(U11&gt;0,1,0))+(IF(V11&gt;0,1,0))+(IF(W11&gt;0,1,0)))</f>
        <v>2</v>
      </c>
      <c r="K11" s="22">
        <f>(LARGE(L11:U11,1)+LARGE(L11:U11,2)+LARGE(L11:U11,3)+LARGE(L11:U11,4)+LARGE(L11:U11,5))/5</f>
        <v>37.993859999999998</v>
      </c>
      <c r="L11" s="23">
        <v>0</v>
      </c>
      <c r="M11" s="24">
        <v>0</v>
      </c>
      <c r="N11" s="23">
        <v>0</v>
      </c>
      <c r="O11" s="24">
        <v>0</v>
      </c>
      <c r="P11" s="23">
        <v>0</v>
      </c>
      <c r="Q11" s="24">
        <v>89.969300000000004</v>
      </c>
      <c r="R11" s="23">
        <v>100</v>
      </c>
      <c r="S11" s="24">
        <v>0</v>
      </c>
      <c r="T11" s="23">
        <v>0</v>
      </c>
      <c r="U11" s="24">
        <v>0</v>
      </c>
      <c r="V11" s="23">
        <v>0</v>
      </c>
      <c r="W11" s="24">
        <v>0</v>
      </c>
    </row>
    <row r="12" spans="1:23" ht="14.45" customHeight="1" x14ac:dyDescent="0.25">
      <c r="A12" s="17">
        <f>RANK(K12,K$2:K$136,0)</f>
        <v>11</v>
      </c>
      <c r="B12" s="18">
        <v>1777</v>
      </c>
      <c r="C12" s="114" t="str">
        <f>_xlfn.XLOOKUP(__xlnm._FilterDatabase_159[[#This Row],[SAPSA Number]],Table1[SAPSA number],Table1[Paid up])</f>
        <v>Y</v>
      </c>
      <c r="D12" s="39" t="str">
        <f>_xlfn.XLOOKUP(__xlnm._FilterDatabase_159[[#This Row],[SAPSA Number]],'DS Point summary'!A:A,'DS Point summary'!C:C)</f>
        <v xml:space="preserve">Leon </v>
      </c>
      <c r="E12" s="39" t="str">
        <f>_xlfn.XLOOKUP(__xlnm._FilterDatabase_159[[#This Row],[SAPSA Number]],'DS Point summary'!A:A,'DS Point summary'!D:D)</f>
        <v>Myburgh</v>
      </c>
      <c r="F12" s="20" t="str">
        <f>_xlfn.XLOOKUP(__xlnm._FilterDatabase_159[[#This Row],[SAPSA Number]],'DS Point summary'!A:A,'DS Point summary'!E:E)</f>
        <v>LC</v>
      </c>
      <c r="G12" s="17" t="str">
        <f ca="1">_xlfn.XLOOKUP(__xlnm._FilterDatabase_159[[#This Row],[SAPSA Number]],'DS Point summary'!A:A,'DS Point summary'!F:F)</f>
        <v>S</v>
      </c>
      <c r="H12" s="19">
        <f ca="1">_xlfn.XLOOKUP(__xlnm._FilterDatabase_159[[#This Row],[SAPSA Number]],'DS Point summary'!A:A,'DS Point summary'!G:G)</f>
        <v>51</v>
      </c>
      <c r="I12" s="19" t="s">
        <v>370</v>
      </c>
      <c r="J12" s="21">
        <f>(IF(L12&gt;0,1,0)+(IF(M12&gt;0,1,0))+(IF(N12&gt;0,1,0))+(IF(O12&gt;0,1,0))+(IF(P12&gt;0,1,0))+(IF(Q12&gt;0,1,0))+(IF(R12&gt;0,1,0))+(IF(S12&gt;0,1,0))+(IF(T12&gt;0,1,0))+(IF(U12&gt;0,1,0))+(IF(V12&gt;0,1,0))+(IF(W12&gt;0,1,0)))</f>
        <v>2</v>
      </c>
      <c r="K12" s="22">
        <f>(LARGE(L12:U12,1)+LARGE(L12:U12,2)+LARGE(L12:U12,3)+LARGE(L12:U12,4)+LARGE(L12:U12,5))/5</f>
        <v>35.199239999999996</v>
      </c>
      <c r="L12" s="23">
        <v>0</v>
      </c>
      <c r="M12" s="24">
        <v>0</v>
      </c>
      <c r="N12" s="23">
        <v>0</v>
      </c>
      <c r="O12" s="24">
        <v>93.798199999999994</v>
      </c>
      <c r="P12" s="23">
        <v>0</v>
      </c>
      <c r="Q12" s="24">
        <v>0</v>
      </c>
      <c r="R12" s="23">
        <v>0</v>
      </c>
      <c r="S12" s="24">
        <v>0</v>
      </c>
      <c r="T12" s="23">
        <v>82.197999999999993</v>
      </c>
      <c r="U12" s="24">
        <v>0</v>
      </c>
      <c r="V12" s="23">
        <v>0</v>
      </c>
      <c r="W12" s="24">
        <v>0</v>
      </c>
    </row>
    <row r="13" spans="1:23" ht="14.45" customHeight="1" x14ac:dyDescent="0.25">
      <c r="A13" s="17">
        <f>RANK(K13,K$2:K$136,0)</f>
        <v>12</v>
      </c>
      <c r="B13" s="25">
        <v>3703</v>
      </c>
      <c r="C13" s="25" t="str">
        <f>_xlfn.XLOOKUP(__xlnm._FilterDatabase_159[[#This Row],[SAPSA Number]],Table1[SAPSA number],Table1[Paid up])</f>
        <v>Y</v>
      </c>
      <c r="D13" s="39" t="str">
        <f>_xlfn.XLOOKUP(__xlnm._FilterDatabase_159[[#This Row],[SAPSA Number]],'DS Point summary'!A:A,'DS Point summary'!C:C)</f>
        <v>Gregory Andrew</v>
      </c>
      <c r="E13" s="39" t="str">
        <f>_xlfn.XLOOKUP(__xlnm._FilterDatabase_159[[#This Row],[SAPSA Number]],'DS Point summary'!A:A,'DS Point summary'!D:D)</f>
        <v>Salzwedel</v>
      </c>
      <c r="F13" s="20" t="str">
        <f>_xlfn.XLOOKUP(__xlnm._FilterDatabase_159[[#This Row],[SAPSA Number]],'DS Point summary'!A:A,'DS Point summary'!E:E)</f>
        <v>G</v>
      </c>
      <c r="G13" s="17" t="str">
        <f ca="1">_xlfn.XLOOKUP(__xlnm._FilterDatabase_159[[#This Row],[SAPSA Number]],'DS Point summary'!A:A,'DS Point summary'!F:F)</f>
        <v>S</v>
      </c>
      <c r="H13" s="19">
        <f ca="1">_xlfn.XLOOKUP(__xlnm._FilterDatabase_159[[#This Row],[SAPSA Number]],'DS Point summary'!A:A,'DS Point summary'!G:G)</f>
        <v>55</v>
      </c>
      <c r="I13" s="19" t="s">
        <v>370</v>
      </c>
      <c r="J13" s="21">
        <f>(IF(L13&gt;0,1,0)+(IF(M13&gt;0,1,0))+(IF(N13&gt;0,1,0))+(IF(O13&gt;0,1,0))+(IF(P13&gt;0,1,0))+(IF(Q13&gt;0,1,0))+(IF(R13&gt;0,1,0))+(IF(S13&gt;0,1,0))+(IF(T13&gt;0,1,0))+(IF(U13&gt;0,1,0))+(IF(V13&gt;0,1,0))+(IF(W13&gt;0,1,0)))</f>
        <v>2</v>
      </c>
      <c r="K13" s="22">
        <f>(LARGE(L13:U13,1)+LARGE(L13:U13,2)+LARGE(L13:U13,3)+LARGE(L13:U13,4)+LARGE(L13:U13,5))/5</f>
        <v>31.921540000000004</v>
      </c>
      <c r="L13" s="23">
        <v>75.294300000000007</v>
      </c>
      <c r="M13" s="24">
        <v>0</v>
      </c>
      <c r="N13" s="23">
        <v>0</v>
      </c>
      <c r="O13" s="24">
        <v>84.313400000000001</v>
      </c>
      <c r="P13" s="23">
        <v>0</v>
      </c>
      <c r="Q13" s="24">
        <v>0</v>
      </c>
      <c r="R13" s="23">
        <v>0</v>
      </c>
      <c r="S13" s="24">
        <v>0</v>
      </c>
      <c r="T13" s="23">
        <v>0</v>
      </c>
      <c r="U13" s="24">
        <v>0</v>
      </c>
      <c r="V13" s="23">
        <v>0</v>
      </c>
      <c r="W13" s="24">
        <v>0</v>
      </c>
    </row>
    <row r="14" spans="1:23" ht="14.45" customHeight="1" x14ac:dyDescent="0.25">
      <c r="A14" s="17">
        <f>RANK(K14,K$2:K$136,0)</f>
        <v>13</v>
      </c>
      <c r="B14" s="40">
        <v>4862</v>
      </c>
      <c r="C14" s="25" t="str">
        <f>_xlfn.XLOOKUP(__xlnm._FilterDatabase_159[[#This Row],[SAPSA Number]],Table1[SAPSA number],Table1[Paid up])</f>
        <v>Y</v>
      </c>
      <c r="D14" s="39" t="str">
        <f>_xlfn.XLOOKUP(__xlnm._FilterDatabase_159[[#This Row],[SAPSA Number]],'DS Point summary'!A:A,'DS Point summary'!C:C)</f>
        <v>George Keith</v>
      </c>
      <c r="E14" s="39" t="str">
        <f>_xlfn.XLOOKUP(__xlnm._FilterDatabase_159[[#This Row],[SAPSA Number]],'DS Point summary'!A:A,'DS Point summary'!D:D)</f>
        <v>Marais</v>
      </c>
      <c r="F14" s="20" t="str">
        <f>_xlfn.XLOOKUP(__xlnm._FilterDatabase_159[[#This Row],[SAPSA Number]],'DS Point summary'!A:A,'DS Point summary'!E:E)</f>
        <v>GK</v>
      </c>
      <c r="G14" s="17" t="str">
        <f ca="1">_xlfn.XLOOKUP(__xlnm._FilterDatabase_159[[#This Row],[SAPSA Number]],'DS Point summary'!A:A,'DS Point summary'!F:F)</f>
        <v>S</v>
      </c>
      <c r="H14" s="19">
        <f ca="1">_xlfn.XLOOKUP(__xlnm._FilterDatabase_159[[#This Row],[SAPSA Number]],'DS Point summary'!A:A,'DS Point summary'!G:G)</f>
        <v>52</v>
      </c>
      <c r="I14" s="19" t="s">
        <v>370</v>
      </c>
      <c r="J14" s="21">
        <f>(IF(L14&gt;0,1,0)+(IF(M14&gt;0,1,0))+(IF(N14&gt;0,1,0))+(IF(O14&gt;0,1,0))+(IF(P14&gt;0,1,0))+(IF(Q14&gt;0,1,0))+(IF(R14&gt;0,1,0))+(IF(S14&gt;0,1,0))+(IF(T14&gt;0,1,0))+(IF(U14&gt;0,1,0))+(IF(V14&gt;0,1,0))+(IF(W14&gt;0,1,0)))</f>
        <v>2</v>
      </c>
      <c r="K14" s="22">
        <f>(LARGE(L14:U14,1)+LARGE(L14:U14,2)+LARGE(L14:U14,3)+LARGE(L14:U14,4)+LARGE(L14:U14,5))/5</f>
        <v>27.426799999999997</v>
      </c>
      <c r="L14" s="23">
        <v>63.575499999999998</v>
      </c>
      <c r="M14" s="24">
        <v>0</v>
      </c>
      <c r="N14" s="23">
        <v>0</v>
      </c>
      <c r="O14" s="24">
        <v>0</v>
      </c>
      <c r="P14" s="23">
        <v>0</v>
      </c>
      <c r="Q14" s="24">
        <v>73.558499999999995</v>
      </c>
      <c r="R14" s="23">
        <v>0</v>
      </c>
      <c r="S14" s="24">
        <v>0</v>
      </c>
      <c r="T14" s="23">
        <v>0</v>
      </c>
      <c r="U14" s="24">
        <v>0</v>
      </c>
      <c r="V14" s="23">
        <v>0</v>
      </c>
      <c r="W14" s="24">
        <v>0</v>
      </c>
    </row>
    <row r="15" spans="1:23" ht="14.45" customHeight="1" x14ac:dyDescent="0.25">
      <c r="A15" s="17">
        <f>RANK(K15,K$2:K$136,0)</f>
        <v>14</v>
      </c>
      <c r="B15" s="18">
        <v>3339</v>
      </c>
      <c r="C15" s="114" t="str">
        <f>_xlfn.XLOOKUP(__xlnm._FilterDatabase_159[[#This Row],[SAPSA Number]],Table1[SAPSA number],Table1[Paid up])</f>
        <v>Y</v>
      </c>
      <c r="D15" s="39" t="str">
        <f>_xlfn.XLOOKUP(__xlnm._FilterDatabase_159[[#This Row],[SAPSA Number]],'DS Point summary'!A:A,'DS Point summary'!C:C)</f>
        <v>Hendrik Johannes</v>
      </c>
      <c r="E15" s="39" t="str">
        <f>_xlfn.XLOOKUP(__xlnm._FilterDatabase_159[[#This Row],[SAPSA Number]],'DS Point summary'!A:A,'DS Point summary'!D:D)</f>
        <v>Joubert</v>
      </c>
      <c r="F15" s="20" t="str">
        <f>_xlfn.XLOOKUP(__xlnm._FilterDatabase_159[[#This Row],[SAPSA Number]],'DS Point summary'!A:A,'DS Point summary'!E:E)</f>
        <v>HJ</v>
      </c>
      <c r="G15" s="17" t="str">
        <f ca="1">_xlfn.XLOOKUP(__xlnm._FilterDatabase_159[[#This Row],[SAPSA Number]],'DS Point summary'!A:A,'DS Point summary'!F:F)</f>
        <v>S</v>
      </c>
      <c r="H15" s="19">
        <f ca="1">_xlfn.XLOOKUP(__xlnm._FilterDatabase_159[[#This Row],[SAPSA Number]],'DS Point summary'!A:A,'DS Point summary'!G:G)</f>
        <v>51</v>
      </c>
      <c r="I15" s="19" t="s">
        <v>370</v>
      </c>
      <c r="J15" s="21">
        <f>(IF(L15&gt;0,1,0)+(IF(M15&gt;0,1,0))+(IF(N15&gt;0,1,0))+(IF(O15&gt;0,1,0))+(IF(P15&gt;0,1,0))+(IF(Q15&gt;0,1,0))+(IF(R15&gt;0,1,0))+(IF(S15&gt;0,1,0))+(IF(T15&gt;0,1,0))+(IF(U15&gt;0,1,0))+(IF(V15&gt;0,1,0))+(IF(W15&gt;0,1,0)))</f>
        <v>2</v>
      </c>
      <c r="K15" s="22">
        <f>(LARGE(L15:U15,1)+LARGE(L15:U15,2)+LARGE(L15:U15,3)+LARGE(L15:U15,4)+LARGE(L15:U15,5))/5</f>
        <v>23.084620000000001</v>
      </c>
      <c r="L15" s="23">
        <v>0</v>
      </c>
      <c r="M15" s="24">
        <v>0</v>
      </c>
      <c r="N15" s="23">
        <v>0</v>
      </c>
      <c r="O15" s="24">
        <v>0</v>
      </c>
      <c r="P15" s="23">
        <v>0</v>
      </c>
      <c r="Q15" s="24">
        <v>61.498699999999999</v>
      </c>
      <c r="R15" s="23">
        <v>0</v>
      </c>
      <c r="S15" s="24">
        <v>53.924399999999999</v>
      </c>
      <c r="T15" s="23">
        <v>0</v>
      </c>
      <c r="U15" s="24">
        <v>0</v>
      </c>
      <c r="V15" s="23">
        <v>0</v>
      </c>
      <c r="W15" s="24">
        <v>0</v>
      </c>
    </row>
    <row r="16" spans="1:23" ht="14.45" customHeight="1" x14ac:dyDescent="0.25">
      <c r="A16" s="17">
        <f>RANK(K16,K$2:K$136,0)</f>
        <v>15</v>
      </c>
      <c r="B16" s="25">
        <v>3782</v>
      </c>
      <c r="C16" s="25" t="str">
        <f>_xlfn.XLOOKUP(__xlnm._FilterDatabase_159[[#This Row],[SAPSA Number]],Table1[SAPSA number],Table1[Paid up])</f>
        <v>Y</v>
      </c>
      <c r="D16" s="39" t="str">
        <f>_xlfn.XLOOKUP(__xlnm._FilterDatabase_159[[#This Row],[SAPSA Number]],'DS Point summary'!A:A,'DS Point summary'!C:C)</f>
        <v>Gary Athol</v>
      </c>
      <c r="E16" s="39" t="str">
        <f>_xlfn.XLOOKUP(__xlnm._FilterDatabase_159[[#This Row],[SAPSA Number]],'DS Point summary'!A:A,'DS Point summary'!D:D)</f>
        <v>Hagemann</v>
      </c>
      <c r="F16" s="20" t="str">
        <f>_xlfn.XLOOKUP(__xlnm._FilterDatabase_159[[#This Row],[SAPSA Number]],'DS Point summary'!A:A,'DS Point summary'!E:E)</f>
        <v>GA</v>
      </c>
      <c r="G16" s="17" t="str">
        <f ca="1">_xlfn.XLOOKUP(__xlnm._FilterDatabase_159[[#This Row],[SAPSA Number]],'DS Point summary'!A:A,'DS Point summary'!F:F)</f>
        <v>S</v>
      </c>
      <c r="H16" s="19">
        <f ca="1">_xlfn.XLOOKUP(__xlnm._FilterDatabase_159[[#This Row],[SAPSA Number]],'DS Point summary'!A:A,'DS Point summary'!G:G)</f>
        <v>54</v>
      </c>
      <c r="I16" s="19" t="s">
        <v>370</v>
      </c>
      <c r="J16" s="21">
        <f>(IF(L16&gt;0,1,0)+(IF(M16&gt;0,1,0))+(IF(N16&gt;0,1,0))+(IF(O16&gt;0,1,0))+(IF(P16&gt;0,1,0))+(IF(Q16&gt;0,1,0))+(IF(R16&gt;0,1,0))+(IF(S16&gt;0,1,0))+(IF(T16&gt;0,1,0))+(IF(U16&gt;0,1,0))+(IF(V16&gt;0,1,0))+(IF(W16&gt;0,1,0)))</f>
        <v>1</v>
      </c>
      <c r="K16" s="22">
        <f>(LARGE(L16:U16,1)+LARGE(L16:U16,2)+LARGE(L16:U16,3)+LARGE(L16:U16,4)+LARGE(L16:U16,5))/5</f>
        <v>19.653120000000001</v>
      </c>
      <c r="L16" s="23">
        <v>0</v>
      </c>
      <c r="M16" s="24">
        <v>0</v>
      </c>
      <c r="N16" s="23">
        <v>0</v>
      </c>
      <c r="O16" s="24">
        <v>0</v>
      </c>
      <c r="P16" s="23">
        <v>98.265600000000006</v>
      </c>
      <c r="Q16" s="24">
        <v>0</v>
      </c>
      <c r="R16" s="23">
        <v>0</v>
      </c>
      <c r="S16" s="24">
        <v>0</v>
      </c>
      <c r="T16" s="23">
        <v>0</v>
      </c>
      <c r="U16" s="24">
        <v>0</v>
      </c>
      <c r="V16" s="23">
        <v>0</v>
      </c>
      <c r="W16" s="24">
        <v>0</v>
      </c>
    </row>
    <row r="17" spans="1:23" ht="14.45" customHeight="1" x14ac:dyDescent="0.25">
      <c r="A17" s="17">
        <f>RANK(K17,K$2:K$136,0)</f>
        <v>16</v>
      </c>
      <c r="B17" s="25">
        <v>5616</v>
      </c>
      <c r="C17" s="25" t="str">
        <f>_xlfn.XLOOKUP(__xlnm._FilterDatabase_159[[#This Row],[SAPSA Number]],Table1[SAPSA number],Table1[Paid up])</f>
        <v>Y</v>
      </c>
      <c r="D17" s="39" t="str">
        <f>_xlfn.XLOOKUP(__xlnm._FilterDatabase_159[[#This Row],[SAPSA Number]],'DS Point summary'!A:A,'DS Point summary'!C:C)</f>
        <v>Cornelis Herman</v>
      </c>
      <c r="E17" s="39" t="str">
        <f>_xlfn.XLOOKUP(__xlnm._FilterDatabase_159[[#This Row],[SAPSA Number]],'DS Point summary'!A:A,'DS Point summary'!D:D)</f>
        <v>van Driel</v>
      </c>
      <c r="F17" s="20" t="str">
        <f>_xlfn.XLOOKUP(__xlnm._FilterDatabase_159[[#This Row],[SAPSA Number]],'DS Point summary'!A:A,'DS Point summary'!E:E)</f>
        <v>CH</v>
      </c>
      <c r="G17" s="17" t="str">
        <f ca="1">_xlfn.XLOOKUP(__xlnm._FilterDatabase_159[[#This Row],[SAPSA Number]],'DS Point summary'!A:A,'DS Point summary'!F:F)</f>
        <v xml:space="preserve"> </v>
      </c>
      <c r="H17" s="19">
        <f ca="1">_xlfn.XLOOKUP(__xlnm._FilterDatabase_159[[#This Row],[SAPSA Number]],'DS Point summary'!A:A,'DS Point summary'!G:G)</f>
        <v>37</v>
      </c>
      <c r="I17" s="19" t="s">
        <v>370</v>
      </c>
      <c r="J17" s="21">
        <f>(IF(L17&gt;0,1,0)+(IF(M17&gt;0,1,0))+(IF(N17&gt;0,1,0))+(IF(O17&gt;0,1,0))+(IF(P17&gt;0,1,0))+(IF(Q17&gt;0,1,0))+(IF(R17&gt;0,1,0))+(IF(S17&gt;0,1,0))+(IF(T17&gt;0,1,0))+(IF(U17&gt;0,1,0))+(IF(V17&gt;0,1,0))+(IF(W17&gt;0,1,0)))</f>
        <v>1</v>
      </c>
      <c r="K17" s="22">
        <f>(LARGE(L17:U17,1)+LARGE(L17:U17,2)+LARGE(L17:U17,3)+LARGE(L17:U17,4)+LARGE(L17:U17,5))/5</f>
        <v>18.578420000000001</v>
      </c>
      <c r="L17" s="23">
        <v>0</v>
      </c>
      <c r="M17" s="24">
        <v>0</v>
      </c>
      <c r="N17" s="23">
        <v>0</v>
      </c>
      <c r="O17" s="24">
        <v>0</v>
      </c>
      <c r="P17" s="23">
        <v>0</v>
      </c>
      <c r="Q17" s="24">
        <v>0</v>
      </c>
      <c r="R17" s="23">
        <v>92.892099999999999</v>
      </c>
      <c r="S17" s="24">
        <v>0</v>
      </c>
      <c r="T17" s="23">
        <v>0</v>
      </c>
      <c r="U17" s="24">
        <v>0</v>
      </c>
      <c r="V17" s="23">
        <v>0</v>
      </c>
      <c r="W17" s="24">
        <v>0</v>
      </c>
    </row>
    <row r="18" spans="1:23" ht="14.45" customHeight="1" x14ac:dyDescent="0.25">
      <c r="A18" s="17">
        <f>RANK(K18,K$2:K$136,0)</f>
        <v>17</v>
      </c>
      <c r="B18" s="25">
        <v>3172</v>
      </c>
      <c r="C18" s="25" t="str">
        <f>_xlfn.XLOOKUP(__xlnm._FilterDatabase_159[[#This Row],[SAPSA Number]],Table1[SAPSA number],Table1[Paid up])</f>
        <v>Y</v>
      </c>
      <c r="D18" s="39" t="str">
        <f>_xlfn.XLOOKUP(__xlnm._FilterDatabase_159[[#This Row],[SAPSA Number]],'DS Point summary'!A:A,'DS Point summary'!C:C)</f>
        <v>Mervyn-John</v>
      </c>
      <c r="E18" s="39" t="str">
        <f>_xlfn.XLOOKUP(__xlnm._FilterDatabase_159[[#This Row],[SAPSA Number]],'DS Point summary'!A:A,'DS Point summary'!D:D)</f>
        <v>Evans</v>
      </c>
      <c r="F18" s="20" t="str">
        <f>_xlfn.XLOOKUP(__xlnm._FilterDatabase_159[[#This Row],[SAPSA Number]],'DS Point summary'!A:A,'DS Point summary'!E:E)</f>
        <v>MJ</v>
      </c>
      <c r="G18" s="17" t="str">
        <f ca="1">_xlfn.XLOOKUP(__xlnm._FilterDatabase_159[[#This Row],[SAPSA Number]],'DS Point summary'!A:A,'DS Point summary'!F:F)</f>
        <v>SS</v>
      </c>
      <c r="H18" s="19">
        <f ca="1">_xlfn.XLOOKUP(__xlnm._FilterDatabase_159[[#This Row],[SAPSA Number]],'DS Point summary'!A:A,'DS Point summary'!G:G)</f>
        <v>65</v>
      </c>
      <c r="I18" s="19" t="s">
        <v>370</v>
      </c>
      <c r="J18" s="21">
        <f>(IF(L18&gt;0,1,0)+(IF(M18&gt;0,1,0))+(IF(N18&gt;0,1,0))+(IF(O18&gt;0,1,0))+(IF(P18&gt;0,1,0))+(IF(Q18&gt;0,1,0))+(IF(R18&gt;0,1,0))+(IF(S18&gt;0,1,0))+(IF(T18&gt;0,1,0))+(IF(U18&gt;0,1,0))+(IF(V18&gt;0,1,0))+(IF(W18&gt;0,1,0)))</f>
        <v>1</v>
      </c>
      <c r="K18" s="22">
        <f>(LARGE(L18:U18,1)+LARGE(L18:U18,2)+LARGE(L18:U18,3)+LARGE(L18:U18,4)+LARGE(L18:U18,5))/5</f>
        <v>14.86524</v>
      </c>
      <c r="L18" s="23">
        <v>0</v>
      </c>
      <c r="M18" s="24">
        <v>0</v>
      </c>
      <c r="N18" s="23">
        <v>0</v>
      </c>
      <c r="O18" s="24">
        <v>0</v>
      </c>
      <c r="P18" s="23">
        <v>0</v>
      </c>
      <c r="Q18" s="24">
        <v>0</v>
      </c>
      <c r="R18" s="23">
        <v>0</v>
      </c>
      <c r="S18" s="24">
        <v>0</v>
      </c>
      <c r="T18" s="23">
        <v>74.3262</v>
      </c>
      <c r="U18" s="24">
        <v>0</v>
      </c>
      <c r="V18" s="23">
        <v>0</v>
      </c>
      <c r="W18" s="24">
        <v>0</v>
      </c>
    </row>
    <row r="19" spans="1:23" ht="14.45" customHeight="1" x14ac:dyDescent="0.25">
      <c r="A19" s="17">
        <f>RANK(K19,K$2:K$136,0)</f>
        <v>18</v>
      </c>
      <c r="B19" s="25">
        <v>4672</v>
      </c>
      <c r="C19" s="25" t="str">
        <f>_xlfn.XLOOKUP(__xlnm._FilterDatabase_159[[#This Row],[SAPSA Number]],Table1[SAPSA number],Table1[Paid up])</f>
        <v>Y</v>
      </c>
      <c r="D19" s="39" t="str">
        <f>_xlfn.XLOOKUP(__xlnm._FilterDatabase_159[[#This Row],[SAPSA Number]],'DS Point summary'!A:A,'DS Point summary'!C:C)</f>
        <v>Frederick John</v>
      </c>
      <c r="E19" s="39" t="str">
        <f>_xlfn.XLOOKUP(__xlnm._FilterDatabase_159[[#This Row],[SAPSA Number]],'DS Point summary'!A:A,'DS Point summary'!D:D)</f>
        <v>Turnbull</v>
      </c>
      <c r="F19" s="20" t="str">
        <f>_xlfn.XLOOKUP(__xlnm._FilterDatabase_159[[#This Row],[SAPSA Number]],'DS Point summary'!A:A,'DS Point summary'!E:E)</f>
        <v>FJ</v>
      </c>
      <c r="G19" s="17" t="str">
        <f ca="1">_xlfn.XLOOKUP(__xlnm._FilterDatabase_159[[#This Row],[SAPSA Number]],'DS Point summary'!A:A,'DS Point summary'!F:F)</f>
        <v>S</v>
      </c>
      <c r="H19" s="19">
        <f ca="1">_xlfn.XLOOKUP(__xlnm._FilterDatabase_159[[#This Row],[SAPSA Number]],'DS Point summary'!A:A,'DS Point summary'!G:G)</f>
        <v>59</v>
      </c>
      <c r="I19" s="19" t="s">
        <v>370</v>
      </c>
      <c r="J19" s="21">
        <f>(IF(L19&gt;0,1,0)+(IF(M19&gt;0,1,0))+(IF(N19&gt;0,1,0))+(IF(O19&gt;0,1,0))+(IF(P19&gt;0,1,0))+(IF(Q19&gt;0,1,0))+(IF(R19&gt;0,1,0))+(IF(S19&gt;0,1,0))+(IF(T19&gt;0,1,0))+(IF(U19&gt;0,1,0))+(IF(V19&gt;0,1,0))+(IF(W19&gt;0,1,0)))</f>
        <v>1</v>
      </c>
      <c r="K19" s="22">
        <f>(LARGE(L19:U19,1)+LARGE(L19:U19,2)+LARGE(L19:U19,3)+LARGE(L19:U19,4)+LARGE(L19:U19,5))/5</f>
        <v>13.149700000000001</v>
      </c>
      <c r="L19" s="23">
        <v>0</v>
      </c>
      <c r="M19" s="24">
        <v>0</v>
      </c>
      <c r="N19" s="23">
        <v>0</v>
      </c>
      <c r="O19" s="24">
        <v>0</v>
      </c>
      <c r="P19" s="23">
        <v>0</v>
      </c>
      <c r="Q19" s="24">
        <v>0</v>
      </c>
      <c r="R19" s="23">
        <v>0</v>
      </c>
      <c r="S19" s="24">
        <v>65.748500000000007</v>
      </c>
      <c r="T19" s="23">
        <v>0</v>
      </c>
      <c r="U19" s="24">
        <v>0</v>
      </c>
      <c r="V19" s="23">
        <v>0</v>
      </c>
      <c r="W19" s="24">
        <v>0</v>
      </c>
    </row>
    <row r="20" spans="1:23" ht="14.45" customHeight="1" x14ac:dyDescent="0.25">
      <c r="A20" s="17">
        <f>RANK(K20,K$2:K$136,0)</f>
        <v>19</v>
      </c>
      <c r="B20" s="25">
        <v>6968</v>
      </c>
      <c r="C20" s="25" t="str">
        <f>_xlfn.XLOOKUP(__xlnm._FilterDatabase_159[[#This Row],[SAPSA Number]],Table1[SAPSA number],Table1[Paid up])</f>
        <v>Y</v>
      </c>
      <c r="D20" s="39" t="str">
        <f>_xlfn.XLOOKUP(__xlnm._FilterDatabase_159[[#This Row],[SAPSA Number]],'DS Point summary'!A:A,'DS Point summary'!C:C)</f>
        <v>Ian John</v>
      </c>
      <c r="E20" s="39" t="str">
        <f>_xlfn.XLOOKUP(__xlnm._FilterDatabase_159[[#This Row],[SAPSA Number]],'DS Point summary'!A:A,'DS Point summary'!D:D)</f>
        <v>Kewley</v>
      </c>
      <c r="F20" s="20" t="str">
        <f>_xlfn.XLOOKUP(__xlnm._FilterDatabase_159[[#This Row],[SAPSA Number]],'DS Point summary'!A:A,'DS Point summary'!E:E)</f>
        <v>IJ</v>
      </c>
      <c r="G20" s="17" t="str">
        <f ca="1">_xlfn.XLOOKUP(__xlnm._FilterDatabase_159[[#This Row],[SAPSA Number]],'DS Point summary'!A:A,'DS Point summary'!F:F)</f>
        <v xml:space="preserve"> </v>
      </c>
      <c r="H20" s="19">
        <f ca="1">_xlfn.XLOOKUP(__xlnm._FilterDatabase_159[[#This Row],[SAPSA Number]],'DS Point summary'!A:A,'DS Point summary'!G:G)</f>
        <v>44</v>
      </c>
      <c r="I20" s="19" t="s">
        <v>370</v>
      </c>
      <c r="J20" s="21">
        <f>(IF(L20&gt;0,1,0)+(IF(M20&gt;0,1,0))+(IF(N20&gt;0,1,0))+(IF(O20&gt;0,1,0))+(IF(P20&gt;0,1,0))+(IF(Q20&gt;0,1,0))+(IF(R20&gt;0,1,0))+(IF(S20&gt;0,1,0))+(IF(T20&gt;0,1,0))+(IF(U20&gt;0,1,0))+(IF(V20&gt;0,1,0))+(IF(W20&gt;0,1,0)))</f>
        <v>1</v>
      </c>
      <c r="K20" s="22">
        <f>(LARGE(L20:U20,1)+LARGE(L20:U20,2)+LARGE(L20:U20,3)+LARGE(L20:U20,4)+LARGE(L20:U20,5))/5</f>
        <v>12.202439999999999</v>
      </c>
      <c r="L20" s="23">
        <v>0</v>
      </c>
      <c r="M20" s="24">
        <v>0</v>
      </c>
      <c r="N20" s="23">
        <v>0</v>
      </c>
      <c r="O20" s="24">
        <v>0</v>
      </c>
      <c r="P20" s="23">
        <v>0</v>
      </c>
      <c r="Q20" s="24">
        <v>0</v>
      </c>
      <c r="R20" s="23">
        <v>0</v>
      </c>
      <c r="S20" s="24">
        <v>0</v>
      </c>
      <c r="T20" s="23">
        <v>61.0122</v>
      </c>
      <c r="U20" s="24">
        <v>0</v>
      </c>
      <c r="V20" s="23">
        <v>0</v>
      </c>
      <c r="W20" s="24">
        <v>0</v>
      </c>
    </row>
    <row r="21" spans="1:23" ht="14.45" customHeight="1" x14ac:dyDescent="0.25">
      <c r="A21" s="17">
        <f>RANK(K21,K$2:K$136,0)</f>
        <v>20</v>
      </c>
      <c r="B21" s="25">
        <v>4966</v>
      </c>
      <c r="C21" s="25" t="str">
        <f>_xlfn.XLOOKUP(__xlnm._FilterDatabase_159[[#This Row],[SAPSA Number]],Table1[SAPSA number],Table1[Paid up])</f>
        <v>Y</v>
      </c>
      <c r="D21" s="39" t="str">
        <f>_xlfn.XLOOKUP(__xlnm._FilterDatabase_159[[#This Row],[SAPSA Number]],'DS Point summary'!A:A,'DS Point summary'!C:C)</f>
        <v>Costantinos</v>
      </c>
      <c r="E21" s="39" t="str">
        <f>_xlfn.XLOOKUP(__xlnm._FilterDatabase_159[[#This Row],[SAPSA Number]],'DS Point summary'!A:A,'DS Point summary'!D:D)</f>
        <v>Seindis</v>
      </c>
      <c r="F21" s="20" t="str">
        <f>_xlfn.XLOOKUP(__xlnm._FilterDatabase_159[[#This Row],[SAPSA Number]],'DS Point summary'!A:A,'DS Point summary'!E:E)</f>
        <v>C</v>
      </c>
      <c r="G21" s="17" t="str">
        <f ca="1">_xlfn.XLOOKUP(__xlnm._FilterDatabase_159[[#This Row],[SAPSA Number]],'DS Point summary'!A:A,'DS Point summary'!F:F)</f>
        <v xml:space="preserve"> </v>
      </c>
      <c r="H21" s="19">
        <f ca="1">_xlfn.XLOOKUP(__xlnm._FilterDatabase_159[[#This Row],[SAPSA Number]],'DS Point summary'!A:A,'DS Point summary'!G:G)</f>
        <v>35</v>
      </c>
      <c r="I21" s="19" t="s">
        <v>370</v>
      </c>
      <c r="J21" s="21">
        <f>(IF(L21&gt;0,1,0)+(IF(M21&gt;0,1,0))+(IF(N21&gt;0,1,0))+(IF(O21&gt;0,1,0))+(IF(P21&gt;0,1,0))+(IF(Q21&gt;0,1,0))+(IF(R21&gt;0,1,0))+(IF(S21&gt;0,1,0))+(IF(T21&gt;0,1,0))+(IF(U21&gt;0,1,0))+(IF(V21&gt;0,1,0))+(IF(W21&gt;0,1,0)))</f>
        <v>1</v>
      </c>
      <c r="K21" s="22">
        <f>(LARGE(L21:U21,1)+LARGE(L21:U21,2)+LARGE(L21:U21,3)+LARGE(L21:U21,4)+LARGE(L21:U21,5))/5</f>
        <v>0</v>
      </c>
      <c r="L21" s="23">
        <v>0</v>
      </c>
      <c r="M21" s="24">
        <v>0</v>
      </c>
      <c r="N21" s="23">
        <v>0</v>
      </c>
      <c r="O21" s="24">
        <v>0</v>
      </c>
      <c r="P21" s="23">
        <v>0</v>
      </c>
      <c r="Q21" s="24">
        <v>0</v>
      </c>
      <c r="R21" s="23">
        <v>0</v>
      </c>
      <c r="S21" s="24">
        <v>0</v>
      </c>
      <c r="T21" s="23">
        <v>0</v>
      </c>
      <c r="U21" s="24">
        <v>0</v>
      </c>
      <c r="V21" s="23">
        <v>91.974599999999995</v>
      </c>
      <c r="W21" s="24">
        <v>0</v>
      </c>
    </row>
    <row r="22" spans="1:23" ht="14.45" customHeight="1" x14ac:dyDescent="0.25">
      <c r="A22" s="17">
        <f>RANK(K22,K$2:K$136,0)</f>
        <v>20</v>
      </c>
      <c r="B22" s="25"/>
      <c r="C22" s="25">
        <f>_xlfn.XLOOKUP(__xlnm._FilterDatabase_159[[#This Row],[SAPSA Number]],Table1[SAPSA number],Table1[Paid up])</f>
        <v>0</v>
      </c>
      <c r="D22" s="39">
        <f>_xlfn.XLOOKUP(__xlnm._FilterDatabase_159[[#This Row],[SAPSA Number]],'DS Point summary'!A:A,'DS Point summary'!C:C)</f>
        <v>0</v>
      </c>
      <c r="E22" s="39">
        <f>_xlfn.XLOOKUP(__xlnm._FilterDatabase_159[[#This Row],[SAPSA Number]],'DS Point summary'!A:A,'DS Point summary'!D:D)</f>
        <v>0</v>
      </c>
      <c r="F22" s="20">
        <f>_xlfn.XLOOKUP(__xlnm._FilterDatabase_159[[#This Row],[SAPSA Number]],'DS Point summary'!A:A,'DS Point summary'!E:E)</f>
        <v>0</v>
      </c>
      <c r="G22" s="17">
        <f>_xlfn.XLOOKUP(__xlnm._FilterDatabase_159[[#This Row],[SAPSA Number]],'DS Point summary'!A:A,'DS Point summary'!F:F)</f>
        <v>0</v>
      </c>
      <c r="H22" s="19">
        <f>_xlfn.XLOOKUP(__xlnm._FilterDatabase_159[[#This Row],[SAPSA Number]],'DS Point summary'!A:A,'DS Point summary'!G:G)</f>
        <v>0</v>
      </c>
      <c r="I22" s="19" t="s">
        <v>370</v>
      </c>
      <c r="J22" s="21">
        <f>(IF(L22&gt;0,1,0)+(IF(M22&gt;0,1,0))+(IF(N22&gt;0,1,0))+(IF(O22&gt;0,1,0))+(IF(P22&gt;0,1,0))+(IF(Q22&gt;0,1,0))+(IF(R22&gt;0,1,0))+(IF(S22&gt;0,1,0))+(IF(T22&gt;0,1,0))+(IF(U22&gt;0,1,0))+(IF(V22&gt;0,1,0))+(IF(W22&gt;0,1,0)))</f>
        <v>0</v>
      </c>
      <c r="K22" s="22">
        <f>(LARGE(L22:U22,1)+LARGE(L22:U22,2)+LARGE(L22:U22,3)+LARGE(L22:U22,4)+LARGE(L22:U22,5))/5</f>
        <v>0</v>
      </c>
      <c r="L22" s="23">
        <v>0</v>
      </c>
      <c r="M22" s="24">
        <v>0</v>
      </c>
      <c r="N22" s="23">
        <v>0</v>
      </c>
      <c r="O22" s="24">
        <v>0</v>
      </c>
      <c r="P22" s="23">
        <v>0</v>
      </c>
      <c r="Q22" s="24">
        <v>0</v>
      </c>
      <c r="R22" s="23">
        <v>0</v>
      </c>
      <c r="S22" s="24">
        <v>0</v>
      </c>
      <c r="T22" s="23">
        <v>0</v>
      </c>
      <c r="U22" s="24">
        <v>0</v>
      </c>
      <c r="V22" s="23">
        <v>0</v>
      </c>
      <c r="W22" s="24">
        <v>0</v>
      </c>
    </row>
    <row r="23" spans="1:23" ht="14.45" customHeight="1" x14ac:dyDescent="0.25">
      <c r="A23" s="17">
        <f>RANK(K23,K$2:K$136,0)</f>
        <v>20</v>
      </c>
      <c r="B23" s="25"/>
      <c r="C23" s="25">
        <f>_xlfn.XLOOKUP(__xlnm._FilterDatabase_159[[#This Row],[SAPSA Number]],Table1[SAPSA number],Table1[Paid up])</f>
        <v>0</v>
      </c>
      <c r="D23" s="39">
        <f>_xlfn.XLOOKUP(__xlnm._FilterDatabase_159[[#This Row],[SAPSA Number]],'DS Point summary'!A:A,'DS Point summary'!C:C)</f>
        <v>0</v>
      </c>
      <c r="E23" s="39">
        <f>_xlfn.XLOOKUP(__xlnm._FilterDatabase_159[[#This Row],[SAPSA Number]],'DS Point summary'!A:A,'DS Point summary'!D:D)</f>
        <v>0</v>
      </c>
      <c r="F23" s="20">
        <f>_xlfn.XLOOKUP(__xlnm._FilterDatabase_159[[#This Row],[SAPSA Number]],'DS Point summary'!A:A,'DS Point summary'!E:E)</f>
        <v>0</v>
      </c>
      <c r="G23" s="17">
        <f>_xlfn.XLOOKUP(__xlnm._FilterDatabase_159[[#This Row],[SAPSA Number]],'DS Point summary'!A:A,'DS Point summary'!F:F)</f>
        <v>0</v>
      </c>
      <c r="H23" s="19">
        <f>_xlfn.XLOOKUP(__xlnm._FilterDatabase_159[[#This Row],[SAPSA Number]],'DS Point summary'!A:A,'DS Point summary'!G:G)</f>
        <v>0</v>
      </c>
      <c r="I23" s="19" t="s">
        <v>370</v>
      </c>
      <c r="J23" s="21">
        <f>(IF(L23&gt;0,1,0)+(IF(M23&gt;0,1,0))+(IF(N23&gt;0,1,0))+(IF(O23&gt;0,1,0))+(IF(P23&gt;0,1,0))+(IF(Q23&gt;0,1,0))+(IF(R23&gt;0,1,0))+(IF(S23&gt;0,1,0))+(IF(T23&gt;0,1,0))+(IF(U23&gt;0,1,0))+(IF(V23&gt;0,1,0))+(IF(W23&gt;0,1,0)))</f>
        <v>0</v>
      </c>
      <c r="K23" s="22">
        <f>(LARGE(L23:U23,1)+LARGE(L23:U23,2)+LARGE(L23:U23,3)+LARGE(L23:U23,4)+LARGE(L23:U23,5))/5</f>
        <v>0</v>
      </c>
      <c r="L23" s="23">
        <v>0</v>
      </c>
      <c r="M23" s="24">
        <v>0</v>
      </c>
      <c r="N23" s="23">
        <v>0</v>
      </c>
      <c r="O23" s="24">
        <v>0</v>
      </c>
      <c r="P23" s="23">
        <v>0</v>
      </c>
      <c r="Q23" s="24">
        <v>0</v>
      </c>
      <c r="R23" s="23">
        <v>0</v>
      </c>
      <c r="S23" s="24">
        <v>0</v>
      </c>
      <c r="T23" s="23">
        <v>0</v>
      </c>
      <c r="U23" s="24">
        <v>0</v>
      </c>
      <c r="V23" s="23">
        <v>0</v>
      </c>
      <c r="W23" s="24">
        <v>0</v>
      </c>
    </row>
    <row r="24" spans="1:23" ht="14.45" customHeight="1" x14ac:dyDescent="0.25">
      <c r="A24" s="17">
        <f>RANK(K24,K$2:K$136,0)</f>
        <v>20</v>
      </c>
      <c r="B24" s="25"/>
      <c r="C24" s="25">
        <f>_xlfn.XLOOKUP(__xlnm._FilterDatabase_159[[#This Row],[SAPSA Number]],Table1[SAPSA number],Table1[Paid up])</f>
        <v>0</v>
      </c>
      <c r="D24" s="39">
        <f>_xlfn.XLOOKUP(__xlnm._FilterDatabase_159[[#This Row],[SAPSA Number]],'DS Point summary'!A:A,'DS Point summary'!C:C)</f>
        <v>0</v>
      </c>
      <c r="E24" s="39">
        <f>_xlfn.XLOOKUP(__xlnm._FilterDatabase_159[[#This Row],[SAPSA Number]],'DS Point summary'!A:A,'DS Point summary'!D:D)</f>
        <v>0</v>
      </c>
      <c r="F24" s="20">
        <f>_xlfn.XLOOKUP(__xlnm._FilterDatabase_159[[#This Row],[SAPSA Number]],'DS Point summary'!A:A,'DS Point summary'!E:E)</f>
        <v>0</v>
      </c>
      <c r="G24" s="17">
        <f>_xlfn.XLOOKUP(__xlnm._FilterDatabase_159[[#This Row],[SAPSA Number]],'DS Point summary'!A:A,'DS Point summary'!F:F)</f>
        <v>0</v>
      </c>
      <c r="H24" s="19">
        <f>_xlfn.XLOOKUP(__xlnm._FilterDatabase_159[[#This Row],[SAPSA Number]],'DS Point summary'!A:A,'DS Point summary'!G:G)</f>
        <v>0</v>
      </c>
      <c r="I24" s="19" t="s">
        <v>370</v>
      </c>
      <c r="J24" s="21">
        <f>(IF(L24&gt;0,1,0)+(IF(M24&gt;0,1,0))+(IF(N24&gt;0,1,0))+(IF(O24&gt;0,1,0))+(IF(P24&gt;0,1,0))+(IF(Q24&gt;0,1,0))+(IF(R24&gt;0,1,0))+(IF(S24&gt;0,1,0))+(IF(T24&gt;0,1,0))+(IF(U24&gt;0,1,0))+(IF(V24&gt;0,1,0))+(IF(W24&gt;0,1,0)))</f>
        <v>0</v>
      </c>
      <c r="K24" s="22">
        <f>(LARGE(L24:U24,1)+LARGE(L24:U24,2)+LARGE(L24:U24,3)+LARGE(L24:U24,4)+LARGE(L24:U24,5))/5</f>
        <v>0</v>
      </c>
      <c r="L24" s="23">
        <v>0</v>
      </c>
      <c r="M24" s="24">
        <v>0</v>
      </c>
      <c r="N24" s="23">
        <v>0</v>
      </c>
      <c r="O24" s="24">
        <v>0</v>
      </c>
      <c r="P24" s="23">
        <v>0</v>
      </c>
      <c r="Q24" s="24">
        <v>0</v>
      </c>
      <c r="R24" s="23">
        <v>0</v>
      </c>
      <c r="S24" s="24">
        <v>0</v>
      </c>
      <c r="T24" s="23">
        <v>0</v>
      </c>
      <c r="U24" s="24">
        <v>0</v>
      </c>
      <c r="V24" s="23">
        <v>0</v>
      </c>
      <c r="W24" s="24">
        <v>0</v>
      </c>
    </row>
    <row r="25" spans="1:23" ht="14.45" customHeight="1" x14ac:dyDescent="0.25">
      <c r="A25" s="17">
        <f>RANK(K25,K$2:K$136,0)</f>
        <v>20</v>
      </c>
      <c r="B25" s="25"/>
      <c r="C25" s="25">
        <f>_xlfn.XLOOKUP(__xlnm._FilterDatabase_159[[#This Row],[SAPSA Number]],Table1[SAPSA number],Table1[Paid up])</f>
        <v>0</v>
      </c>
      <c r="D25" s="39">
        <f>_xlfn.XLOOKUP(__xlnm._FilterDatabase_159[[#This Row],[SAPSA Number]],'DS Point summary'!A:A,'DS Point summary'!C:C)</f>
        <v>0</v>
      </c>
      <c r="E25" s="39">
        <f>_xlfn.XLOOKUP(__xlnm._FilterDatabase_159[[#This Row],[SAPSA Number]],'DS Point summary'!A:A,'DS Point summary'!D:D)</f>
        <v>0</v>
      </c>
      <c r="F25" s="20">
        <f>_xlfn.XLOOKUP(__xlnm._FilterDatabase_159[[#This Row],[SAPSA Number]],'DS Point summary'!A:A,'DS Point summary'!E:E)</f>
        <v>0</v>
      </c>
      <c r="G25" s="17">
        <f>_xlfn.XLOOKUP(__xlnm._FilterDatabase_159[[#This Row],[SAPSA Number]],'DS Point summary'!A:A,'DS Point summary'!F:F)</f>
        <v>0</v>
      </c>
      <c r="H25" s="19">
        <f>_xlfn.XLOOKUP(__xlnm._FilterDatabase_159[[#This Row],[SAPSA Number]],'DS Point summary'!A:A,'DS Point summary'!G:G)</f>
        <v>0</v>
      </c>
      <c r="I25" s="19" t="s">
        <v>370</v>
      </c>
      <c r="J25" s="21">
        <f>(IF(L25&gt;0,1,0)+(IF(M25&gt;0,1,0))+(IF(N25&gt;0,1,0))+(IF(O25&gt;0,1,0))+(IF(P25&gt;0,1,0))+(IF(Q25&gt;0,1,0))+(IF(R25&gt;0,1,0))+(IF(S25&gt;0,1,0))+(IF(T25&gt;0,1,0))+(IF(U25&gt;0,1,0))+(IF(V25&gt;0,1,0))+(IF(W25&gt;0,1,0)))</f>
        <v>0</v>
      </c>
      <c r="K25" s="22">
        <f>(LARGE(L25:U25,1)+LARGE(L25:U25,2)+LARGE(L25:U25,3)+LARGE(L25:U25,4)+LARGE(L25:U25,5))/5</f>
        <v>0</v>
      </c>
      <c r="L25" s="23">
        <v>0</v>
      </c>
      <c r="M25" s="24">
        <v>0</v>
      </c>
      <c r="N25" s="23">
        <v>0</v>
      </c>
      <c r="O25" s="24">
        <v>0</v>
      </c>
      <c r="P25" s="23">
        <v>0</v>
      </c>
      <c r="Q25" s="24">
        <v>0</v>
      </c>
      <c r="R25" s="23">
        <v>0</v>
      </c>
      <c r="S25" s="24">
        <v>0</v>
      </c>
      <c r="T25" s="23">
        <v>0</v>
      </c>
      <c r="U25" s="24">
        <v>0</v>
      </c>
      <c r="V25" s="23">
        <v>0</v>
      </c>
      <c r="W25" s="24">
        <v>0</v>
      </c>
    </row>
    <row r="26" spans="1:23" ht="14.45" customHeight="1" x14ac:dyDescent="0.25">
      <c r="A26" s="17">
        <f>RANK(K26,K$2:K$136,0)</f>
        <v>20</v>
      </c>
      <c r="B26" s="25"/>
      <c r="C26" s="25">
        <f>_xlfn.XLOOKUP(__xlnm._FilterDatabase_159[[#This Row],[SAPSA Number]],Table1[SAPSA number],Table1[Paid up])</f>
        <v>0</v>
      </c>
      <c r="D26" s="39">
        <f>_xlfn.XLOOKUP(__xlnm._FilterDatabase_159[[#This Row],[SAPSA Number]],'DS Point summary'!A:A,'DS Point summary'!C:C)</f>
        <v>0</v>
      </c>
      <c r="E26" s="39">
        <f>_xlfn.XLOOKUP(__xlnm._FilterDatabase_159[[#This Row],[SAPSA Number]],'DS Point summary'!A:A,'DS Point summary'!D:D)</f>
        <v>0</v>
      </c>
      <c r="F26" s="20">
        <f>_xlfn.XLOOKUP(__xlnm._FilterDatabase_159[[#This Row],[SAPSA Number]],'DS Point summary'!A:A,'DS Point summary'!E:E)</f>
        <v>0</v>
      </c>
      <c r="G26" s="17">
        <f>_xlfn.XLOOKUP(__xlnm._FilterDatabase_159[[#This Row],[SAPSA Number]],'DS Point summary'!A:A,'DS Point summary'!F:F)</f>
        <v>0</v>
      </c>
      <c r="H26" s="19">
        <f>_xlfn.XLOOKUP(__xlnm._FilterDatabase_159[[#This Row],[SAPSA Number]],'DS Point summary'!A:A,'DS Point summary'!G:G)</f>
        <v>0</v>
      </c>
      <c r="I26" s="19" t="s">
        <v>370</v>
      </c>
      <c r="J26" s="21">
        <f>(IF(L26&gt;0,1,0)+(IF(M26&gt;0,1,0))+(IF(N26&gt;0,1,0))+(IF(O26&gt;0,1,0))+(IF(P26&gt;0,1,0))+(IF(Q26&gt;0,1,0))+(IF(R26&gt;0,1,0))+(IF(S26&gt;0,1,0))+(IF(T26&gt;0,1,0))+(IF(U26&gt;0,1,0))+(IF(V26&gt;0,1,0))+(IF(W26&gt;0,1,0)))</f>
        <v>0</v>
      </c>
      <c r="K26" s="22">
        <f>(LARGE(L26:U26,1)+LARGE(L26:U26,2)+LARGE(L26:U26,3)+LARGE(L26:U26,4)+LARGE(L26:U26,5))/5</f>
        <v>0</v>
      </c>
      <c r="L26" s="23">
        <v>0</v>
      </c>
      <c r="M26" s="24">
        <v>0</v>
      </c>
      <c r="N26" s="23">
        <v>0</v>
      </c>
      <c r="O26" s="24">
        <v>0</v>
      </c>
      <c r="P26" s="23">
        <v>0</v>
      </c>
      <c r="Q26" s="24">
        <v>0</v>
      </c>
      <c r="R26" s="23">
        <v>0</v>
      </c>
      <c r="S26" s="24">
        <v>0</v>
      </c>
      <c r="T26" s="23">
        <v>0</v>
      </c>
      <c r="U26" s="24">
        <v>0</v>
      </c>
      <c r="V26" s="23">
        <v>0</v>
      </c>
      <c r="W26" s="24">
        <v>0</v>
      </c>
    </row>
    <row r="27" spans="1:23" ht="14.45" customHeight="1" x14ac:dyDescent="0.25">
      <c r="A27" s="17">
        <f>RANK(K27,K$2:K$140,0)</f>
        <v>20</v>
      </c>
      <c r="B27" s="25"/>
      <c r="C27" s="25">
        <f>_xlfn.XLOOKUP(__xlnm._FilterDatabase_159[[#This Row],[SAPSA Number]],Table1[SAPSA number],Table1[Paid up])</f>
        <v>0</v>
      </c>
      <c r="D27" s="39">
        <f>_xlfn.XLOOKUP(__xlnm._FilterDatabase_159[[#This Row],[SAPSA Number]],'DS Point summary'!A:A,'DS Point summary'!C:C)</f>
        <v>0</v>
      </c>
      <c r="E27" s="39">
        <f>_xlfn.XLOOKUP(__xlnm._FilterDatabase_159[[#This Row],[SAPSA Number]],'DS Point summary'!A:A,'DS Point summary'!D:D)</f>
        <v>0</v>
      </c>
      <c r="F27" s="20">
        <f>_xlfn.XLOOKUP(__xlnm._FilterDatabase_159[[#This Row],[SAPSA Number]],'DS Point summary'!A:A,'DS Point summary'!E:E)</f>
        <v>0</v>
      </c>
      <c r="G27" s="17">
        <f>_xlfn.XLOOKUP(__xlnm._FilterDatabase_159[[#This Row],[SAPSA Number]],'DS Point summary'!A:A,'DS Point summary'!F:F)</f>
        <v>0</v>
      </c>
      <c r="H27" s="19">
        <f>_xlfn.XLOOKUP(__xlnm._FilterDatabase_159[[#This Row],[SAPSA Number]],'DS Point summary'!A:A,'DS Point summary'!G:G)</f>
        <v>0</v>
      </c>
      <c r="I27" s="19" t="s">
        <v>370</v>
      </c>
      <c r="J27" s="21">
        <f>(IF(L27&gt;0,1,0)+(IF(M27&gt;0,1,0))+(IF(N27&gt;0,1,0))+(IF(O27&gt;0,1,0))+(IF(P27&gt;0,1,0))+(IF(Q27&gt;0,1,0))+(IF(R27&gt;0,1,0))+(IF(S27&gt;0,1,0))+(IF(T27&gt;0,1,0))+(IF(U27&gt;0,1,0))+(IF(V27&gt;0,1,0))+(IF(W27&gt;0,1,0)))</f>
        <v>0</v>
      </c>
      <c r="K27" s="22">
        <f>(LARGE(L27:U27,1)+LARGE(L27:U27,2)+LARGE(L27:U27,3)+LARGE(L27:U27,4)+LARGE(L27:U27,5))/5</f>
        <v>0</v>
      </c>
      <c r="L27" s="23">
        <v>0</v>
      </c>
      <c r="M27" s="24">
        <v>0</v>
      </c>
      <c r="N27" s="23">
        <v>0</v>
      </c>
      <c r="O27" s="24">
        <v>0</v>
      </c>
      <c r="P27" s="23">
        <v>0</v>
      </c>
      <c r="Q27" s="24">
        <v>0</v>
      </c>
      <c r="R27" s="23">
        <v>0</v>
      </c>
      <c r="S27" s="24">
        <v>0</v>
      </c>
      <c r="T27" s="23">
        <v>0</v>
      </c>
      <c r="U27" s="24">
        <v>0</v>
      </c>
      <c r="V27" s="23">
        <v>0</v>
      </c>
      <c r="W27" s="24">
        <v>0</v>
      </c>
    </row>
    <row r="28" spans="1:23" ht="14.45" customHeight="1" x14ac:dyDescent="0.25">
      <c r="A28" s="17">
        <f>RANK(K28,K$2:K$136,0)</f>
        <v>20</v>
      </c>
      <c r="B28" s="25"/>
      <c r="C28" s="25">
        <f>_xlfn.XLOOKUP(__xlnm._FilterDatabase_159[[#This Row],[SAPSA Number]],Table1[SAPSA number],Table1[Paid up])</f>
        <v>0</v>
      </c>
      <c r="D28" s="39">
        <f>_xlfn.XLOOKUP(__xlnm._FilterDatabase_159[[#This Row],[SAPSA Number]],'DS Point summary'!A:A,'DS Point summary'!C:C)</f>
        <v>0</v>
      </c>
      <c r="E28" s="39">
        <f>_xlfn.XLOOKUP(__xlnm._FilterDatabase_159[[#This Row],[SAPSA Number]],'DS Point summary'!A:A,'DS Point summary'!D:D)</f>
        <v>0</v>
      </c>
      <c r="F28" s="20">
        <f>_xlfn.XLOOKUP(__xlnm._FilterDatabase_159[[#This Row],[SAPSA Number]],'DS Point summary'!A:A,'DS Point summary'!E:E)</f>
        <v>0</v>
      </c>
      <c r="G28" s="17">
        <f>_xlfn.XLOOKUP(__xlnm._FilterDatabase_159[[#This Row],[SAPSA Number]],'DS Point summary'!A:A,'DS Point summary'!F:F)</f>
        <v>0</v>
      </c>
      <c r="H28" s="19">
        <f>_xlfn.XLOOKUP(__xlnm._FilterDatabase_159[[#This Row],[SAPSA Number]],'DS Point summary'!A:A,'DS Point summary'!G:G)</f>
        <v>0</v>
      </c>
      <c r="I28" s="19" t="s">
        <v>370</v>
      </c>
      <c r="J28" s="21">
        <f>(IF(L28&gt;0,1,0)+(IF(M28&gt;0,1,0))+(IF(N28&gt;0,1,0))+(IF(O28&gt;0,1,0))+(IF(P28&gt;0,1,0))+(IF(Q28&gt;0,1,0))+(IF(R28&gt;0,1,0))+(IF(S28&gt;0,1,0))+(IF(T28&gt;0,1,0))+(IF(U28&gt;0,1,0))+(IF(V28&gt;0,1,0))+(IF(W28&gt;0,1,0)))</f>
        <v>0</v>
      </c>
      <c r="K28" s="22">
        <f>(LARGE(L28:U28,1)+LARGE(L28:U28,2)+LARGE(L28:U28,3)+LARGE(L28:U28,4)+LARGE(L28:U28,5))/5</f>
        <v>0</v>
      </c>
      <c r="L28" s="23">
        <v>0</v>
      </c>
      <c r="M28" s="24">
        <v>0</v>
      </c>
      <c r="N28" s="23">
        <v>0</v>
      </c>
      <c r="O28" s="24">
        <v>0</v>
      </c>
      <c r="P28" s="23">
        <v>0</v>
      </c>
      <c r="Q28" s="24">
        <v>0</v>
      </c>
      <c r="R28" s="23">
        <v>0</v>
      </c>
      <c r="S28" s="24">
        <v>0</v>
      </c>
      <c r="T28" s="23">
        <v>0</v>
      </c>
      <c r="U28" s="24">
        <v>0</v>
      </c>
      <c r="V28" s="23">
        <v>0</v>
      </c>
      <c r="W28" s="24">
        <v>0</v>
      </c>
    </row>
    <row r="29" spans="1:23" ht="14.45" customHeight="1" x14ac:dyDescent="0.25">
      <c r="A29" s="17">
        <f>RANK(K29,K$2:K$136,0)</f>
        <v>20</v>
      </c>
      <c r="B29" s="26"/>
      <c r="C29" s="26">
        <f>_xlfn.XLOOKUP(__xlnm._FilterDatabase_159[[#This Row],[SAPSA Number]],Table1[SAPSA number],Table1[Paid up])</f>
        <v>0</v>
      </c>
      <c r="D29" s="39">
        <f>_xlfn.XLOOKUP(__xlnm._FilterDatabase_159[[#This Row],[SAPSA Number]],'DS Point summary'!A:A,'DS Point summary'!C:C)</f>
        <v>0</v>
      </c>
      <c r="E29" s="39">
        <f>_xlfn.XLOOKUP(__xlnm._FilterDatabase_159[[#This Row],[SAPSA Number]],'DS Point summary'!A:A,'DS Point summary'!D:D)</f>
        <v>0</v>
      </c>
      <c r="F29" s="20">
        <f>_xlfn.XLOOKUP(__xlnm._FilterDatabase_159[[#This Row],[SAPSA Number]],'DS Point summary'!A:A,'DS Point summary'!E:E)</f>
        <v>0</v>
      </c>
      <c r="G29" s="17">
        <f>_xlfn.XLOOKUP(__xlnm._FilterDatabase_159[[#This Row],[SAPSA Number]],'DS Point summary'!A:A,'DS Point summary'!F:F)</f>
        <v>0</v>
      </c>
      <c r="H29" s="19">
        <f>_xlfn.XLOOKUP(__xlnm._FilterDatabase_159[[#This Row],[SAPSA Number]],'DS Point summary'!A:A,'DS Point summary'!G:G)</f>
        <v>0</v>
      </c>
      <c r="I29" s="19" t="s">
        <v>370</v>
      </c>
      <c r="J29" s="21">
        <f>(IF(L29&gt;0,1,0)+(IF(M29&gt;0,1,0))+(IF(N29&gt;0,1,0))+(IF(O29&gt;0,1,0))+(IF(P29&gt;0,1,0))+(IF(Q29&gt;0,1,0))+(IF(R29&gt;0,1,0))+(IF(S29&gt;0,1,0))+(IF(T29&gt;0,1,0))+(IF(U29&gt;0,1,0))+(IF(V29&gt;0,1,0))+(IF(W29&gt;0,1,0)))</f>
        <v>0</v>
      </c>
      <c r="K29" s="22">
        <f>(LARGE(L29:U29,1)+LARGE(L29:U29,2)+LARGE(L29:U29,3)+LARGE(L29:U29,4)+LARGE(L29:U29,5))/5</f>
        <v>0</v>
      </c>
      <c r="L29" s="23">
        <v>0</v>
      </c>
      <c r="M29" s="24">
        <v>0</v>
      </c>
      <c r="N29" s="23">
        <v>0</v>
      </c>
      <c r="O29" s="24">
        <v>0</v>
      </c>
      <c r="P29" s="23">
        <v>0</v>
      </c>
      <c r="Q29" s="24">
        <v>0</v>
      </c>
      <c r="R29" s="23">
        <v>0</v>
      </c>
      <c r="S29" s="24">
        <v>0</v>
      </c>
      <c r="T29" s="23">
        <v>0</v>
      </c>
      <c r="U29" s="24">
        <v>0</v>
      </c>
      <c r="V29" s="23">
        <v>0</v>
      </c>
      <c r="W29" s="24">
        <v>0</v>
      </c>
    </row>
    <row r="30" spans="1:23" ht="14.45" customHeight="1" x14ac:dyDescent="0.25">
      <c r="A30" s="17">
        <f>RANK(K30,K$2:K$136,0)</f>
        <v>20</v>
      </c>
      <c r="B30" s="25"/>
      <c r="C30" s="25">
        <f>_xlfn.XLOOKUP(__xlnm._FilterDatabase_159[[#This Row],[SAPSA Number]],Table1[SAPSA number],Table1[Paid up])</f>
        <v>0</v>
      </c>
      <c r="D30" s="39">
        <f>_xlfn.XLOOKUP(__xlnm._FilterDatabase_159[[#This Row],[SAPSA Number]],'DS Point summary'!A:A,'DS Point summary'!C:C)</f>
        <v>0</v>
      </c>
      <c r="E30" s="39">
        <f>_xlfn.XLOOKUP(__xlnm._FilterDatabase_159[[#This Row],[SAPSA Number]],'DS Point summary'!A:A,'DS Point summary'!D:D)</f>
        <v>0</v>
      </c>
      <c r="F30" s="20">
        <f>_xlfn.XLOOKUP(__xlnm._FilterDatabase_159[[#This Row],[SAPSA Number]],'DS Point summary'!A:A,'DS Point summary'!E:E)</f>
        <v>0</v>
      </c>
      <c r="G30" s="17">
        <f>_xlfn.XLOOKUP(__xlnm._FilterDatabase_159[[#This Row],[SAPSA Number]],'DS Point summary'!A:A,'DS Point summary'!F:F)</f>
        <v>0</v>
      </c>
      <c r="H30" s="19">
        <f>_xlfn.XLOOKUP(__xlnm._FilterDatabase_159[[#This Row],[SAPSA Number]],'DS Point summary'!A:A,'DS Point summary'!G:G)</f>
        <v>0</v>
      </c>
      <c r="I30" s="19" t="s">
        <v>370</v>
      </c>
      <c r="J30" s="21">
        <f>(IF(L30&gt;0,1,0)+(IF(M30&gt;0,1,0))+(IF(N30&gt;0,1,0))+(IF(O30&gt;0,1,0))+(IF(P30&gt;0,1,0))+(IF(Q30&gt;0,1,0))+(IF(R30&gt;0,1,0))+(IF(S30&gt;0,1,0))+(IF(T30&gt;0,1,0))+(IF(U30&gt;0,1,0))+(IF(V30&gt;0,1,0))+(IF(W30&gt;0,1,0)))</f>
        <v>0</v>
      </c>
      <c r="K30" s="22">
        <f>(LARGE(L30:U30,1)+LARGE(L30:U30,2)+LARGE(L30:U30,3)+LARGE(L30:U30,4)+LARGE(L30:U30,5))/5</f>
        <v>0</v>
      </c>
      <c r="L30" s="23">
        <v>0</v>
      </c>
      <c r="M30" s="24">
        <v>0</v>
      </c>
      <c r="N30" s="23">
        <v>0</v>
      </c>
      <c r="O30" s="24">
        <v>0</v>
      </c>
      <c r="P30" s="23">
        <v>0</v>
      </c>
      <c r="Q30" s="24">
        <v>0</v>
      </c>
      <c r="R30" s="23">
        <v>0</v>
      </c>
      <c r="S30" s="24">
        <v>0</v>
      </c>
      <c r="T30" s="23">
        <v>0</v>
      </c>
      <c r="U30" s="24">
        <v>0</v>
      </c>
      <c r="V30" s="23">
        <v>0</v>
      </c>
      <c r="W30" s="24">
        <v>0</v>
      </c>
    </row>
    <row r="31" spans="1:23" ht="14.45" customHeight="1" x14ac:dyDescent="0.25">
      <c r="A31" s="17">
        <f>RANK(K31,K$2:K$136,0)</f>
        <v>20</v>
      </c>
      <c r="B31" s="40"/>
      <c r="C31" s="25">
        <f>_xlfn.XLOOKUP(__xlnm._FilterDatabase_159[[#This Row],[SAPSA Number]],Table1[SAPSA number],Table1[Paid up])</f>
        <v>0</v>
      </c>
      <c r="D31" s="39">
        <f>_xlfn.XLOOKUP(__xlnm._FilterDatabase_159[[#This Row],[SAPSA Number]],'DS Point summary'!A:A,'DS Point summary'!C:C)</f>
        <v>0</v>
      </c>
      <c r="E31" s="39">
        <f>_xlfn.XLOOKUP(__xlnm._FilterDatabase_159[[#This Row],[SAPSA Number]],'DS Point summary'!A:A,'DS Point summary'!D:D)</f>
        <v>0</v>
      </c>
      <c r="F31" s="20">
        <f>_xlfn.XLOOKUP(__xlnm._FilterDatabase_159[[#This Row],[SAPSA Number]],'DS Point summary'!A:A,'DS Point summary'!E:E)</f>
        <v>0</v>
      </c>
      <c r="G31" s="17">
        <f>_xlfn.XLOOKUP(__xlnm._FilterDatabase_159[[#This Row],[SAPSA Number]],'DS Point summary'!A:A,'DS Point summary'!F:F)</f>
        <v>0</v>
      </c>
      <c r="H31" s="19">
        <f>_xlfn.XLOOKUP(__xlnm._FilterDatabase_159[[#This Row],[SAPSA Number]],'DS Point summary'!A:A,'DS Point summary'!G:G)</f>
        <v>0</v>
      </c>
      <c r="I31" s="19" t="s">
        <v>370</v>
      </c>
      <c r="J31" s="21">
        <f>(IF(L31&gt;0,1,0)+(IF(M31&gt;0,1,0))+(IF(N31&gt;0,1,0))+(IF(O31&gt;0,1,0))+(IF(P31&gt;0,1,0))+(IF(Q31&gt;0,1,0))+(IF(R31&gt;0,1,0))+(IF(S31&gt;0,1,0))+(IF(T31&gt;0,1,0))+(IF(U31&gt;0,1,0))+(IF(V31&gt;0,1,0))+(IF(W31&gt;0,1,0)))</f>
        <v>0</v>
      </c>
      <c r="K31" s="22">
        <f>(LARGE(L31:U31,1)+LARGE(L31:U31,2)+LARGE(L31:U31,3)+LARGE(L31:U31,4)+LARGE(L31:U31,5))/5</f>
        <v>0</v>
      </c>
      <c r="L31" s="23">
        <v>0</v>
      </c>
      <c r="M31" s="24">
        <v>0</v>
      </c>
      <c r="N31" s="23">
        <v>0</v>
      </c>
      <c r="O31" s="24">
        <v>0</v>
      </c>
      <c r="P31" s="23">
        <v>0</v>
      </c>
      <c r="Q31" s="24">
        <v>0</v>
      </c>
      <c r="R31" s="23">
        <v>0</v>
      </c>
      <c r="S31" s="24">
        <v>0</v>
      </c>
      <c r="T31" s="23">
        <v>0</v>
      </c>
      <c r="U31" s="24">
        <v>0</v>
      </c>
      <c r="V31" s="23">
        <v>0</v>
      </c>
      <c r="W31" s="24">
        <v>0</v>
      </c>
    </row>
    <row r="32" spans="1:23" ht="14.45" customHeight="1" x14ac:dyDescent="0.25">
      <c r="A32" s="17">
        <f>RANK(K32,K$2:K$136,0)</f>
        <v>20</v>
      </c>
      <c r="B32" s="40"/>
      <c r="C32" s="25">
        <f>_xlfn.XLOOKUP(__xlnm._FilterDatabase_159[[#This Row],[SAPSA Number]],Table1[SAPSA number],Table1[Paid up])</f>
        <v>0</v>
      </c>
      <c r="D32" s="39">
        <f>_xlfn.XLOOKUP(__xlnm._FilterDatabase_159[[#This Row],[SAPSA Number]],'DS Point summary'!A:A,'DS Point summary'!C:C)</f>
        <v>0</v>
      </c>
      <c r="E32" s="39">
        <f>_xlfn.XLOOKUP(__xlnm._FilterDatabase_159[[#This Row],[SAPSA Number]],'DS Point summary'!A:A,'DS Point summary'!D:D)</f>
        <v>0</v>
      </c>
      <c r="F32" s="20">
        <f>_xlfn.XLOOKUP(__xlnm._FilterDatabase_159[[#This Row],[SAPSA Number]],'DS Point summary'!A:A,'DS Point summary'!E:E)</f>
        <v>0</v>
      </c>
      <c r="G32" s="17">
        <f>_xlfn.XLOOKUP(__xlnm._FilterDatabase_159[[#This Row],[SAPSA Number]],'DS Point summary'!A:A,'DS Point summary'!F:F)</f>
        <v>0</v>
      </c>
      <c r="H32" s="19">
        <f>_xlfn.XLOOKUP(__xlnm._FilterDatabase_159[[#This Row],[SAPSA Number]],'DS Point summary'!A:A,'DS Point summary'!G:G)</f>
        <v>0</v>
      </c>
      <c r="I32" s="19" t="s">
        <v>370</v>
      </c>
      <c r="J32" s="21">
        <f>(IF(L32&gt;0,1,0)+(IF(M32&gt;0,1,0))+(IF(N32&gt;0,1,0))+(IF(O32&gt;0,1,0))+(IF(P32&gt;0,1,0))+(IF(Q32&gt;0,1,0))+(IF(R32&gt;0,1,0))+(IF(S32&gt;0,1,0))+(IF(T32&gt;0,1,0))+(IF(U32&gt;0,1,0))+(IF(V32&gt;0,1,0))+(IF(W32&gt;0,1,0)))</f>
        <v>0</v>
      </c>
      <c r="K32" s="22">
        <f>(LARGE(L32:U32,1)+LARGE(L32:U32,2)+LARGE(L32:U32,3)+LARGE(L32:U32,4)+LARGE(L32:U32,5))/5</f>
        <v>0</v>
      </c>
      <c r="L32" s="23">
        <v>0</v>
      </c>
      <c r="M32" s="24">
        <v>0</v>
      </c>
      <c r="N32" s="23">
        <v>0</v>
      </c>
      <c r="O32" s="24">
        <v>0</v>
      </c>
      <c r="P32" s="23">
        <v>0</v>
      </c>
      <c r="Q32" s="24">
        <v>0</v>
      </c>
      <c r="R32" s="23">
        <v>0</v>
      </c>
      <c r="S32" s="24">
        <v>0</v>
      </c>
      <c r="T32" s="23">
        <v>0</v>
      </c>
      <c r="U32" s="24">
        <v>0</v>
      </c>
      <c r="V32" s="23">
        <v>0</v>
      </c>
      <c r="W32" s="24">
        <v>0</v>
      </c>
    </row>
    <row r="33" spans="1:23" ht="14.45" customHeight="1" x14ac:dyDescent="0.25">
      <c r="A33" s="17">
        <f>RANK(K33,K$2:K$136,0)</f>
        <v>20</v>
      </c>
      <c r="B33" s="25"/>
      <c r="C33" s="25">
        <f>_xlfn.XLOOKUP(__xlnm._FilterDatabase_159[[#This Row],[SAPSA Number]],Table1[SAPSA number],Table1[Paid up])</f>
        <v>0</v>
      </c>
      <c r="D33" s="39">
        <f>_xlfn.XLOOKUP(__xlnm._FilterDatabase_159[[#This Row],[SAPSA Number]],'DS Point summary'!A:A,'DS Point summary'!C:C)</f>
        <v>0</v>
      </c>
      <c r="E33" s="39">
        <f>_xlfn.XLOOKUP(__xlnm._FilterDatabase_159[[#This Row],[SAPSA Number]],'DS Point summary'!A:A,'DS Point summary'!D:D)</f>
        <v>0</v>
      </c>
      <c r="F33" s="20">
        <f>_xlfn.XLOOKUP(__xlnm._FilterDatabase_159[[#This Row],[SAPSA Number]],'DS Point summary'!A:A,'DS Point summary'!E:E)</f>
        <v>0</v>
      </c>
      <c r="G33" s="17">
        <f>_xlfn.XLOOKUP(__xlnm._FilterDatabase_159[[#This Row],[SAPSA Number]],'DS Point summary'!A:A,'DS Point summary'!F:F)</f>
        <v>0</v>
      </c>
      <c r="H33" s="19">
        <f>_xlfn.XLOOKUP(__xlnm._FilterDatabase_159[[#This Row],[SAPSA Number]],'DS Point summary'!A:A,'DS Point summary'!G:G)</f>
        <v>0</v>
      </c>
      <c r="I33" s="19" t="s">
        <v>370</v>
      </c>
      <c r="J33" s="21">
        <f>(IF(L33&gt;0,1,0)+(IF(M33&gt;0,1,0))+(IF(N33&gt;0,1,0))+(IF(O33&gt;0,1,0))+(IF(P33&gt;0,1,0))+(IF(Q33&gt;0,1,0))+(IF(R33&gt;0,1,0))+(IF(S33&gt;0,1,0))+(IF(T33&gt;0,1,0))+(IF(U33&gt;0,1,0))+(IF(V33&gt;0,1,0))+(IF(W33&gt;0,1,0)))</f>
        <v>0</v>
      </c>
      <c r="K33" s="22">
        <f>(LARGE(L33:U33,1)+LARGE(L33:U33,2)+LARGE(L33:U33,3)+LARGE(L33:U33,4)+LARGE(L33:U33,5))/5</f>
        <v>0</v>
      </c>
      <c r="L33" s="23">
        <v>0</v>
      </c>
      <c r="M33" s="24">
        <v>0</v>
      </c>
      <c r="N33" s="23">
        <v>0</v>
      </c>
      <c r="O33" s="24">
        <v>0</v>
      </c>
      <c r="P33" s="23">
        <v>0</v>
      </c>
      <c r="Q33" s="24">
        <v>0</v>
      </c>
      <c r="R33" s="23">
        <v>0</v>
      </c>
      <c r="S33" s="24">
        <v>0</v>
      </c>
      <c r="T33" s="23">
        <v>0</v>
      </c>
      <c r="U33" s="24">
        <v>0</v>
      </c>
      <c r="V33" s="23">
        <v>0</v>
      </c>
      <c r="W33" s="24">
        <v>0</v>
      </c>
    </row>
    <row r="34" spans="1:23" ht="14.45" customHeight="1" x14ac:dyDescent="0.25">
      <c r="A34" s="17">
        <f>RANK(K34,K$2:K$136,0)</f>
        <v>20</v>
      </c>
      <c r="B34" s="26"/>
      <c r="C34" s="26">
        <f>_xlfn.XLOOKUP(__xlnm._FilterDatabase_159[[#This Row],[SAPSA Number]],Table1[SAPSA number],Table1[Paid up])</f>
        <v>0</v>
      </c>
      <c r="D34" s="39">
        <f>_xlfn.XLOOKUP(__xlnm._FilterDatabase_159[[#This Row],[SAPSA Number]],'DS Point summary'!A:A,'DS Point summary'!C:C)</f>
        <v>0</v>
      </c>
      <c r="E34" s="39">
        <f>_xlfn.XLOOKUP(__xlnm._FilterDatabase_159[[#This Row],[SAPSA Number]],'DS Point summary'!A:A,'DS Point summary'!D:D)</f>
        <v>0</v>
      </c>
      <c r="F34" s="20">
        <f>_xlfn.XLOOKUP(__xlnm._FilterDatabase_159[[#This Row],[SAPSA Number]],'DS Point summary'!A:A,'DS Point summary'!E:E)</f>
        <v>0</v>
      </c>
      <c r="G34" s="17">
        <f>_xlfn.XLOOKUP(__xlnm._FilterDatabase_159[[#This Row],[SAPSA Number]],'DS Point summary'!A:A,'DS Point summary'!F:F)</f>
        <v>0</v>
      </c>
      <c r="H34" s="19">
        <f>_xlfn.XLOOKUP(__xlnm._FilterDatabase_159[[#This Row],[SAPSA Number]],'DS Point summary'!A:A,'DS Point summary'!G:G)</f>
        <v>0</v>
      </c>
      <c r="I34" s="19" t="s">
        <v>370</v>
      </c>
      <c r="J34" s="21">
        <f>(IF(L34&gt;0,1,0)+(IF(M34&gt;0,1,0))+(IF(N34&gt;0,1,0))+(IF(O34&gt;0,1,0))+(IF(P34&gt;0,1,0))+(IF(Q34&gt;0,1,0))+(IF(R34&gt;0,1,0))+(IF(S34&gt;0,1,0))+(IF(T34&gt;0,1,0))+(IF(U34&gt;0,1,0))+(IF(V34&gt;0,1,0))+(IF(W34&gt;0,1,0)))</f>
        <v>0</v>
      </c>
      <c r="K34" s="22">
        <f>(LARGE(L34:U34,1)+LARGE(L34:U34,2)+LARGE(L34:U34,3)+LARGE(L34:U34,4)+LARGE(L34:U34,5))/5</f>
        <v>0</v>
      </c>
      <c r="L34" s="23">
        <v>0</v>
      </c>
      <c r="M34" s="24">
        <v>0</v>
      </c>
      <c r="N34" s="23">
        <v>0</v>
      </c>
      <c r="O34" s="24">
        <v>0</v>
      </c>
      <c r="P34" s="23">
        <v>0</v>
      </c>
      <c r="Q34" s="24">
        <v>0</v>
      </c>
      <c r="R34" s="23">
        <v>0</v>
      </c>
      <c r="S34" s="24">
        <v>0</v>
      </c>
      <c r="T34" s="23">
        <v>0</v>
      </c>
      <c r="U34" s="24">
        <v>0</v>
      </c>
      <c r="V34" s="23">
        <v>0</v>
      </c>
      <c r="W34" s="24">
        <v>0</v>
      </c>
    </row>
    <row r="35" spans="1:23" ht="14.45" customHeight="1" x14ac:dyDescent="0.25">
      <c r="A35" s="17">
        <f>RANK(K35,K$2:K$136,0)</f>
        <v>20</v>
      </c>
      <c r="B35" s="25"/>
      <c r="C35" s="25">
        <f>_xlfn.XLOOKUP(__xlnm._FilterDatabase_159[[#This Row],[SAPSA Number]],Table1[SAPSA number],Table1[Paid up])</f>
        <v>0</v>
      </c>
      <c r="D35" s="39">
        <f>_xlfn.XLOOKUP(__xlnm._FilterDatabase_159[[#This Row],[SAPSA Number]],'DS Point summary'!A:A,'DS Point summary'!C:C)</f>
        <v>0</v>
      </c>
      <c r="E35" s="39">
        <f>_xlfn.XLOOKUP(__xlnm._FilterDatabase_159[[#This Row],[SAPSA Number]],'DS Point summary'!A:A,'DS Point summary'!D:D)</f>
        <v>0</v>
      </c>
      <c r="F35" s="20">
        <f>_xlfn.XLOOKUP(__xlnm._FilterDatabase_159[[#This Row],[SAPSA Number]],'DS Point summary'!A:A,'DS Point summary'!E:E)</f>
        <v>0</v>
      </c>
      <c r="G35" s="17">
        <f>_xlfn.XLOOKUP(__xlnm._FilterDatabase_159[[#This Row],[SAPSA Number]],'DS Point summary'!A:A,'DS Point summary'!F:F)</f>
        <v>0</v>
      </c>
      <c r="H35" s="19">
        <f>_xlfn.XLOOKUP(__xlnm._FilterDatabase_159[[#This Row],[SAPSA Number]],'DS Point summary'!A:A,'DS Point summary'!G:G)</f>
        <v>0</v>
      </c>
      <c r="I35" s="19" t="s">
        <v>370</v>
      </c>
      <c r="J35" s="21">
        <f>(IF(L35&gt;0,1,0)+(IF(M35&gt;0,1,0))+(IF(N35&gt;0,1,0))+(IF(O35&gt;0,1,0))+(IF(P35&gt;0,1,0))+(IF(Q35&gt;0,1,0))+(IF(R35&gt;0,1,0))+(IF(S35&gt;0,1,0))+(IF(T35&gt;0,1,0))+(IF(U35&gt;0,1,0))+(IF(V35&gt;0,1,0))+(IF(W35&gt;0,1,0)))</f>
        <v>0</v>
      </c>
      <c r="K35" s="22">
        <f>(LARGE(L35:U35,1)+LARGE(L35:U35,2)+LARGE(L35:U35,3)+LARGE(L35:U35,4)+LARGE(L35:U35,5))/5</f>
        <v>0</v>
      </c>
      <c r="L35" s="23">
        <v>0</v>
      </c>
      <c r="M35" s="24">
        <v>0</v>
      </c>
      <c r="N35" s="23">
        <v>0</v>
      </c>
      <c r="O35" s="24">
        <v>0</v>
      </c>
      <c r="P35" s="23">
        <v>0</v>
      </c>
      <c r="Q35" s="24">
        <v>0</v>
      </c>
      <c r="R35" s="23">
        <v>0</v>
      </c>
      <c r="S35" s="24">
        <v>0</v>
      </c>
      <c r="T35" s="23">
        <v>0</v>
      </c>
      <c r="U35" s="24">
        <v>0</v>
      </c>
      <c r="V35" s="23">
        <v>0</v>
      </c>
      <c r="W35" s="24">
        <v>0</v>
      </c>
    </row>
    <row r="36" spans="1:23" ht="14.45" customHeight="1" x14ac:dyDescent="0.25">
      <c r="A36" s="17">
        <f>RANK(K36,K$2:K$136,0)</f>
        <v>20</v>
      </c>
      <c r="B36" s="25"/>
      <c r="C36" s="25">
        <f>_xlfn.XLOOKUP(__xlnm._FilterDatabase_159[[#This Row],[SAPSA Number]],Table1[SAPSA number],Table1[Paid up])</f>
        <v>0</v>
      </c>
      <c r="D36" s="39">
        <f>_xlfn.XLOOKUP(__xlnm._FilterDatabase_159[[#This Row],[SAPSA Number]],'DS Point summary'!A:A,'DS Point summary'!C:C)</f>
        <v>0</v>
      </c>
      <c r="E36" s="39">
        <f>_xlfn.XLOOKUP(__xlnm._FilterDatabase_159[[#This Row],[SAPSA Number]],'DS Point summary'!A:A,'DS Point summary'!D:D)</f>
        <v>0</v>
      </c>
      <c r="F36" s="20">
        <f>_xlfn.XLOOKUP(__xlnm._FilterDatabase_159[[#This Row],[SAPSA Number]],'DS Point summary'!A:A,'DS Point summary'!E:E)</f>
        <v>0</v>
      </c>
      <c r="G36" s="17">
        <f>_xlfn.XLOOKUP(__xlnm._FilterDatabase_159[[#This Row],[SAPSA Number]],'DS Point summary'!A:A,'DS Point summary'!F:F)</f>
        <v>0</v>
      </c>
      <c r="H36" s="19">
        <f>_xlfn.XLOOKUP(__xlnm._FilterDatabase_159[[#This Row],[SAPSA Number]],'DS Point summary'!A:A,'DS Point summary'!G:G)</f>
        <v>0</v>
      </c>
      <c r="I36" s="19" t="s">
        <v>370</v>
      </c>
      <c r="J36" s="21">
        <f>(IF(L36&gt;0,1,0)+(IF(M36&gt;0,1,0))+(IF(N36&gt;0,1,0))+(IF(O36&gt;0,1,0))+(IF(P36&gt;0,1,0))+(IF(Q36&gt;0,1,0))+(IF(R36&gt;0,1,0))+(IF(S36&gt;0,1,0))+(IF(T36&gt;0,1,0))+(IF(U36&gt;0,1,0))+(IF(V36&gt;0,1,0))+(IF(W36&gt;0,1,0)))</f>
        <v>0</v>
      </c>
      <c r="K36" s="22">
        <f>(LARGE(L36:U36,1)+LARGE(L36:U36,2)+LARGE(L36:U36,3)+LARGE(L36:U36,4)+LARGE(L36:U36,5))/5</f>
        <v>0</v>
      </c>
      <c r="L36" s="23">
        <v>0</v>
      </c>
      <c r="M36" s="24">
        <v>0</v>
      </c>
      <c r="N36" s="23">
        <v>0</v>
      </c>
      <c r="O36" s="24">
        <v>0</v>
      </c>
      <c r="P36" s="23">
        <v>0</v>
      </c>
      <c r="Q36" s="24">
        <v>0</v>
      </c>
      <c r="R36" s="23">
        <v>0</v>
      </c>
      <c r="S36" s="24">
        <v>0</v>
      </c>
      <c r="T36" s="23">
        <v>0</v>
      </c>
      <c r="U36" s="24">
        <v>0</v>
      </c>
      <c r="V36" s="23">
        <v>0</v>
      </c>
      <c r="W36" s="24">
        <v>0</v>
      </c>
    </row>
    <row r="37" spans="1:23" ht="14.45" customHeight="1" x14ac:dyDescent="0.25">
      <c r="A37" s="17">
        <f>RANK(K37,K$2:K$136,0)</f>
        <v>20</v>
      </c>
      <c r="B37" s="25"/>
      <c r="C37" s="25">
        <f>_xlfn.XLOOKUP(__xlnm._FilterDatabase_159[[#This Row],[SAPSA Number]],Table1[SAPSA number],Table1[Paid up])</f>
        <v>0</v>
      </c>
      <c r="D37" s="39">
        <f>_xlfn.XLOOKUP(__xlnm._FilterDatabase_159[[#This Row],[SAPSA Number]],'DS Point summary'!A:A,'DS Point summary'!C:C)</f>
        <v>0</v>
      </c>
      <c r="E37" s="39">
        <f>_xlfn.XLOOKUP(__xlnm._FilterDatabase_159[[#This Row],[SAPSA Number]],'DS Point summary'!A:A,'DS Point summary'!D:D)</f>
        <v>0</v>
      </c>
      <c r="F37" s="20">
        <f>_xlfn.XLOOKUP(__xlnm._FilterDatabase_159[[#This Row],[SAPSA Number]],'DS Point summary'!A:A,'DS Point summary'!E:E)</f>
        <v>0</v>
      </c>
      <c r="G37" s="17">
        <f>_xlfn.XLOOKUP(__xlnm._FilterDatabase_159[[#This Row],[SAPSA Number]],'DS Point summary'!A:A,'DS Point summary'!F:F)</f>
        <v>0</v>
      </c>
      <c r="H37" s="19">
        <f>_xlfn.XLOOKUP(__xlnm._FilterDatabase_159[[#This Row],[SAPSA Number]],'DS Point summary'!A:A,'DS Point summary'!G:G)</f>
        <v>0</v>
      </c>
      <c r="I37" s="19" t="s">
        <v>370</v>
      </c>
      <c r="J37" s="21">
        <f>(IF(L37&gt;0,1,0)+(IF(M37&gt;0,1,0))+(IF(N37&gt;0,1,0))+(IF(O37&gt;0,1,0))+(IF(P37&gt;0,1,0))+(IF(Q37&gt;0,1,0))+(IF(R37&gt;0,1,0))+(IF(S37&gt;0,1,0))+(IF(T37&gt;0,1,0))+(IF(U37&gt;0,1,0))+(IF(V37&gt;0,1,0))+(IF(W37&gt;0,1,0)))</f>
        <v>0</v>
      </c>
      <c r="K37" s="22">
        <f>(LARGE(L37:U37,1)+LARGE(L37:U37,2)+LARGE(L37:U37,3)+LARGE(L37:U37,4)+LARGE(L37:U37,5))/5</f>
        <v>0</v>
      </c>
      <c r="L37" s="23">
        <v>0</v>
      </c>
      <c r="M37" s="24">
        <v>0</v>
      </c>
      <c r="N37" s="23">
        <v>0</v>
      </c>
      <c r="O37" s="24">
        <v>0</v>
      </c>
      <c r="P37" s="23">
        <v>0</v>
      </c>
      <c r="Q37" s="24">
        <v>0</v>
      </c>
      <c r="R37" s="23">
        <v>0</v>
      </c>
      <c r="S37" s="24">
        <v>0</v>
      </c>
      <c r="T37" s="23">
        <v>0</v>
      </c>
      <c r="U37" s="24">
        <v>0</v>
      </c>
      <c r="V37" s="23">
        <v>0</v>
      </c>
      <c r="W37" s="24">
        <v>0</v>
      </c>
    </row>
    <row r="38" spans="1:23" ht="14.45" customHeight="1" x14ac:dyDescent="0.25">
      <c r="A38" s="17">
        <f>RANK(K38,K$2:K$136,0)</f>
        <v>20</v>
      </c>
      <c r="B38" s="99">
        <v>7271</v>
      </c>
      <c r="C38" s="141" t="str">
        <f>_xlfn.XLOOKUP(__xlnm._FilterDatabase_159[[#This Row],[SAPSA Number]],Table1[SAPSA number],Table1[Paid up])</f>
        <v>Y</v>
      </c>
      <c r="D38" s="39" t="str">
        <f>_xlfn.XLOOKUP(__xlnm._FilterDatabase_159[[#This Row],[SAPSA Number]],'DS Point summary'!A:A,'DS Point summary'!C:C)</f>
        <v>Johan</v>
      </c>
      <c r="E38" s="39" t="str">
        <f>_xlfn.XLOOKUP(__xlnm._FilterDatabase_159[[#This Row],[SAPSA Number]],'DS Point summary'!A:A,'DS Point summary'!D:D)</f>
        <v>Jacobs</v>
      </c>
      <c r="F38" s="20" t="str">
        <f>_xlfn.XLOOKUP(__xlnm._FilterDatabase_159[[#This Row],[SAPSA Number]],'DS Point summary'!A:A,'DS Point summary'!E:E)</f>
        <v>J</v>
      </c>
      <c r="G38" s="17" t="str">
        <f ca="1">_xlfn.XLOOKUP(__xlnm._FilterDatabase_159[[#This Row],[SAPSA Number]],'DS Point summary'!A:A,'DS Point summary'!F:F)</f>
        <v xml:space="preserve"> </v>
      </c>
      <c r="H38" s="19">
        <f ca="1">_xlfn.XLOOKUP(__xlnm._FilterDatabase_159[[#This Row],[SAPSA Number]],'DS Point summary'!A:A,'DS Point summary'!G:G)</f>
        <v>45</v>
      </c>
      <c r="I38" s="19" t="s">
        <v>370</v>
      </c>
      <c r="J38" s="21">
        <f>(IF(L38&gt;0,1,0)+(IF(M38&gt;0,1,0))+(IF(N38&gt;0,1,0))+(IF(O38&gt;0,1,0))+(IF(P38&gt;0,1,0))+(IF(Q38&gt;0,1,0))+(IF(R38&gt;0,1,0))+(IF(S38&gt;0,1,0))+(IF(T38&gt;0,1,0))+(IF(U38&gt;0,1,0))+(IF(V38&gt;0,1,0))+(IF(W38&gt;0,1,0)))</f>
        <v>0</v>
      </c>
      <c r="K38" s="22">
        <f>(LARGE(L38:U38,1)+LARGE(L38:U38,2)+LARGE(L38:U38,3)+LARGE(L38:U38,4)+LARGE(L38:U38,5))/5</f>
        <v>0</v>
      </c>
      <c r="L38" s="23">
        <v>0</v>
      </c>
      <c r="M38" s="24">
        <v>0</v>
      </c>
      <c r="N38" s="23">
        <v>0</v>
      </c>
      <c r="O38" s="24">
        <v>0</v>
      </c>
      <c r="P38" s="23">
        <v>0</v>
      </c>
      <c r="Q38" s="24">
        <v>0</v>
      </c>
      <c r="R38" s="23">
        <v>0</v>
      </c>
      <c r="S38" s="24">
        <v>0</v>
      </c>
      <c r="T38" s="23">
        <v>0</v>
      </c>
      <c r="U38" s="24">
        <v>0</v>
      </c>
      <c r="V38" s="23">
        <v>0</v>
      </c>
      <c r="W38" s="24">
        <v>0</v>
      </c>
    </row>
    <row r="39" spans="1:23" ht="14.45" customHeight="1" x14ac:dyDescent="0.25">
      <c r="A39" s="17">
        <f>RANK(K39,K$2:K$136,0)</f>
        <v>20</v>
      </c>
      <c r="B39" s="97">
        <v>7260</v>
      </c>
      <c r="C39" s="113" t="str">
        <f>_xlfn.XLOOKUP(__xlnm._FilterDatabase_159[[#This Row],[SAPSA Number]],Table1[SAPSA number],Table1[Paid up])</f>
        <v>Y</v>
      </c>
      <c r="D39" s="39" t="str">
        <f>_xlfn.XLOOKUP(__xlnm._FilterDatabase_159[[#This Row],[SAPSA Number]],'DS Point summary'!A:A,'DS Point summary'!C:C)</f>
        <v>Glenn</v>
      </c>
      <c r="E39" s="39" t="str">
        <f>_xlfn.XLOOKUP(__xlnm._FilterDatabase_159[[#This Row],[SAPSA Number]],'DS Point summary'!A:A,'DS Point summary'!D:D)</f>
        <v>Kieser</v>
      </c>
      <c r="F39" s="20" t="str">
        <f>_xlfn.XLOOKUP(__xlnm._FilterDatabase_159[[#This Row],[SAPSA Number]],'DS Point summary'!A:A,'DS Point summary'!E:E)</f>
        <v>G</v>
      </c>
      <c r="G39" s="17" t="str">
        <f ca="1">_xlfn.XLOOKUP(__xlnm._FilterDatabase_159[[#This Row],[SAPSA Number]],'DS Point summary'!A:A,'DS Point summary'!F:F)</f>
        <v>S</v>
      </c>
      <c r="H39" s="19">
        <f ca="1">_xlfn.XLOOKUP(__xlnm._FilterDatabase_159[[#This Row],[SAPSA Number]],'DS Point summary'!A:A,'DS Point summary'!G:G)</f>
        <v>59</v>
      </c>
      <c r="I39" s="19" t="s">
        <v>370</v>
      </c>
      <c r="J39" s="21">
        <f>(IF(L39&gt;0,1,0)+(IF(M39&gt;0,1,0))+(IF(N39&gt;0,1,0))+(IF(O39&gt;0,1,0))+(IF(P39&gt;0,1,0))+(IF(Q39&gt;0,1,0))+(IF(R39&gt;0,1,0))+(IF(S39&gt;0,1,0))+(IF(T39&gt;0,1,0))+(IF(U39&gt;0,1,0))+(IF(V39&gt;0,1,0))+(IF(W39&gt;0,1,0)))</f>
        <v>0</v>
      </c>
      <c r="K39" s="22">
        <f>(LARGE(L39:U39,1)+LARGE(L39:U39,2)+LARGE(L39:U39,3)+LARGE(L39:U39,4)+LARGE(L39:U39,5))/5</f>
        <v>0</v>
      </c>
      <c r="L39" s="23">
        <v>0</v>
      </c>
      <c r="M39" s="24">
        <v>0</v>
      </c>
      <c r="N39" s="23">
        <v>0</v>
      </c>
      <c r="O39" s="24">
        <v>0</v>
      </c>
      <c r="P39" s="23">
        <v>0</v>
      </c>
      <c r="Q39" s="24">
        <v>0</v>
      </c>
      <c r="R39" s="23">
        <v>0</v>
      </c>
      <c r="S39" s="24">
        <v>0</v>
      </c>
      <c r="T39" s="23">
        <v>0</v>
      </c>
      <c r="U39" s="24">
        <v>0</v>
      </c>
      <c r="V39" s="23">
        <v>0</v>
      </c>
      <c r="W39" s="24">
        <v>0</v>
      </c>
    </row>
    <row r="40" spans="1:23" ht="14.45" customHeight="1" x14ac:dyDescent="0.25">
      <c r="A40" s="17">
        <f>RANK(K40,K$2:K$136,0)</f>
        <v>20</v>
      </c>
      <c r="B40" s="26">
        <v>6833</v>
      </c>
      <c r="C40" s="26" t="str">
        <f>_xlfn.XLOOKUP(__xlnm._FilterDatabase_159[[#This Row],[SAPSA Number]],Table1[SAPSA number],Table1[Paid up])</f>
        <v>Y</v>
      </c>
      <c r="D40" s="39" t="str">
        <f>_xlfn.XLOOKUP(__xlnm._FilterDatabase_159[[#This Row],[SAPSA Number]],'DS Point summary'!A:A,'DS Point summary'!C:C)</f>
        <v>Heinrich</v>
      </c>
      <c r="E40" s="39" t="str">
        <f>_xlfn.XLOOKUP(__xlnm._FilterDatabase_159[[#This Row],[SAPSA Number]],'DS Point summary'!A:A,'DS Point summary'!D:D)</f>
        <v>Barnes</v>
      </c>
      <c r="F40" s="20" t="str">
        <f>_xlfn.XLOOKUP(__xlnm._FilterDatabase_159[[#This Row],[SAPSA Number]],'DS Point summary'!A:A,'DS Point summary'!E:E)</f>
        <v>H</v>
      </c>
      <c r="G40" s="17" t="str">
        <f ca="1">_xlfn.XLOOKUP(__xlnm._FilterDatabase_159[[#This Row],[SAPSA Number]],'DS Point summary'!A:A,'DS Point summary'!F:F)</f>
        <v xml:space="preserve"> </v>
      </c>
      <c r="H40" s="19">
        <f ca="1">_xlfn.XLOOKUP(__xlnm._FilterDatabase_159[[#This Row],[SAPSA Number]],'DS Point summary'!A:A,'DS Point summary'!G:G)</f>
        <v>36</v>
      </c>
      <c r="I40" s="19" t="s">
        <v>370</v>
      </c>
      <c r="J40" s="21">
        <f>(IF(L40&gt;0,1,0)+(IF(M40&gt;0,1,0))+(IF(N40&gt;0,1,0))+(IF(O40&gt;0,1,0))+(IF(P40&gt;0,1,0))+(IF(Q40&gt;0,1,0))+(IF(R40&gt;0,1,0))+(IF(S40&gt;0,1,0))+(IF(T40&gt;0,1,0))+(IF(U40&gt;0,1,0))+(IF(V40&gt;0,1,0))+(IF(W40&gt;0,1,0)))</f>
        <v>0</v>
      </c>
      <c r="K40" s="22">
        <f>(LARGE(L40:U40,1)+LARGE(L40:U40,2)+LARGE(L40:U40,3)+LARGE(L40:U40,4)+LARGE(L40:U40,5))/5</f>
        <v>0</v>
      </c>
      <c r="L40" s="23">
        <v>0</v>
      </c>
      <c r="M40" s="24">
        <v>0</v>
      </c>
      <c r="N40" s="23">
        <v>0</v>
      </c>
      <c r="O40" s="24">
        <v>0</v>
      </c>
      <c r="P40" s="23">
        <v>0</v>
      </c>
      <c r="Q40" s="24">
        <v>0</v>
      </c>
      <c r="R40" s="23">
        <v>0</v>
      </c>
      <c r="S40" s="24">
        <v>0</v>
      </c>
      <c r="T40" s="23">
        <v>0</v>
      </c>
      <c r="U40" s="24">
        <v>0</v>
      </c>
      <c r="V40" s="23">
        <v>0</v>
      </c>
      <c r="W40" s="24">
        <v>0</v>
      </c>
    </row>
    <row r="41" spans="1:23" ht="14.45" customHeight="1" x14ac:dyDescent="0.25">
      <c r="A41" s="17">
        <f>RANK(K41,K$2:K$136,0)</f>
        <v>20</v>
      </c>
      <c r="B41" s="26">
        <v>1471</v>
      </c>
      <c r="C41" s="26" t="str">
        <f>_xlfn.XLOOKUP(__xlnm._FilterDatabase_159[[#This Row],[SAPSA Number]],Table1[SAPSA number],Table1[Paid up])</f>
        <v>Y</v>
      </c>
      <c r="D41" s="39" t="str">
        <f>_xlfn.XLOOKUP(__xlnm._FilterDatabase_159[[#This Row],[SAPSA Number]],'DS Point summary'!A:A,'DS Point summary'!C:C)</f>
        <v>Nikolaus Phillip Karl</v>
      </c>
      <c r="E41" s="39" t="str">
        <f>_xlfn.XLOOKUP(__xlnm._FilterDatabase_159[[#This Row],[SAPSA Number]],'DS Point summary'!A:A,'DS Point summary'!D:D)</f>
        <v>Bernhard</v>
      </c>
      <c r="F41" s="20" t="str">
        <f>_xlfn.XLOOKUP(__xlnm._FilterDatabase_159[[#This Row],[SAPSA Number]],'DS Point summary'!A:A,'DS Point summary'!E:E)</f>
        <v>NPK</v>
      </c>
      <c r="G41" s="17" t="str">
        <f ca="1">_xlfn.XLOOKUP(__xlnm._FilterDatabase_159[[#This Row],[SAPSA Number]],'DS Point summary'!A:A,'DS Point summary'!F:F)</f>
        <v xml:space="preserve"> </v>
      </c>
      <c r="H41" s="19">
        <f ca="1">_xlfn.XLOOKUP(__xlnm._FilterDatabase_159[[#This Row],[SAPSA Number]],'DS Point summary'!A:A,'DS Point summary'!G:G)</f>
        <v>41</v>
      </c>
      <c r="I41" s="19" t="s">
        <v>370</v>
      </c>
      <c r="J41" s="21">
        <f>(IF(L41&gt;0,1,0)+(IF(M41&gt;0,1,0))+(IF(N41&gt;0,1,0))+(IF(O41&gt;0,1,0))+(IF(P41&gt;0,1,0))+(IF(Q41&gt;0,1,0))+(IF(R41&gt;0,1,0))+(IF(S41&gt;0,1,0))+(IF(T41&gt;0,1,0))+(IF(U41&gt;0,1,0))+(IF(V41&gt;0,1,0))+(IF(W41&gt;0,1,0)))</f>
        <v>0</v>
      </c>
      <c r="K41" s="22">
        <f>(LARGE(L41:U41,1)+LARGE(L41:U41,2)+LARGE(L41:U41,3)+LARGE(L41:U41,4)+LARGE(L41:U41,5))/5</f>
        <v>0</v>
      </c>
      <c r="L41" s="23">
        <v>0</v>
      </c>
      <c r="M41" s="24">
        <v>0</v>
      </c>
      <c r="N41" s="23">
        <v>0</v>
      </c>
      <c r="O41" s="24">
        <v>0</v>
      </c>
      <c r="P41" s="23">
        <v>0</v>
      </c>
      <c r="Q41" s="24">
        <v>0</v>
      </c>
      <c r="R41" s="23">
        <v>0</v>
      </c>
      <c r="S41" s="24">
        <v>0</v>
      </c>
      <c r="T41" s="23">
        <v>0</v>
      </c>
      <c r="U41" s="24">
        <v>0</v>
      </c>
      <c r="V41" s="23">
        <v>0</v>
      </c>
      <c r="W41" s="24">
        <v>0</v>
      </c>
    </row>
    <row r="42" spans="1:23" ht="14.45" customHeight="1" x14ac:dyDescent="0.25">
      <c r="A42" s="17">
        <f>RANK(K42,K$2:K$136,0)</f>
        <v>20</v>
      </c>
      <c r="B42" s="25">
        <v>4624</v>
      </c>
      <c r="C42" s="25" t="str">
        <f>_xlfn.XLOOKUP(__xlnm._FilterDatabase_159[[#This Row],[SAPSA Number]],Table1[SAPSA number],Table1[Paid up])</f>
        <v>Y</v>
      </c>
      <c r="D42" s="39" t="str">
        <f>_xlfn.XLOOKUP(__xlnm._FilterDatabase_159[[#This Row],[SAPSA Number]],'DS Point summary'!A:A,'DS Point summary'!C:C)</f>
        <v>Stephanus Christiaan</v>
      </c>
      <c r="E42" s="39" t="str">
        <f>_xlfn.XLOOKUP(__xlnm._FilterDatabase_159[[#This Row],[SAPSA Number]],'DS Point summary'!A:A,'DS Point summary'!D:D)</f>
        <v>Bester</v>
      </c>
      <c r="F42" s="20" t="str">
        <f>_xlfn.XLOOKUP(__xlnm._FilterDatabase_159[[#This Row],[SAPSA Number]],'DS Point summary'!A:A,'DS Point summary'!E:E)</f>
        <v>SC</v>
      </c>
      <c r="G42" s="17" t="str">
        <f ca="1">_xlfn.XLOOKUP(__xlnm._FilterDatabase_159[[#This Row],[SAPSA Number]],'DS Point summary'!A:A,'DS Point summary'!F:F)</f>
        <v>S</v>
      </c>
      <c r="H42" s="19">
        <f ca="1">_xlfn.XLOOKUP(__xlnm._FilterDatabase_159[[#This Row],[SAPSA Number]],'DS Point summary'!A:A,'DS Point summary'!G:G)</f>
        <v>56</v>
      </c>
      <c r="I42" s="19" t="s">
        <v>370</v>
      </c>
      <c r="J42" s="21">
        <f>(IF(L42&gt;0,1,0)+(IF(M42&gt;0,1,0))+(IF(N42&gt;0,1,0))+(IF(O42&gt;0,1,0))+(IF(P42&gt;0,1,0))+(IF(Q42&gt;0,1,0))+(IF(R42&gt;0,1,0))+(IF(S42&gt;0,1,0))+(IF(T42&gt;0,1,0))+(IF(U42&gt;0,1,0))+(IF(V42&gt;0,1,0))+(IF(W42&gt;0,1,0)))</f>
        <v>0</v>
      </c>
      <c r="K42" s="22">
        <f>(LARGE(L42:U42,1)+LARGE(L42:U42,2)+LARGE(L42:U42,3)+LARGE(L42:U42,4)+LARGE(L42:U42,5))/5</f>
        <v>0</v>
      </c>
      <c r="L42" s="23">
        <v>0</v>
      </c>
      <c r="M42" s="24">
        <v>0</v>
      </c>
      <c r="N42" s="23">
        <v>0</v>
      </c>
      <c r="O42" s="24">
        <v>0</v>
      </c>
      <c r="P42" s="23">
        <v>0</v>
      </c>
      <c r="Q42" s="24">
        <v>0</v>
      </c>
      <c r="R42" s="23">
        <v>0</v>
      </c>
      <c r="S42" s="24">
        <v>0</v>
      </c>
      <c r="T42" s="23">
        <v>0</v>
      </c>
      <c r="U42" s="24">
        <v>0</v>
      </c>
      <c r="V42" s="23">
        <v>0</v>
      </c>
      <c r="W42" s="24">
        <v>0</v>
      </c>
    </row>
    <row r="43" spans="1:23" ht="14.45" customHeight="1" x14ac:dyDescent="0.25">
      <c r="A43" s="17">
        <f>RANK(K43,K$2:K$155,0)</f>
        <v>20</v>
      </c>
      <c r="B43" s="18">
        <v>4621</v>
      </c>
      <c r="C43" s="114" t="str">
        <f>_xlfn.XLOOKUP(__xlnm._FilterDatabase_159[[#This Row],[SAPSA Number]],Table1[SAPSA number],Table1[Paid up])</f>
        <v>Y</v>
      </c>
      <c r="D43" s="39" t="str">
        <f>_xlfn.XLOOKUP(__xlnm._FilterDatabase_159[[#This Row],[SAPSA Number]],'DS Point summary'!A:A,'DS Point summary'!C:C)</f>
        <v>Colin</v>
      </c>
      <c r="E43" s="39" t="str">
        <f>_xlfn.XLOOKUP(__xlnm._FilterDatabase_159[[#This Row],[SAPSA Number]],'DS Point summary'!A:A,'DS Point summary'!D:D)</f>
        <v>Bowring</v>
      </c>
      <c r="F43" s="20" t="str">
        <f>_xlfn.XLOOKUP(__xlnm._FilterDatabase_159[[#This Row],[SAPSA Number]],'DS Point summary'!A:A,'DS Point summary'!E:E)</f>
        <v>C</v>
      </c>
      <c r="G43" s="17" t="str">
        <f ca="1">_xlfn.XLOOKUP(__xlnm._FilterDatabase_159[[#This Row],[SAPSA Number]],'DS Point summary'!A:A,'DS Point summary'!F:F)</f>
        <v>SS</v>
      </c>
      <c r="H43" s="19">
        <f ca="1">_xlfn.XLOOKUP(__xlnm._FilterDatabase_159[[#This Row],[SAPSA Number]],'DS Point summary'!A:A,'DS Point summary'!G:G)</f>
        <v>62</v>
      </c>
      <c r="I43" s="19" t="s">
        <v>370</v>
      </c>
      <c r="J43" s="21">
        <f>(IF(L43&gt;0,1,0)+(IF(M43&gt;0,1,0))+(IF(N43&gt;0,1,0))+(IF(O43&gt;0,1,0))+(IF(P43&gt;0,1,0))+(IF(Q43&gt;0,1,0))+(IF(R43&gt;0,1,0))+(IF(S43&gt;0,1,0))+(IF(T43&gt;0,1,0))+(IF(U43&gt;0,1,0))+(IF(V43&gt;0,1,0))+(IF(W43&gt;0,1,0)))</f>
        <v>0</v>
      </c>
      <c r="K43" s="22">
        <f>(LARGE(L43:U43,1)+LARGE(L43:U43,2)+LARGE(L43:U43,3)+LARGE(L43:U43,4)+LARGE(L43:U43,5))/5</f>
        <v>0</v>
      </c>
      <c r="L43" s="23">
        <v>0</v>
      </c>
      <c r="M43" s="24">
        <v>0</v>
      </c>
      <c r="N43" s="23">
        <v>0</v>
      </c>
      <c r="O43" s="24">
        <v>0</v>
      </c>
      <c r="P43" s="23">
        <v>0</v>
      </c>
      <c r="Q43" s="24">
        <v>0</v>
      </c>
      <c r="R43" s="23">
        <v>0</v>
      </c>
      <c r="S43" s="24">
        <v>0</v>
      </c>
      <c r="T43" s="23">
        <v>0</v>
      </c>
      <c r="U43" s="24">
        <v>0</v>
      </c>
      <c r="V43" s="23">
        <v>0</v>
      </c>
      <c r="W43" s="24">
        <v>0</v>
      </c>
    </row>
    <row r="44" spans="1:23" ht="14.45" customHeight="1" x14ac:dyDescent="0.25">
      <c r="A44" s="17">
        <f>RANK(K44,K$2:K$136,0)</f>
        <v>20</v>
      </c>
      <c r="B44" s="26">
        <v>3576</v>
      </c>
      <c r="C44" s="26" t="str">
        <f>_xlfn.XLOOKUP(__xlnm._FilterDatabase_159[[#This Row],[SAPSA Number]],Table1[SAPSA number],Table1[Paid up])</f>
        <v>Y</v>
      </c>
      <c r="D44" s="39" t="str">
        <f>_xlfn.XLOOKUP(__xlnm._FilterDatabase_159[[#This Row],[SAPSA Number]],'DS Point summary'!A:A,'DS Point summary'!C:C)</f>
        <v>Christoff Mechiel</v>
      </c>
      <c r="E44" s="39" t="str">
        <f>_xlfn.XLOOKUP(__xlnm._FilterDatabase_159[[#This Row],[SAPSA Number]],'DS Point summary'!A:A,'DS Point summary'!D:D)</f>
        <v>Brandt</v>
      </c>
      <c r="F44" s="20" t="str">
        <f>_xlfn.XLOOKUP(__xlnm._FilterDatabase_159[[#This Row],[SAPSA Number]],'DS Point summary'!A:A,'DS Point summary'!E:E)</f>
        <v>CM</v>
      </c>
      <c r="G44" s="17" t="str">
        <f ca="1">_xlfn.XLOOKUP(__xlnm._FilterDatabase_159[[#This Row],[SAPSA Number]],'DS Point summary'!A:A,'DS Point summary'!F:F)</f>
        <v xml:space="preserve"> </v>
      </c>
      <c r="H44" s="19">
        <f ca="1">_xlfn.XLOOKUP(__xlnm._FilterDatabase_159[[#This Row],[SAPSA Number]],'DS Point summary'!A:A,'DS Point summary'!G:G)</f>
        <v>46</v>
      </c>
      <c r="I44" s="19" t="s">
        <v>370</v>
      </c>
      <c r="J44" s="21">
        <f>(IF(L44&gt;0,1,0)+(IF(M44&gt;0,1,0))+(IF(N44&gt;0,1,0))+(IF(O44&gt;0,1,0))+(IF(P44&gt;0,1,0))+(IF(Q44&gt;0,1,0))+(IF(R44&gt;0,1,0))+(IF(S44&gt;0,1,0))+(IF(T44&gt;0,1,0))+(IF(U44&gt;0,1,0))+(IF(V44&gt;0,1,0))+(IF(W44&gt;0,1,0)))</f>
        <v>0</v>
      </c>
      <c r="K44" s="22">
        <f>(LARGE(L44:U44,1)+LARGE(L44:U44,2)+LARGE(L44:U44,3)+LARGE(L44:U44,4)+LARGE(L44:U44,5))/5</f>
        <v>0</v>
      </c>
      <c r="L44" s="23">
        <v>0</v>
      </c>
      <c r="M44" s="24">
        <v>0</v>
      </c>
      <c r="N44" s="23">
        <v>0</v>
      </c>
      <c r="O44" s="24">
        <v>0</v>
      </c>
      <c r="P44" s="23">
        <v>0</v>
      </c>
      <c r="Q44" s="24">
        <v>0</v>
      </c>
      <c r="R44" s="23">
        <v>0</v>
      </c>
      <c r="S44" s="24">
        <v>0</v>
      </c>
      <c r="T44" s="23">
        <v>0</v>
      </c>
      <c r="U44" s="24">
        <v>0</v>
      </c>
      <c r="V44" s="23">
        <v>0</v>
      </c>
      <c r="W44" s="24">
        <v>0</v>
      </c>
    </row>
    <row r="45" spans="1:23" ht="14.45" customHeight="1" x14ac:dyDescent="0.25">
      <c r="A45" s="17">
        <f>RANK(K45,K$2:K$136,0)</f>
        <v>20</v>
      </c>
      <c r="B45" s="25">
        <v>3577</v>
      </c>
      <c r="C45" s="26" t="str">
        <f>_xlfn.XLOOKUP(__xlnm._FilterDatabase_159[[#This Row],[SAPSA Number]],Table1[SAPSA number],Table1[Paid up])</f>
        <v>Y</v>
      </c>
      <c r="D45" s="39" t="str">
        <f>_xlfn.XLOOKUP(__xlnm._FilterDatabase_159[[#This Row],[SAPSA Number]],'DS Point summary'!A:A,'DS Point summary'!C:C)</f>
        <v>Werner</v>
      </c>
      <c r="E45" s="39" t="str">
        <f>_xlfn.XLOOKUP(__xlnm._FilterDatabase_159[[#This Row],[SAPSA Number]],'DS Point summary'!A:A,'DS Point summary'!D:D)</f>
        <v>Britz</v>
      </c>
      <c r="F45" s="20" t="str">
        <f>_xlfn.XLOOKUP(__xlnm._FilterDatabase_159[[#This Row],[SAPSA Number]],'DS Point summary'!A:A,'DS Point summary'!E:E)</f>
        <v>W</v>
      </c>
      <c r="G45" s="17" t="str">
        <f ca="1">_xlfn.XLOOKUP(__xlnm._FilterDatabase_159[[#This Row],[SAPSA Number]],'DS Point summary'!A:A,'DS Point summary'!F:F)</f>
        <v xml:space="preserve"> </v>
      </c>
      <c r="H45" s="19">
        <f ca="1">_xlfn.XLOOKUP(__xlnm._FilterDatabase_159[[#This Row],[SAPSA Number]],'DS Point summary'!A:A,'DS Point summary'!G:G)</f>
        <v>43</v>
      </c>
      <c r="I45" s="19" t="s">
        <v>370</v>
      </c>
      <c r="J45" s="21">
        <f>(IF(L45&gt;0,1,0)+(IF(M45&gt;0,1,0))+(IF(N45&gt;0,1,0))+(IF(O45&gt;0,1,0))+(IF(P45&gt;0,1,0))+(IF(Q45&gt;0,1,0))+(IF(R45&gt;0,1,0))+(IF(S45&gt;0,1,0))+(IF(T45&gt;0,1,0))+(IF(U45&gt;0,1,0))+(IF(V45&gt;0,1,0))+(IF(W45&gt;0,1,0)))</f>
        <v>0</v>
      </c>
      <c r="K45" s="22">
        <f>(LARGE(L45:U45,1)+LARGE(L45:U45,2)+LARGE(L45:U45,3)+LARGE(L45:U45,4)+LARGE(L45:U45,5))/5</f>
        <v>0</v>
      </c>
      <c r="L45" s="23">
        <v>0</v>
      </c>
      <c r="M45" s="24">
        <v>0</v>
      </c>
      <c r="N45" s="23">
        <v>0</v>
      </c>
      <c r="O45" s="24">
        <v>0</v>
      </c>
      <c r="P45" s="23">
        <v>0</v>
      </c>
      <c r="Q45" s="24">
        <v>0</v>
      </c>
      <c r="R45" s="23">
        <v>0</v>
      </c>
      <c r="S45" s="24">
        <v>0</v>
      </c>
      <c r="T45" s="23">
        <v>0</v>
      </c>
      <c r="U45" s="24">
        <v>0</v>
      </c>
      <c r="V45" s="23">
        <v>0</v>
      </c>
      <c r="W45" s="24">
        <v>0</v>
      </c>
    </row>
    <row r="46" spans="1:23" ht="14.45" customHeight="1" x14ac:dyDescent="0.25">
      <c r="A46" s="17">
        <f>RANK(K46,K$2:K$136,0)</f>
        <v>20</v>
      </c>
      <c r="B46" s="25">
        <v>259</v>
      </c>
      <c r="C46" s="26" t="str">
        <f>_xlfn.XLOOKUP(__xlnm._FilterDatabase_159[[#This Row],[SAPSA Number]],Table1[SAPSA number],Table1[Paid up])</f>
        <v>Y</v>
      </c>
      <c r="D46" s="39" t="str">
        <f>_xlfn.XLOOKUP(__xlnm._FilterDatabase_159[[#This Row],[SAPSA Number]],'DS Point summary'!A:A,'DS Point summary'!C:C)</f>
        <v>Kathleen Beresford</v>
      </c>
      <c r="E46" s="39" t="str">
        <f>_xlfn.XLOOKUP(__xlnm._FilterDatabase_159[[#This Row],[SAPSA Number]],'DS Point summary'!A:A,'DS Point summary'!D:D)</f>
        <v>Carter</v>
      </c>
      <c r="F46" s="20" t="str">
        <f>_xlfn.XLOOKUP(__xlnm._FilterDatabase_159[[#This Row],[SAPSA Number]],'DS Point summary'!A:A,'DS Point summary'!E:E)</f>
        <v>KB</v>
      </c>
      <c r="G46" s="17" t="str">
        <f>_xlfn.XLOOKUP(__xlnm._FilterDatabase_159[[#This Row],[SAPSA Number]],'DS Point summary'!A:A,'DS Point summary'!F:F)</f>
        <v>Lady</v>
      </c>
      <c r="H46" s="19">
        <f ca="1">_xlfn.XLOOKUP(__xlnm._FilterDatabase_159[[#This Row],[SAPSA Number]],'DS Point summary'!A:A,'DS Point summary'!G:G)</f>
        <v>38</v>
      </c>
      <c r="I46" s="19" t="s">
        <v>370</v>
      </c>
      <c r="J46" s="21">
        <f>(IF(L46&gt;0,1,0)+(IF(M46&gt;0,1,0))+(IF(N46&gt;0,1,0))+(IF(O46&gt;0,1,0))+(IF(P46&gt;0,1,0))+(IF(Q46&gt;0,1,0))+(IF(R46&gt;0,1,0))+(IF(S46&gt;0,1,0))+(IF(T46&gt;0,1,0))+(IF(U46&gt;0,1,0))+(IF(V46&gt;0,1,0))+(IF(W46&gt;0,1,0)))</f>
        <v>0</v>
      </c>
      <c r="K46" s="22">
        <f>(LARGE(L46:U46,1)+LARGE(L46:U46,2)+LARGE(L46:U46,3)+LARGE(L46:U46,4)+LARGE(L46:U46,5))/5</f>
        <v>0</v>
      </c>
      <c r="L46" s="23">
        <v>0</v>
      </c>
      <c r="M46" s="24">
        <v>0</v>
      </c>
      <c r="N46" s="23">
        <v>0</v>
      </c>
      <c r="O46" s="24">
        <v>0</v>
      </c>
      <c r="P46" s="23">
        <v>0</v>
      </c>
      <c r="Q46" s="24">
        <v>0</v>
      </c>
      <c r="R46" s="23">
        <v>0</v>
      </c>
      <c r="S46" s="24">
        <v>0</v>
      </c>
      <c r="T46" s="23">
        <v>0</v>
      </c>
      <c r="U46" s="24">
        <v>0</v>
      </c>
      <c r="V46" s="23">
        <v>0</v>
      </c>
      <c r="W46" s="24">
        <v>0</v>
      </c>
    </row>
    <row r="47" spans="1:23" ht="14.45" customHeight="1" x14ac:dyDescent="0.25">
      <c r="A47" s="17">
        <f>RANK(K47,K$2:K$136,0)</f>
        <v>20</v>
      </c>
      <c r="B47" s="25">
        <v>4316</v>
      </c>
      <c r="C47" s="25" t="str">
        <f>_xlfn.XLOOKUP(__xlnm._FilterDatabase_159[[#This Row],[SAPSA Number]],Table1[SAPSA number],Table1[Paid up])</f>
        <v>Y</v>
      </c>
      <c r="D47" s="39" t="str">
        <f>_xlfn.XLOOKUP(__xlnm._FilterDatabase_159[[#This Row],[SAPSA Number]],'DS Point summary'!A:A,'DS Point summary'!C:C)</f>
        <v>Wilhelm Jacobus</v>
      </c>
      <c r="E47" s="39" t="str">
        <f>_xlfn.XLOOKUP(__xlnm._FilterDatabase_159[[#This Row],[SAPSA Number]],'DS Point summary'!A:A,'DS Point summary'!D:D)</f>
        <v>Coetzee</v>
      </c>
      <c r="F47" s="20" t="str">
        <f>_xlfn.XLOOKUP(__xlnm._FilterDatabase_159[[#This Row],[SAPSA Number]],'DS Point summary'!A:A,'DS Point summary'!E:E)</f>
        <v>WJ</v>
      </c>
      <c r="G47" s="17" t="str">
        <f ca="1">_xlfn.XLOOKUP(__xlnm._FilterDatabase_159[[#This Row],[SAPSA Number]],'DS Point summary'!A:A,'DS Point summary'!F:F)</f>
        <v>S</v>
      </c>
      <c r="H47" s="19">
        <f ca="1">_xlfn.XLOOKUP(__xlnm._FilterDatabase_159[[#This Row],[SAPSA Number]],'DS Point summary'!A:A,'DS Point summary'!G:G)</f>
        <v>54</v>
      </c>
      <c r="I47" s="19" t="s">
        <v>370</v>
      </c>
      <c r="J47" s="21">
        <f>(IF(L47&gt;0,1,0)+(IF(M47&gt;0,1,0))+(IF(N47&gt;0,1,0))+(IF(O47&gt;0,1,0))+(IF(P47&gt;0,1,0))+(IF(Q47&gt;0,1,0))+(IF(R47&gt;0,1,0))+(IF(S47&gt;0,1,0))+(IF(T47&gt;0,1,0))+(IF(U47&gt;0,1,0))+(IF(V47&gt;0,1,0))+(IF(W47&gt;0,1,0)))</f>
        <v>0</v>
      </c>
      <c r="K47" s="22">
        <f>(LARGE(L47:U47,1)+LARGE(L47:U47,2)+LARGE(L47:U47,3)+LARGE(L47:U47,4)+LARGE(L47:U47,5))/5</f>
        <v>0</v>
      </c>
      <c r="L47" s="23">
        <v>0</v>
      </c>
      <c r="M47" s="24">
        <v>0</v>
      </c>
      <c r="N47" s="23">
        <v>0</v>
      </c>
      <c r="O47" s="24">
        <v>0</v>
      </c>
      <c r="P47" s="23">
        <v>0</v>
      </c>
      <c r="Q47" s="24">
        <v>0</v>
      </c>
      <c r="R47" s="23">
        <v>0</v>
      </c>
      <c r="S47" s="24">
        <v>0</v>
      </c>
      <c r="T47" s="23">
        <v>0</v>
      </c>
      <c r="U47" s="24">
        <v>0</v>
      </c>
      <c r="V47" s="23">
        <v>0</v>
      </c>
      <c r="W47" s="24">
        <v>0</v>
      </c>
    </row>
    <row r="48" spans="1:23" ht="14.25" customHeight="1" x14ac:dyDescent="0.25">
      <c r="A48" s="17">
        <f>RANK(K48,K$2:K$136,0)</f>
        <v>20</v>
      </c>
      <c r="B48" s="25">
        <v>601</v>
      </c>
      <c r="C48" s="25" t="str">
        <f>_xlfn.XLOOKUP(__xlnm._FilterDatabase_159[[#This Row],[SAPSA Number]],Table1[SAPSA number],Table1[Paid up])</f>
        <v>Y</v>
      </c>
      <c r="D48" s="39" t="str">
        <f>_xlfn.XLOOKUP(__xlnm._FilterDatabase_159[[#This Row],[SAPSA Number]],'DS Point summary'!A:A,'DS Point summary'!C:C)</f>
        <v>Piero</v>
      </c>
      <c r="E48" s="39" t="str">
        <f>_xlfn.XLOOKUP(__xlnm._FilterDatabase_159[[#This Row],[SAPSA Number]],'DS Point summary'!A:A,'DS Point summary'!D:D)</f>
        <v>Cupido</v>
      </c>
      <c r="F48" s="20" t="str">
        <f>_xlfn.XLOOKUP(__xlnm._FilterDatabase_159[[#This Row],[SAPSA Number]],'DS Point summary'!A:A,'DS Point summary'!E:E)</f>
        <v>P</v>
      </c>
      <c r="G48" s="17" t="str">
        <f ca="1">_xlfn.XLOOKUP(__xlnm._FilterDatabase_159[[#This Row],[SAPSA Number]],'DS Point summary'!A:A,'DS Point summary'!F:F)</f>
        <v xml:space="preserve"> </v>
      </c>
      <c r="H48" s="19">
        <f ca="1">_xlfn.XLOOKUP(__xlnm._FilterDatabase_159[[#This Row],[SAPSA Number]],'DS Point summary'!A:A,'DS Point summary'!G:G)</f>
        <v>46</v>
      </c>
      <c r="I48" s="19" t="s">
        <v>370</v>
      </c>
      <c r="J48" s="21">
        <f>(IF(L48&gt;0,1,0)+(IF(M48&gt;0,1,0))+(IF(N48&gt;0,1,0))+(IF(O48&gt;0,1,0))+(IF(P48&gt;0,1,0))+(IF(Q48&gt;0,1,0))+(IF(R48&gt;0,1,0))+(IF(S48&gt;0,1,0))+(IF(T48&gt;0,1,0))+(IF(U48&gt;0,1,0))+(IF(V48&gt;0,1,0))+(IF(W48&gt;0,1,0)))</f>
        <v>0</v>
      </c>
      <c r="K48" s="22">
        <f>(LARGE(L48:U48,1)+LARGE(L48:U48,2)+LARGE(L48:U48,3)+LARGE(L48:U48,4)+LARGE(L48:U48,5))/5</f>
        <v>0</v>
      </c>
      <c r="L48" s="23">
        <v>0</v>
      </c>
      <c r="M48" s="24">
        <v>0</v>
      </c>
      <c r="N48" s="23">
        <v>0</v>
      </c>
      <c r="O48" s="24">
        <v>0</v>
      </c>
      <c r="P48" s="23">
        <v>0</v>
      </c>
      <c r="Q48" s="24">
        <v>0</v>
      </c>
      <c r="R48" s="23">
        <v>0</v>
      </c>
      <c r="S48" s="24">
        <v>0</v>
      </c>
      <c r="T48" s="23">
        <v>0</v>
      </c>
      <c r="U48" s="24">
        <v>0</v>
      </c>
      <c r="V48" s="23">
        <v>0</v>
      </c>
      <c r="W48" s="24">
        <v>0</v>
      </c>
    </row>
    <row r="49" spans="1:23" ht="14.45" customHeight="1" x14ac:dyDescent="0.25">
      <c r="A49" s="17">
        <f>RANK(K49,K$2:K$136,0)</f>
        <v>20</v>
      </c>
      <c r="B49" s="25">
        <v>591</v>
      </c>
      <c r="C49" s="25" t="str">
        <f>_xlfn.XLOOKUP(__xlnm._FilterDatabase_159[[#This Row],[SAPSA Number]],Table1[SAPSA number],Table1[Paid up])</f>
        <v>Y</v>
      </c>
      <c r="D49" s="39" t="str">
        <f>_xlfn.XLOOKUP(__xlnm._FilterDatabase_159[[#This Row],[SAPSA Number]],'DS Point summary'!A:A,'DS Point summary'!C:C)</f>
        <v>Enrico</v>
      </c>
      <c r="E49" s="39" t="str">
        <f>_xlfn.XLOOKUP(__xlnm._FilterDatabase_159[[#This Row],[SAPSA Number]],'DS Point summary'!A:A,'DS Point summary'!D:D)</f>
        <v>Cupido</v>
      </c>
      <c r="F49" s="20" t="str">
        <f>_xlfn.XLOOKUP(__xlnm._FilterDatabase_159[[#This Row],[SAPSA Number]],'DS Point summary'!A:A,'DS Point summary'!E:E)</f>
        <v>E</v>
      </c>
      <c r="G49" s="17" t="str">
        <f ca="1">_xlfn.XLOOKUP(__xlnm._FilterDatabase_159[[#This Row],[SAPSA Number]],'DS Point summary'!A:A,'DS Point summary'!F:F)</f>
        <v>GS</v>
      </c>
      <c r="H49" s="19">
        <f ca="1">_xlfn.XLOOKUP(__xlnm._FilterDatabase_159[[#This Row],[SAPSA Number]],'DS Point summary'!A:A,'DS Point summary'!G:G)</f>
        <v>74</v>
      </c>
      <c r="I49" s="19" t="s">
        <v>370</v>
      </c>
      <c r="J49" s="21">
        <f>(IF(L49&gt;0,1,0)+(IF(M49&gt;0,1,0))+(IF(N49&gt;0,1,0))+(IF(O49&gt;0,1,0))+(IF(P49&gt;0,1,0))+(IF(Q49&gt;0,1,0))+(IF(R49&gt;0,1,0))+(IF(S49&gt;0,1,0))+(IF(T49&gt;0,1,0))+(IF(U49&gt;0,1,0))+(IF(V49&gt;0,1,0))+(IF(W49&gt;0,1,0)))</f>
        <v>0</v>
      </c>
      <c r="K49" s="22">
        <f>(LARGE(L49:U49,1)+LARGE(L49:U49,2)+LARGE(L49:U49,3)+LARGE(L49:U49,4)+LARGE(L49:U49,5))/5</f>
        <v>0</v>
      </c>
      <c r="L49" s="23">
        <v>0</v>
      </c>
      <c r="M49" s="24">
        <v>0</v>
      </c>
      <c r="N49" s="23">
        <v>0</v>
      </c>
      <c r="O49" s="24">
        <v>0</v>
      </c>
      <c r="P49" s="23">
        <v>0</v>
      </c>
      <c r="Q49" s="24">
        <v>0</v>
      </c>
      <c r="R49" s="23">
        <v>0</v>
      </c>
      <c r="S49" s="24">
        <v>0</v>
      </c>
      <c r="T49" s="23">
        <v>0</v>
      </c>
      <c r="U49" s="24">
        <v>0</v>
      </c>
      <c r="V49" s="23">
        <v>0</v>
      </c>
      <c r="W49" s="24">
        <v>0</v>
      </c>
    </row>
    <row r="50" spans="1:23" ht="14.45" customHeight="1" x14ac:dyDescent="0.25">
      <c r="A50" s="17">
        <f>RANK(K50,K$2:K$136,0)</f>
        <v>20</v>
      </c>
      <c r="B50" s="25">
        <v>6225</v>
      </c>
      <c r="C50" s="25" t="str">
        <f>_xlfn.XLOOKUP(__xlnm._FilterDatabase_159[[#This Row],[SAPSA Number]],Table1[SAPSA number],Table1[Paid up])</f>
        <v>Y</v>
      </c>
      <c r="D50" s="39" t="str">
        <f>_xlfn.XLOOKUP(__xlnm._FilterDatabase_159[[#This Row],[SAPSA Number]],'DS Point summary'!A:A,'DS Point summary'!C:C)</f>
        <v>Hannele Meliske</v>
      </c>
      <c r="E50" s="39" t="str">
        <f>_xlfn.XLOOKUP(__xlnm._FilterDatabase_159[[#This Row],[SAPSA Number]],'DS Point summary'!A:A,'DS Point summary'!D:D)</f>
        <v>du Bruyn</v>
      </c>
      <c r="F50" s="20" t="str">
        <f>_xlfn.XLOOKUP(__xlnm._FilterDatabase_159[[#This Row],[SAPSA Number]],'DS Point summary'!A:A,'DS Point summary'!E:E)</f>
        <v>HM</v>
      </c>
      <c r="G50" s="17" t="str">
        <f>_xlfn.XLOOKUP(__xlnm._FilterDatabase_159[[#This Row],[SAPSA Number]],'DS Point summary'!A:A,'DS Point summary'!F:F)</f>
        <v>Lady</v>
      </c>
      <c r="H50" s="19">
        <f ca="1">_xlfn.XLOOKUP(__xlnm._FilterDatabase_159[[#This Row],[SAPSA Number]],'DS Point summary'!A:A,'DS Point summary'!G:G)</f>
        <v>42</v>
      </c>
      <c r="I50" s="19" t="s">
        <v>370</v>
      </c>
      <c r="J50" s="21">
        <f>(IF(L50&gt;0,1,0)+(IF(M50&gt;0,1,0))+(IF(N50&gt;0,1,0))+(IF(O50&gt;0,1,0))+(IF(P50&gt;0,1,0))+(IF(Q50&gt;0,1,0))+(IF(R50&gt;0,1,0))+(IF(S50&gt;0,1,0))+(IF(T50&gt;0,1,0))+(IF(U50&gt;0,1,0))+(IF(V50&gt;0,1,0))+(IF(W50&gt;0,1,0)))</f>
        <v>0</v>
      </c>
      <c r="K50" s="22">
        <f>(LARGE(L50:U50,1)+LARGE(L50:U50,2)+LARGE(L50:U50,3)+LARGE(L50:U50,4)+LARGE(L50:U50,5))/5</f>
        <v>0</v>
      </c>
      <c r="L50" s="23">
        <v>0</v>
      </c>
      <c r="M50" s="24">
        <v>0</v>
      </c>
      <c r="N50" s="23">
        <v>0</v>
      </c>
      <c r="O50" s="24">
        <v>0</v>
      </c>
      <c r="P50" s="23">
        <v>0</v>
      </c>
      <c r="Q50" s="24">
        <v>0</v>
      </c>
      <c r="R50" s="23">
        <v>0</v>
      </c>
      <c r="S50" s="24">
        <v>0</v>
      </c>
      <c r="T50" s="23">
        <v>0</v>
      </c>
      <c r="U50" s="24">
        <v>0</v>
      </c>
      <c r="V50" s="23">
        <v>0</v>
      </c>
      <c r="W50" s="24">
        <v>0</v>
      </c>
    </row>
    <row r="51" spans="1:23" ht="14.45" customHeight="1" x14ac:dyDescent="0.25">
      <c r="A51" s="17">
        <f>RANK(K51,K$2:K$136,0)</f>
        <v>20</v>
      </c>
      <c r="B51" s="25">
        <v>7193</v>
      </c>
      <c r="C51" s="25" t="str">
        <f>_xlfn.XLOOKUP(__xlnm._FilterDatabase_159[[#This Row],[SAPSA Number]],Table1[SAPSA number],Table1[Paid up])</f>
        <v>Y</v>
      </c>
      <c r="D51" s="39" t="str">
        <f>_xlfn.XLOOKUP(__xlnm._FilterDatabase_159[[#This Row],[SAPSA Number]],'DS Point summary'!A:A,'DS Point summary'!C:C)</f>
        <v>Liezl</v>
      </c>
      <c r="E51" s="39" t="str">
        <f>_xlfn.XLOOKUP(__xlnm._FilterDatabase_159[[#This Row],[SAPSA Number]],'DS Point summary'!A:A,'DS Point summary'!D:D)</f>
        <v>de Jager</v>
      </c>
      <c r="F51" s="20" t="str">
        <f>_xlfn.XLOOKUP(__xlnm._FilterDatabase_159[[#This Row],[SAPSA Number]],'DS Point summary'!A:A,'DS Point summary'!E:E)</f>
        <v>L</v>
      </c>
      <c r="G51" s="17" t="str">
        <f>_xlfn.XLOOKUP(__xlnm._FilterDatabase_159[[#This Row],[SAPSA Number]],'DS Point summary'!A:A,'DS Point summary'!F:F)</f>
        <v>Lady</v>
      </c>
      <c r="H51" s="19">
        <f ca="1">_xlfn.XLOOKUP(__xlnm._FilterDatabase_159[[#This Row],[SAPSA Number]],'DS Point summary'!A:A,'DS Point summary'!G:G)</f>
        <v>39</v>
      </c>
      <c r="I51" s="19" t="s">
        <v>370</v>
      </c>
      <c r="J51" s="21">
        <f>(IF(L51&gt;0,1,0)+(IF(M51&gt;0,1,0))+(IF(N51&gt;0,1,0))+(IF(O51&gt;0,1,0))+(IF(P51&gt;0,1,0))+(IF(Q51&gt;0,1,0))+(IF(R51&gt;0,1,0))+(IF(S51&gt;0,1,0))+(IF(T51&gt;0,1,0))+(IF(U51&gt;0,1,0))+(IF(V51&gt;0,1,0))+(IF(W51&gt;0,1,0)))</f>
        <v>0</v>
      </c>
      <c r="K51" s="22">
        <f>(LARGE(L51:U51,1)+LARGE(L51:U51,2)+LARGE(L51:U51,3)+LARGE(L51:U51,4)+LARGE(L51:U51,5))/5</f>
        <v>0</v>
      </c>
      <c r="L51" s="23">
        <v>0</v>
      </c>
      <c r="M51" s="24">
        <v>0</v>
      </c>
      <c r="N51" s="23">
        <v>0</v>
      </c>
      <c r="O51" s="24">
        <v>0</v>
      </c>
      <c r="P51" s="23">
        <v>0</v>
      </c>
      <c r="Q51" s="24">
        <v>0</v>
      </c>
      <c r="R51" s="23">
        <v>0</v>
      </c>
      <c r="S51" s="24">
        <v>0</v>
      </c>
      <c r="T51" s="23">
        <v>0</v>
      </c>
      <c r="U51" s="24">
        <v>0</v>
      </c>
      <c r="V51" s="23">
        <v>0</v>
      </c>
      <c r="W51" s="24">
        <v>0</v>
      </c>
    </row>
    <row r="52" spans="1:23" ht="14.45" customHeight="1" x14ac:dyDescent="0.25">
      <c r="A52" s="17">
        <f>RANK(K52,K$2:K$136,0)</f>
        <v>20</v>
      </c>
      <c r="B52" s="25">
        <v>6855</v>
      </c>
      <c r="C52" s="25" t="str">
        <f>_xlfn.XLOOKUP(__xlnm._FilterDatabase_159[[#This Row],[SAPSA Number]],Table1[SAPSA number],Table1[Paid up])</f>
        <v>Y</v>
      </c>
      <c r="D52" s="39" t="str">
        <f>_xlfn.XLOOKUP(__xlnm._FilterDatabase_159[[#This Row],[SAPSA Number]],'DS Point summary'!A:A,'DS Point summary'!C:C)</f>
        <v>Cornelius Jansen</v>
      </c>
      <c r="E52" s="39" t="str">
        <f>_xlfn.XLOOKUP(__xlnm._FilterDatabase_159[[#This Row],[SAPSA Number]],'DS Point summary'!A:A,'DS Point summary'!D:D)</f>
        <v>de Jager</v>
      </c>
      <c r="F52" s="20" t="str">
        <f>_xlfn.XLOOKUP(__xlnm._FilterDatabase_159[[#This Row],[SAPSA Number]],'DS Point summary'!A:A,'DS Point summary'!E:E)</f>
        <v>CJ</v>
      </c>
      <c r="G52" s="17" t="str">
        <f ca="1">_xlfn.XLOOKUP(__xlnm._FilterDatabase_159[[#This Row],[SAPSA Number]],'DS Point summary'!A:A,'DS Point summary'!F:F)</f>
        <v xml:space="preserve"> </v>
      </c>
      <c r="H52" s="19">
        <f ca="1">_xlfn.XLOOKUP(__xlnm._FilterDatabase_159[[#This Row],[SAPSA Number]],'DS Point summary'!A:A,'DS Point summary'!G:G)</f>
        <v>38</v>
      </c>
      <c r="I52" s="19" t="s">
        <v>370</v>
      </c>
      <c r="J52" s="21">
        <f>(IF(L52&gt;0,1,0)+(IF(M52&gt;0,1,0))+(IF(N52&gt;0,1,0))+(IF(O52&gt;0,1,0))+(IF(P52&gt;0,1,0))+(IF(Q52&gt;0,1,0))+(IF(R52&gt;0,1,0))+(IF(S52&gt;0,1,0))+(IF(T52&gt;0,1,0))+(IF(U52&gt;0,1,0))+(IF(V52&gt;0,1,0))+(IF(W52&gt;0,1,0)))</f>
        <v>0</v>
      </c>
      <c r="K52" s="22">
        <f>(LARGE(L52:U52,1)+LARGE(L52:U52,2)+LARGE(L52:U52,3)+LARGE(L52:U52,4)+LARGE(L52:U52,5))/5</f>
        <v>0</v>
      </c>
      <c r="L52" s="23">
        <v>0</v>
      </c>
      <c r="M52" s="24">
        <v>0</v>
      </c>
      <c r="N52" s="23">
        <v>0</v>
      </c>
      <c r="O52" s="24">
        <v>0</v>
      </c>
      <c r="P52" s="23">
        <v>0</v>
      </c>
      <c r="Q52" s="24">
        <v>0</v>
      </c>
      <c r="R52" s="23">
        <v>0</v>
      </c>
      <c r="S52" s="24">
        <v>0</v>
      </c>
      <c r="T52" s="23">
        <v>0</v>
      </c>
      <c r="U52" s="24">
        <v>0</v>
      </c>
      <c r="V52" s="23">
        <v>0</v>
      </c>
      <c r="W52" s="24">
        <v>0</v>
      </c>
    </row>
    <row r="53" spans="1:23" ht="14.45" customHeight="1" x14ac:dyDescent="0.25">
      <c r="A53" s="17">
        <f>RANK(K53,K$2:K$136,0)</f>
        <v>20</v>
      </c>
      <c r="B53" s="18">
        <v>301</v>
      </c>
      <c r="C53" s="114" t="str">
        <f>_xlfn.XLOOKUP(__xlnm._FilterDatabase_159[[#This Row],[SAPSA Number]],Table1[SAPSA number],Table1[Paid up])</f>
        <v>Y</v>
      </c>
      <c r="D53" s="39" t="str">
        <f>_xlfn.XLOOKUP(__xlnm._FilterDatabase_159[[#This Row],[SAPSA Number]],'DS Point summary'!A:A,'DS Point summary'!C:C)</f>
        <v>Wolfgang Wilhelm</v>
      </c>
      <c r="E53" s="39" t="str">
        <f>_xlfn.XLOOKUP(__xlnm._FilterDatabase_159[[#This Row],[SAPSA Number]],'DS Point summary'!A:A,'DS Point summary'!D:D)</f>
        <v>Dirsuweit</v>
      </c>
      <c r="F53" s="20" t="str">
        <f>_xlfn.XLOOKUP(__xlnm._FilterDatabase_159[[#This Row],[SAPSA Number]],'DS Point summary'!A:A,'DS Point summary'!E:E)</f>
        <v>WW</v>
      </c>
      <c r="G53" s="17" t="str">
        <f ca="1">_xlfn.XLOOKUP(__xlnm._FilterDatabase_159[[#This Row],[SAPSA Number]],'DS Point summary'!A:A,'DS Point summary'!F:F)</f>
        <v>GS</v>
      </c>
      <c r="H53" s="19">
        <f>_xlfn.XLOOKUP(__xlnm._FilterDatabase_159[[#This Row],[SAPSA Number]],'DS Point summary'!A:A,'DS Point summary'!G:G)</f>
        <v>0</v>
      </c>
      <c r="I53" s="19" t="s">
        <v>370</v>
      </c>
      <c r="J53" s="21">
        <f>(IF(L53&gt;0,1,0)+(IF(M53&gt;0,1,0))+(IF(N53&gt;0,1,0))+(IF(O53&gt;0,1,0))+(IF(P53&gt;0,1,0))+(IF(Q53&gt;0,1,0))+(IF(R53&gt;0,1,0))+(IF(S53&gt;0,1,0))+(IF(T53&gt;0,1,0))+(IF(U53&gt;0,1,0))+(IF(V53&gt;0,1,0))+(IF(W53&gt;0,1,0)))</f>
        <v>0</v>
      </c>
      <c r="K53" s="22">
        <f>(LARGE(L53:U53,1)+LARGE(L53:U53,2)+LARGE(L53:U53,3)+LARGE(L53:U53,4)+LARGE(L53:U53,5))/5</f>
        <v>0</v>
      </c>
      <c r="L53" s="23">
        <v>0</v>
      </c>
      <c r="M53" s="24">
        <v>0</v>
      </c>
      <c r="N53" s="23">
        <v>0</v>
      </c>
      <c r="O53" s="24">
        <v>0</v>
      </c>
      <c r="P53" s="23">
        <v>0</v>
      </c>
      <c r="Q53" s="24">
        <v>0</v>
      </c>
      <c r="R53" s="23">
        <v>0</v>
      </c>
      <c r="S53" s="24">
        <v>0</v>
      </c>
      <c r="T53" s="23">
        <v>0</v>
      </c>
      <c r="U53" s="24">
        <v>0</v>
      </c>
      <c r="V53" s="23">
        <v>0</v>
      </c>
      <c r="W53" s="24">
        <v>0</v>
      </c>
    </row>
    <row r="54" spans="1:23" ht="14.45" customHeight="1" x14ac:dyDescent="0.25">
      <c r="A54" s="17">
        <f>RANK(K54,K$2:K$136,0)</f>
        <v>20</v>
      </c>
      <c r="B54" s="40">
        <v>6846</v>
      </c>
      <c r="C54" s="25" t="str">
        <f>_xlfn.XLOOKUP(__xlnm._FilterDatabase_159[[#This Row],[SAPSA Number]],Table1[SAPSA number],Table1[Paid up])</f>
        <v>Y</v>
      </c>
      <c r="D54" s="39" t="str">
        <f>_xlfn.XLOOKUP(__xlnm._FilterDatabase_159[[#This Row],[SAPSA Number]],'DS Point summary'!A:A,'DS Point summary'!C:C)</f>
        <v>Daniel Stephanus</v>
      </c>
      <c r="E54" s="39" t="str">
        <f>_xlfn.XLOOKUP(__xlnm._FilterDatabase_159[[#This Row],[SAPSA Number]],'DS Point summary'!A:A,'DS Point summary'!D:D)</f>
        <v>Dreyer</v>
      </c>
      <c r="F54" s="20" t="str">
        <f>_xlfn.XLOOKUP(__xlnm._FilterDatabase_159[[#This Row],[SAPSA Number]],'DS Point summary'!A:A,'DS Point summary'!E:E)</f>
        <v>DSJ</v>
      </c>
      <c r="G54" s="17" t="str">
        <f ca="1">_xlfn.XLOOKUP(__xlnm._FilterDatabase_159[[#This Row],[SAPSA Number]],'DS Point summary'!A:A,'DS Point summary'!F:F)</f>
        <v xml:space="preserve"> </v>
      </c>
      <c r="H54" s="19">
        <f ca="1">_xlfn.XLOOKUP(__xlnm._FilterDatabase_159[[#This Row],[SAPSA Number]],'DS Point summary'!A:A,'DS Point summary'!G:G)</f>
        <v>41</v>
      </c>
      <c r="I54" s="19" t="s">
        <v>370</v>
      </c>
      <c r="J54" s="21">
        <f>(IF(L54&gt;0,1,0)+(IF(M54&gt;0,1,0))+(IF(N54&gt;0,1,0))+(IF(O54&gt;0,1,0))+(IF(P54&gt;0,1,0))+(IF(Q54&gt;0,1,0))+(IF(R54&gt;0,1,0))+(IF(S54&gt;0,1,0))+(IF(T54&gt;0,1,0))+(IF(U54&gt;0,1,0))+(IF(V54&gt;0,1,0))+(IF(W54&gt;0,1,0)))</f>
        <v>0</v>
      </c>
      <c r="K54" s="22">
        <f>(LARGE(L54:U54,1)+LARGE(L54:U54,2)+LARGE(L54:U54,3)+LARGE(L54:U54,4)+LARGE(L54:U54,5))/5</f>
        <v>0</v>
      </c>
      <c r="L54" s="23">
        <v>0</v>
      </c>
      <c r="M54" s="24">
        <v>0</v>
      </c>
      <c r="N54" s="23">
        <v>0</v>
      </c>
      <c r="O54" s="24">
        <v>0</v>
      </c>
      <c r="P54" s="23">
        <v>0</v>
      </c>
      <c r="Q54" s="24">
        <v>0</v>
      </c>
      <c r="R54" s="23">
        <v>0</v>
      </c>
      <c r="S54" s="24">
        <v>0</v>
      </c>
      <c r="T54" s="23">
        <v>0</v>
      </c>
      <c r="U54" s="24">
        <v>0</v>
      </c>
      <c r="V54" s="23">
        <v>0</v>
      </c>
      <c r="W54" s="24">
        <v>0</v>
      </c>
    </row>
    <row r="55" spans="1:23" ht="14.45" customHeight="1" x14ac:dyDescent="0.25">
      <c r="A55" s="17">
        <f>RANK(K55,K$2:K$136,0)</f>
        <v>20</v>
      </c>
      <c r="B55" s="25">
        <v>6975</v>
      </c>
      <c r="C55" s="25" t="str">
        <f>_xlfn.XLOOKUP(__xlnm._FilterDatabase_159[[#This Row],[SAPSA Number]],Table1[SAPSA number],Table1[Paid up])</f>
        <v>Y</v>
      </c>
      <c r="D55" s="39" t="str">
        <f>_xlfn.XLOOKUP(__xlnm._FilterDatabase_159[[#This Row],[SAPSA Number]],'DS Point summary'!A:A,'DS Point summary'!C:C)</f>
        <v>Mattheus Johannes</v>
      </c>
      <c r="E55" s="39" t="str">
        <f>_xlfn.XLOOKUP(__xlnm._FilterDatabase_159[[#This Row],[SAPSA Number]],'DS Point summary'!A:A,'DS Point summary'!D:D)</f>
        <v>du Bruyn</v>
      </c>
      <c r="F55" s="20" t="str">
        <f>_xlfn.XLOOKUP(__xlnm._FilterDatabase_159[[#This Row],[SAPSA Number]],'DS Point summary'!A:A,'DS Point summary'!E:E)</f>
        <v>MJ</v>
      </c>
      <c r="G55" s="17" t="str">
        <f ca="1">_xlfn.XLOOKUP(__xlnm._FilterDatabase_159[[#This Row],[SAPSA Number]],'DS Point summary'!A:A,'DS Point summary'!F:F)</f>
        <v xml:space="preserve"> </v>
      </c>
      <c r="H55" s="19">
        <f ca="1">_xlfn.XLOOKUP(__xlnm._FilterDatabase_159[[#This Row],[SAPSA Number]],'DS Point summary'!A:A,'DS Point summary'!G:G)</f>
        <v>45</v>
      </c>
      <c r="I55" s="19" t="s">
        <v>370</v>
      </c>
      <c r="J55" s="21">
        <f>(IF(L55&gt;0,1,0)+(IF(M55&gt;0,1,0))+(IF(N55&gt;0,1,0))+(IF(O55&gt;0,1,0))+(IF(P55&gt;0,1,0))+(IF(Q55&gt;0,1,0))+(IF(R55&gt;0,1,0))+(IF(S55&gt;0,1,0))+(IF(T55&gt;0,1,0))+(IF(U55&gt;0,1,0))+(IF(V55&gt;0,1,0))+(IF(W55&gt;0,1,0)))</f>
        <v>0</v>
      </c>
      <c r="K55" s="22">
        <f>(LARGE(L55:U55,1)+LARGE(L55:U55,2)+LARGE(L55:U55,3)+LARGE(L55:U55,4)+LARGE(L55:U55,5))/5</f>
        <v>0</v>
      </c>
      <c r="L55" s="23">
        <v>0</v>
      </c>
      <c r="M55" s="24">
        <v>0</v>
      </c>
      <c r="N55" s="23">
        <v>0</v>
      </c>
      <c r="O55" s="24">
        <v>0</v>
      </c>
      <c r="P55" s="23">
        <v>0</v>
      </c>
      <c r="Q55" s="24">
        <v>0</v>
      </c>
      <c r="R55" s="23">
        <v>0</v>
      </c>
      <c r="S55" s="24">
        <v>0</v>
      </c>
      <c r="T55" s="23">
        <v>0</v>
      </c>
      <c r="U55" s="24">
        <v>0</v>
      </c>
      <c r="V55" s="23">
        <v>0</v>
      </c>
      <c r="W55" s="24">
        <v>0</v>
      </c>
    </row>
    <row r="56" spans="1:23" ht="14.45" customHeight="1" x14ac:dyDescent="0.25">
      <c r="A56" s="17">
        <f>RANK(K56,K$2:K$136,0)</f>
        <v>20</v>
      </c>
      <c r="B56" s="25">
        <v>392</v>
      </c>
      <c r="C56" s="25" t="str">
        <f>_xlfn.XLOOKUP(__xlnm._FilterDatabase_159[[#This Row],[SAPSA Number]],Table1[SAPSA number],Table1[Paid up])</f>
        <v>Y</v>
      </c>
      <c r="D56" s="39" t="str">
        <f>_xlfn.XLOOKUP(__xlnm._FilterDatabase_159[[#This Row],[SAPSA Number]],'DS Point summary'!A:A,'DS Point summary'!C:C)</f>
        <v>Sasha-Lee</v>
      </c>
      <c r="E56" s="39" t="str">
        <f>_xlfn.XLOOKUP(__xlnm._FilterDatabase_159[[#This Row],[SAPSA Number]],'DS Point summary'!A:A,'DS Point summary'!D:D)</f>
        <v>Du Plessis</v>
      </c>
      <c r="F56" s="20" t="str">
        <f>_xlfn.XLOOKUP(__xlnm._FilterDatabase_159[[#This Row],[SAPSA Number]],'DS Point summary'!A:A,'DS Point summary'!E:E)</f>
        <v>SL</v>
      </c>
      <c r="G56" s="17" t="str">
        <f>_xlfn.XLOOKUP(__xlnm._FilterDatabase_159[[#This Row],[SAPSA Number]],'DS Point summary'!A:A,'DS Point summary'!F:F)</f>
        <v>Lady</v>
      </c>
      <c r="H56" s="19">
        <f ca="1">_xlfn.XLOOKUP(__xlnm._FilterDatabase_159[[#This Row],[SAPSA Number]],'DS Point summary'!A:A,'DS Point summary'!G:G)</f>
        <v>31</v>
      </c>
      <c r="I56" s="19" t="s">
        <v>370</v>
      </c>
      <c r="J56" s="21">
        <f>(IF(L56&gt;0,1,0)+(IF(M56&gt;0,1,0))+(IF(N56&gt;0,1,0))+(IF(O56&gt;0,1,0))+(IF(P56&gt;0,1,0))+(IF(Q56&gt;0,1,0))+(IF(R56&gt;0,1,0))+(IF(S56&gt;0,1,0))+(IF(T56&gt;0,1,0))+(IF(U56&gt;0,1,0))+(IF(V56&gt;0,1,0))+(IF(W56&gt;0,1,0)))</f>
        <v>0</v>
      </c>
      <c r="K56" s="22">
        <f>(LARGE(L56:U56,1)+LARGE(L56:U56,2)+LARGE(L56:U56,3)+LARGE(L56:U56,4)+LARGE(L56:U56,5))/5</f>
        <v>0</v>
      </c>
      <c r="L56" s="23">
        <v>0</v>
      </c>
      <c r="M56" s="24">
        <v>0</v>
      </c>
      <c r="N56" s="23">
        <v>0</v>
      </c>
      <c r="O56" s="24">
        <v>0</v>
      </c>
      <c r="P56" s="23">
        <v>0</v>
      </c>
      <c r="Q56" s="24">
        <v>0</v>
      </c>
      <c r="R56" s="23">
        <v>0</v>
      </c>
      <c r="S56" s="24">
        <v>0</v>
      </c>
      <c r="T56" s="23">
        <v>0</v>
      </c>
      <c r="U56" s="24">
        <v>0</v>
      </c>
      <c r="V56" s="23">
        <v>0</v>
      </c>
      <c r="W56" s="24">
        <v>0</v>
      </c>
    </row>
    <row r="57" spans="1:23" ht="14.45" customHeight="1" x14ac:dyDescent="0.25">
      <c r="A57" s="17">
        <f>RANK(K57,K$2:K$136,0)</f>
        <v>20</v>
      </c>
      <c r="B57" s="18">
        <v>127</v>
      </c>
      <c r="C57" s="114" t="str">
        <f>_xlfn.XLOOKUP(__xlnm._FilterDatabase_159[[#This Row],[SAPSA Number]],Table1[SAPSA number],Table1[Paid up])</f>
        <v>Y</v>
      </c>
      <c r="D57" s="39" t="str">
        <f>_xlfn.XLOOKUP(__xlnm._FilterDatabase_159[[#This Row],[SAPSA Number]],'DS Point summary'!A:A,'DS Point summary'!C:C)</f>
        <v>Eurika Susara</v>
      </c>
      <c r="E57" s="39" t="str">
        <f>_xlfn.XLOOKUP(__xlnm._FilterDatabase_159[[#This Row],[SAPSA Number]],'DS Point summary'!A:A,'DS Point summary'!D:D)</f>
        <v>Du Plooy</v>
      </c>
      <c r="F57" s="20" t="str">
        <f>_xlfn.XLOOKUP(__xlnm._FilterDatabase_159[[#This Row],[SAPSA Number]],'DS Point summary'!A:A,'DS Point summary'!E:E)</f>
        <v>E</v>
      </c>
      <c r="G57" s="17" t="str">
        <f>_xlfn.XLOOKUP(__xlnm._FilterDatabase_159[[#This Row],[SAPSA Number]],'DS Point summary'!A:A,'DS Point summary'!F:F)</f>
        <v>SS</v>
      </c>
      <c r="H57" s="19">
        <f ca="1">_xlfn.XLOOKUP(__xlnm._FilterDatabase_159[[#This Row],[SAPSA Number]],'DS Point summary'!A:A,'DS Point summary'!G:G)</f>
        <v>65</v>
      </c>
      <c r="I57" s="19" t="s">
        <v>370</v>
      </c>
      <c r="J57" s="21">
        <f>(IF(L57&gt;0,1,0)+(IF(M57&gt;0,1,0))+(IF(N57&gt;0,1,0))+(IF(O57&gt;0,1,0))+(IF(P57&gt;0,1,0))+(IF(Q57&gt;0,1,0))+(IF(R57&gt;0,1,0))+(IF(S57&gt;0,1,0))+(IF(T57&gt;0,1,0))+(IF(U57&gt;0,1,0))+(IF(V57&gt;0,1,0))+(IF(W57&gt;0,1,0)))</f>
        <v>0</v>
      </c>
      <c r="K57" s="22">
        <f>(LARGE(L57:U57,1)+LARGE(L57:U57,2)+LARGE(L57:U57,3)+LARGE(L57:U57,4)+LARGE(L57:U57,5))/5</f>
        <v>0</v>
      </c>
      <c r="L57" s="23">
        <v>0</v>
      </c>
      <c r="M57" s="24">
        <v>0</v>
      </c>
      <c r="N57" s="23">
        <v>0</v>
      </c>
      <c r="O57" s="24">
        <v>0</v>
      </c>
      <c r="P57" s="23">
        <v>0</v>
      </c>
      <c r="Q57" s="24">
        <v>0</v>
      </c>
      <c r="R57" s="23">
        <v>0</v>
      </c>
      <c r="S57" s="24">
        <v>0</v>
      </c>
      <c r="T57" s="23">
        <v>0</v>
      </c>
      <c r="U57" s="24">
        <v>0</v>
      </c>
      <c r="V57" s="23">
        <v>0</v>
      </c>
      <c r="W57" s="24">
        <v>0</v>
      </c>
    </row>
    <row r="58" spans="1:23" ht="14.45" customHeight="1" x14ac:dyDescent="0.25">
      <c r="A58" s="17">
        <f>RANK(K58,K$2:K$136,0)</f>
        <v>20</v>
      </c>
      <c r="B58" s="18">
        <v>6935</v>
      </c>
      <c r="C58" s="114" t="str">
        <f>_xlfn.XLOOKUP(__xlnm._FilterDatabase_159[[#This Row],[SAPSA Number]],Table1[SAPSA number],Table1[Paid up])</f>
        <v>Y</v>
      </c>
      <c r="D58" s="39" t="str">
        <f>_xlfn.XLOOKUP(__xlnm._FilterDatabase_159[[#This Row],[SAPSA Number]],'DS Point summary'!A:A,'DS Point summary'!C:C)</f>
        <v>Dewaldt</v>
      </c>
      <c r="E58" s="39" t="str">
        <f>_xlfn.XLOOKUP(__xlnm._FilterDatabase_159[[#This Row],[SAPSA Number]],'DS Point summary'!A:A,'DS Point summary'!D:D)</f>
        <v>Engelbrecht</v>
      </c>
      <c r="F58" s="20" t="str">
        <f>_xlfn.XLOOKUP(__xlnm._FilterDatabase_159[[#This Row],[SAPSA Number]],'DS Point summary'!A:A,'DS Point summary'!E:E)</f>
        <v>D</v>
      </c>
      <c r="G58" s="17" t="str">
        <f ca="1">_xlfn.XLOOKUP(__xlnm._FilterDatabase_159[[#This Row],[SAPSA Number]],'DS Point summary'!A:A,'DS Point summary'!F:F)</f>
        <v xml:space="preserve"> </v>
      </c>
      <c r="H58" s="19">
        <f ca="1">_xlfn.XLOOKUP(__xlnm._FilterDatabase_159[[#This Row],[SAPSA Number]],'DS Point summary'!A:A,'DS Point summary'!G:G)</f>
        <v>36</v>
      </c>
      <c r="I58" s="19" t="s">
        <v>370</v>
      </c>
      <c r="J58" s="21">
        <f>(IF(L58&gt;0,1,0)+(IF(M58&gt;0,1,0))+(IF(N58&gt;0,1,0))+(IF(O58&gt;0,1,0))+(IF(P58&gt;0,1,0))+(IF(Q58&gt;0,1,0))+(IF(R58&gt;0,1,0))+(IF(S58&gt;0,1,0))+(IF(T58&gt;0,1,0))+(IF(U58&gt;0,1,0))+(IF(V58&gt;0,1,0))+(IF(W58&gt;0,1,0)))</f>
        <v>0</v>
      </c>
      <c r="K58" s="22">
        <f>(LARGE(L58:U58,1)+LARGE(L58:U58,2)+LARGE(L58:U58,3)+LARGE(L58:U58,4)+LARGE(L58:U58,5))/5</f>
        <v>0</v>
      </c>
      <c r="L58" s="23">
        <v>0</v>
      </c>
      <c r="M58" s="24">
        <v>0</v>
      </c>
      <c r="N58" s="23">
        <v>0</v>
      </c>
      <c r="O58" s="24">
        <v>0</v>
      </c>
      <c r="P58" s="23">
        <v>0</v>
      </c>
      <c r="Q58" s="24">
        <v>0</v>
      </c>
      <c r="R58" s="23">
        <v>0</v>
      </c>
      <c r="S58" s="24">
        <v>0</v>
      </c>
      <c r="T58" s="23">
        <v>0</v>
      </c>
      <c r="U58" s="24">
        <v>0</v>
      </c>
      <c r="V58" s="23">
        <v>0</v>
      </c>
      <c r="W58" s="24">
        <v>0</v>
      </c>
    </row>
    <row r="59" spans="1:23" ht="14.45" customHeight="1" x14ac:dyDescent="0.25">
      <c r="A59" s="17">
        <f>RANK(K59,K$2:K$136,0)</f>
        <v>20</v>
      </c>
      <c r="B59" s="25">
        <v>3173</v>
      </c>
      <c r="C59" s="25" t="str">
        <f>_xlfn.XLOOKUP(__xlnm._FilterDatabase_159[[#This Row],[SAPSA Number]],Table1[SAPSA number],Table1[Paid up])</f>
        <v>Y</v>
      </c>
      <c r="D59" s="39" t="str">
        <f>_xlfn.XLOOKUP(__xlnm._FilterDatabase_159[[#This Row],[SAPSA Number]],'DS Point summary'!A:A,'DS Point summary'!C:C)</f>
        <v>Garrett-John</v>
      </c>
      <c r="E59" s="39" t="str">
        <f>_xlfn.XLOOKUP(__xlnm._FilterDatabase_159[[#This Row],[SAPSA Number]],'DS Point summary'!A:A,'DS Point summary'!D:D)</f>
        <v>Evans</v>
      </c>
      <c r="F59" s="20" t="str">
        <f>_xlfn.XLOOKUP(__xlnm._FilterDatabase_159[[#This Row],[SAPSA Number]],'DS Point summary'!A:A,'DS Point summary'!E:E)</f>
        <v>G-J</v>
      </c>
      <c r="G59" s="17" t="str">
        <f ca="1">_xlfn.XLOOKUP(__xlnm._FilterDatabase_159[[#This Row],[SAPSA Number]],'DS Point summary'!A:A,'DS Point summary'!F:F)</f>
        <v xml:space="preserve"> </v>
      </c>
      <c r="H59" s="19">
        <f ca="1">_xlfn.XLOOKUP(__xlnm._FilterDatabase_159[[#This Row],[SAPSA Number]],'DS Point summary'!A:A,'DS Point summary'!G:G)</f>
        <v>31</v>
      </c>
      <c r="I59" s="19" t="s">
        <v>370</v>
      </c>
      <c r="J59" s="21">
        <f>(IF(L59&gt;0,1,0)+(IF(M59&gt;0,1,0))+(IF(N59&gt;0,1,0))+(IF(O59&gt;0,1,0))+(IF(P59&gt;0,1,0))+(IF(Q59&gt;0,1,0))+(IF(R59&gt;0,1,0))+(IF(S59&gt;0,1,0))+(IF(T59&gt;0,1,0))+(IF(U59&gt;0,1,0))+(IF(V59&gt;0,1,0))+(IF(W59&gt;0,1,0)))</f>
        <v>0</v>
      </c>
      <c r="K59" s="22">
        <f>(LARGE(L59:U59,1)+LARGE(L59:U59,2)+LARGE(L59:U59,3)+LARGE(L59:U59,4)+LARGE(L59:U59,5))/5</f>
        <v>0</v>
      </c>
      <c r="L59" s="23">
        <v>0</v>
      </c>
      <c r="M59" s="24">
        <v>0</v>
      </c>
      <c r="N59" s="23">
        <v>0</v>
      </c>
      <c r="O59" s="24">
        <v>0</v>
      </c>
      <c r="P59" s="23">
        <v>0</v>
      </c>
      <c r="Q59" s="24">
        <v>0</v>
      </c>
      <c r="R59" s="23">
        <v>0</v>
      </c>
      <c r="S59" s="24">
        <v>0</v>
      </c>
      <c r="T59" s="23">
        <v>0</v>
      </c>
      <c r="U59" s="24">
        <v>0</v>
      </c>
      <c r="V59" s="23">
        <v>0</v>
      </c>
      <c r="W59" s="24">
        <v>0</v>
      </c>
    </row>
    <row r="60" spans="1:23" ht="14.45" customHeight="1" x14ac:dyDescent="0.25">
      <c r="A60" s="17">
        <f>RANK(K60,K$2:K$136,0)</f>
        <v>20</v>
      </c>
      <c r="B60" s="25">
        <v>393</v>
      </c>
      <c r="C60" s="25" t="str">
        <f>_xlfn.XLOOKUP(__xlnm._FilterDatabase_159[[#This Row],[SAPSA Number]],Table1[SAPSA number],Table1[Paid up])</f>
        <v>Y</v>
      </c>
      <c r="D60" s="39" t="str">
        <f>_xlfn.XLOOKUP(__xlnm._FilterDatabase_159[[#This Row],[SAPSA Number]],'DS Point summary'!A:A,'DS Point summary'!C:C)</f>
        <v>Robyn Angela</v>
      </c>
      <c r="E60" s="39" t="str">
        <f>_xlfn.XLOOKUP(__xlnm._FilterDatabase_159[[#This Row],[SAPSA Number]],'DS Point summary'!A:A,'DS Point summary'!D:D)</f>
        <v>Evans</v>
      </c>
      <c r="F60" s="20" t="str">
        <f>_xlfn.XLOOKUP(__xlnm._FilterDatabase_159[[#This Row],[SAPSA Number]],'DS Point summary'!A:A,'DS Point summary'!E:E)</f>
        <v>RA</v>
      </c>
      <c r="G60" s="17" t="str">
        <f>_xlfn.XLOOKUP(__xlnm._FilterDatabase_159[[#This Row],[SAPSA Number]],'DS Point summary'!A:A,'DS Point summary'!F:F)</f>
        <v>Lady</v>
      </c>
      <c r="H60" s="19">
        <f ca="1">_xlfn.XLOOKUP(__xlnm._FilterDatabase_159[[#This Row],[SAPSA Number]],'DS Point summary'!A:A,'DS Point summary'!G:G)</f>
        <v>59</v>
      </c>
      <c r="I60" s="19" t="s">
        <v>370</v>
      </c>
      <c r="J60" s="21">
        <f>(IF(L60&gt;0,1,0)+(IF(M60&gt;0,1,0))+(IF(N60&gt;0,1,0))+(IF(O60&gt;0,1,0))+(IF(P60&gt;0,1,0))+(IF(Q60&gt;0,1,0))+(IF(R60&gt;0,1,0))+(IF(S60&gt;0,1,0))+(IF(T60&gt;0,1,0))+(IF(U60&gt;0,1,0))+(IF(V60&gt;0,1,0))+(IF(W60&gt;0,1,0)))</f>
        <v>0</v>
      </c>
      <c r="K60" s="22">
        <f>(LARGE(L60:U60,1)+LARGE(L60:U60,2)+LARGE(L60:U60,3)+LARGE(L60:U60,4)+LARGE(L60:U60,5))/5</f>
        <v>0</v>
      </c>
      <c r="L60" s="23">
        <v>0</v>
      </c>
      <c r="M60" s="24">
        <v>0</v>
      </c>
      <c r="N60" s="23">
        <v>0</v>
      </c>
      <c r="O60" s="24">
        <v>0</v>
      </c>
      <c r="P60" s="23">
        <v>0</v>
      </c>
      <c r="Q60" s="24">
        <v>0</v>
      </c>
      <c r="R60" s="23">
        <v>0</v>
      </c>
      <c r="S60" s="24">
        <v>0</v>
      </c>
      <c r="T60" s="23">
        <v>0</v>
      </c>
      <c r="U60" s="24">
        <v>0</v>
      </c>
      <c r="V60" s="23">
        <v>0</v>
      </c>
      <c r="W60" s="24">
        <v>0</v>
      </c>
    </row>
    <row r="61" spans="1:23" ht="14.45" customHeight="1" x14ac:dyDescent="0.25">
      <c r="A61" s="17">
        <f>RANK(K61,K$2:K$136,0)</f>
        <v>20</v>
      </c>
      <c r="B61" s="25">
        <v>6308</v>
      </c>
      <c r="C61" s="25" t="str">
        <f>_xlfn.XLOOKUP(__xlnm._FilterDatabase_159[[#This Row],[SAPSA Number]],Table1[SAPSA number],Table1[Paid up])</f>
        <v>Y</v>
      </c>
      <c r="D61" s="39" t="str">
        <f>_xlfn.XLOOKUP(__xlnm._FilterDatabase_159[[#This Row],[SAPSA Number]],'DS Point summary'!A:A,'DS Point summary'!C:C)</f>
        <v>James Matthew</v>
      </c>
      <c r="E61" s="39" t="str">
        <f>_xlfn.XLOOKUP(__xlnm._FilterDatabase_159[[#This Row],[SAPSA Number]],'DS Point summary'!A:A,'DS Point summary'!D:D)</f>
        <v>Hagemann</v>
      </c>
      <c r="F61" s="20" t="str">
        <f>_xlfn.XLOOKUP(__xlnm._FilterDatabase_159[[#This Row],[SAPSA Number]],'DS Point summary'!A:A,'DS Point summary'!E:E)</f>
        <v>JM</v>
      </c>
      <c r="G61" s="17" t="str">
        <f ca="1">_xlfn.XLOOKUP(__xlnm._FilterDatabase_159[[#This Row],[SAPSA Number]],'DS Point summary'!A:A,'DS Point summary'!F:F)</f>
        <v>Jnr</v>
      </c>
      <c r="H61" s="19">
        <f ca="1">_xlfn.XLOOKUP(__xlnm._FilterDatabase_159[[#This Row],[SAPSA Number]],'DS Point summary'!A:A,'DS Point summary'!G:G)</f>
        <v>19</v>
      </c>
      <c r="I61" s="19" t="s">
        <v>370</v>
      </c>
      <c r="J61" s="21">
        <f>(IF(L61&gt;0,1,0)+(IF(M61&gt;0,1,0))+(IF(N61&gt;0,1,0))+(IF(O61&gt;0,1,0))+(IF(P61&gt;0,1,0))+(IF(Q61&gt;0,1,0))+(IF(R61&gt;0,1,0))+(IF(S61&gt;0,1,0))+(IF(T61&gt;0,1,0))+(IF(U61&gt;0,1,0))+(IF(V61&gt;0,1,0))+(IF(W61&gt;0,1,0)))</f>
        <v>0</v>
      </c>
      <c r="K61" s="22">
        <f>(LARGE(L61:U61,1)+LARGE(L61:U61,2)+LARGE(L61:U61,3)+LARGE(L61:U61,4)+LARGE(L61:U61,5))/5</f>
        <v>0</v>
      </c>
      <c r="L61" s="23">
        <v>0</v>
      </c>
      <c r="M61" s="24">
        <v>0</v>
      </c>
      <c r="N61" s="23">
        <v>0</v>
      </c>
      <c r="O61" s="24">
        <v>0</v>
      </c>
      <c r="P61" s="23">
        <v>0</v>
      </c>
      <c r="Q61" s="24">
        <v>0</v>
      </c>
      <c r="R61" s="23">
        <v>0</v>
      </c>
      <c r="S61" s="24">
        <v>0</v>
      </c>
      <c r="T61" s="23">
        <v>0</v>
      </c>
      <c r="U61" s="24">
        <v>0</v>
      </c>
      <c r="V61" s="23">
        <v>0</v>
      </c>
      <c r="W61" s="24">
        <v>0</v>
      </c>
    </row>
    <row r="62" spans="1:23" ht="14.45" customHeight="1" x14ac:dyDescent="0.25">
      <c r="A62" s="17">
        <f>RANK(K62,K$2:K$136,0)</f>
        <v>20</v>
      </c>
      <c r="B62" s="25">
        <v>645</v>
      </c>
      <c r="C62" s="25" t="str">
        <f>_xlfn.XLOOKUP(__xlnm._FilterDatabase_159[[#This Row],[SAPSA Number]],Table1[SAPSA number],Table1[Paid up])</f>
        <v>Y</v>
      </c>
      <c r="D62" s="39" t="str">
        <f>_xlfn.XLOOKUP(__xlnm._FilterDatabase_159[[#This Row],[SAPSA Number]],'DS Point summary'!A:A,'DS Point summary'!C:C)</f>
        <v>Lukas Marthinus</v>
      </c>
      <c r="E62" s="39" t="str">
        <f>_xlfn.XLOOKUP(__xlnm._FilterDatabase_159[[#This Row],[SAPSA Number]],'DS Point summary'!A:A,'DS Point summary'!D:D)</f>
        <v>Janse van Rensburg</v>
      </c>
      <c r="F62" s="20" t="str">
        <f>_xlfn.XLOOKUP(__xlnm._FilterDatabase_159[[#This Row],[SAPSA Number]],'DS Point summary'!A:A,'DS Point summary'!E:E)</f>
        <v>LM</v>
      </c>
      <c r="G62" s="17" t="str">
        <f ca="1">_xlfn.XLOOKUP(__xlnm._FilterDatabase_159[[#This Row],[SAPSA Number]],'DS Point summary'!A:A,'DS Point summary'!F:F)</f>
        <v xml:space="preserve"> </v>
      </c>
      <c r="H62" s="19">
        <f ca="1">_xlfn.XLOOKUP(__xlnm._FilterDatabase_159[[#This Row],[SAPSA Number]],'DS Point summary'!A:A,'DS Point summary'!G:G)</f>
        <v>29</v>
      </c>
      <c r="I62" s="19" t="s">
        <v>370</v>
      </c>
      <c r="J62" s="21">
        <f>(IF(L62&gt;0,1,0)+(IF(M62&gt;0,1,0))+(IF(N62&gt;0,1,0))+(IF(O62&gt;0,1,0))+(IF(P62&gt;0,1,0))+(IF(Q62&gt;0,1,0))+(IF(R62&gt;0,1,0))+(IF(S62&gt;0,1,0))+(IF(T62&gt;0,1,0))+(IF(U62&gt;0,1,0))+(IF(V62&gt;0,1,0))+(IF(W62&gt;0,1,0)))</f>
        <v>0</v>
      </c>
      <c r="K62" s="22">
        <f>(LARGE(L62:U62,1)+LARGE(L62:U62,2)+LARGE(L62:U62,3)+LARGE(L62:U62,4)+LARGE(L62:U62,5))/5</f>
        <v>0</v>
      </c>
      <c r="L62" s="23">
        <v>0</v>
      </c>
      <c r="M62" s="24">
        <v>0</v>
      </c>
      <c r="N62" s="23">
        <v>0</v>
      </c>
      <c r="O62" s="24">
        <v>0</v>
      </c>
      <c r="P62" s="23">
        <v>0</v>
      </c>
      <c r="Q62" s="24">
        <v>0</v>
      </c>
      <c r="R62" s="23">
        <v>0</v>
      </c>
      <c r="S62" s="24">
        <v>0</v>
      </c>
      <c r="T62" s="23">
        <v>0</v>
      </c>
      <c r="U62" s="24">
        <v>0</v>
      </c>
      <c r="V62" s="23">
        <v>0</v>
      </c>
      <c r="W62" s="24">
        <v>0</v>
      </c>
    </row>
    <row r="63" spans="1:23" ht="14.45" customHeight="1" x14ac:dyDescent="0.25">
      <c r="A63" s="17">
        <f>RANK(K63,K$2:K$136,0)</f>
        <v>20</v>
      </c>
      <c r="B63" s="26">
        <v>7173</v>
      </c>
      <c r="C63" s="25" t="str">
        <f>_xlfn.XLOOKUP(__xlnm._FilterDatabase_159[[#This Row],[SAPSA Number]],Table1[SAPSA number],Table1[Paid up])</f>
        <v>Y</v>
      </c>
      <c r="D63" s="39" t="str">
        <f>_xlfn.XLOOKUP(__xlnm._FilterDatabase_159[[#This Row],[SAPSA Number]],'DS Point summary'!A:A,'DS Point summary'!C:C)</f>
        <v xml:space="preserve">Gideon Joubert </v>
      </c>
      <c r="E63" s="39" t="str">
        <f>_xlfn.XLOOKUP(__xlnm._FilterDatabase_159[[#This Row],[SAPSA Number]],'DS Point summary'!A:A,'DS Point summary'!D:D)</f>
        <v>Jansen</v>
      </c>
      <c r="F63" s="20" t="str">
        <f>_xlfn.XLOOKUP(__xlnm._FilterDatabase_159[[#This Row],[SAPSA Number]],'DS Point summary'!A:A,'DS Point summary'!E:E)</f>
        <v>GJ</v>
      </c>
      <c r="G63" s="17">
        <f>_xlfn.XLOOKUP(__xlnm._FilterDatabase_159[[#This Row],[SAPSA Number]],'DS Point summary'!A:A,'DS Point summary'!F:F)</f>
        <v>0</v>
      </c>
      <c r="H63" s="19">
        <f>_xlfn.XLOOKUP(__xlnm._FilterDatabase_159[[#This Row],[SAPSA Number]],'DS Point summary'!A:A,'DS Point summary'!G:G)</f>
        <v>0</v>
      </c>
      <c r="I63" s="19" t="s">
        <v>370</v>
      </c>
      <c r="J63" s="21">
        <f>(IF(L63&gt;0,1,0)+(IF(M63&gt;0,1,0))+(IF(N63&gt;0,1,0))+(IF(O63&gt;0,1,0))+(IF(P63&gt;0,1,0))+(IF(Q63&gt;0,1,0))+(IF(R63&gt;0,1,0))+(IF(S63&gt;0,1,0))+(IF(T63&gt;0,1,0))+(IF(U63&gt;0,1,0))+(IF(V63&gt;0,1,0))+(IF(W63&gt;0,1,0)))</f>
        <v>0</v>
      </c>
      <c r="K63" s="22">
        <f>(LARGE(L63:U63,1)+LARGE(L63:U63,2)+LARGE(L63:U63,3)+LARGE(L63:U63,4)+LARGE(L63:U63,5))/5</f>
        <v>0</v>
      </c>
      <c r="L63" s="23">
        <v>0</v>
      </c>
      <c r="M63" s="24">
        <v>0</v>
      </c>
      <c r="N63" s="23">
        <v>0</v>
      </c>
      <c r="O63" s="24">
        <v>0</v>
      </c>
      <c r="P63" s="23">
        <v>0</v>
      </c>
      <c r="Q63" s="24">
        <v>0</v>
      </c>
      <c r="R63" s="23">
        <v>0</v>
      </c>
      <c r="S63" s="24">
        <v>0</v>
      </c>
      <c r="T63" s="23">
        <v>0</v>
      </c>
      <c r="U63" s="24">
        <v>0</v>
      </c>
      <c r="V63" s="23">
        <v>0</v>
      </c>
      <c r="W63" s="24">
        <v>0</v>
      </c>
    </row>
    <row r="64" spans="1:23" ht="14.45" customHeight="1" x14ac:dyDescent="0.25">
      <c r="A64" s="17">
        <f>RANK(K64,K$2:K$136,0)</f>
        <v>20</v>
      </c>
      <c r="B64" s="26">
        <v>7174</v>
      </c>
      <c r="C64" s="25" t="str">
        <f>_xlfn.XLOOKUP(__xlnm._FilterDatabase_159[[#This Row],[SAPSA Number]],Table1[SAPSA number],Table1[Paid up])</f>
        <v>Y</v>
      </c>
      <c r="D64" s="39" t="str">
        <f>_xlfn.XLOOKUP(__xlnm._FilterDatabase_159[[#This Row],[SAPSA Number]],'DS Point summary'!A:A,'DS Point summary'!C:C)</f>
        <v>Jacobus Francois</v>
      </c>
      <c r="E64" s="39" t="str">
        <f>_xlfn.XLOOKUP(__xlnm._FilterDatabase_159[[#This Row],[SAPSA Number]],'DS Point summary'!A:A,'DS Point summary'!D:D)</f>
        <v>Jansen</v>
      </c>
      <c r="F64" s="20" t="str">
        <f>_xlfn.XLOOKUP(__xlnm._FilterDatabase_159[[#This Row],[SAPSA Number]],'DS Point summary'!A:A,'DS Point summary'!E:E)</f>
        <v>JF</v>
      </c>
      <c r="G64" s="17">
        <f>_xlfn.XLOOKUP(__xlnm._FilterDatabase_159[[#This Row],[SAPSA Number]],'DS Point summary'!A:A,'DS Point summary'!F:F)</f>
        <v>0</v>
      </c>
      <c r="H64" s="19">
        <f>_xlfn.XLOOKUP(__xlnm._FilterDatabase_159[[#This Row],[SAPSA Number]],'DS Point summary'!A:A,'DS Point summary'!G:G)</f>
        <v>0</v>
      </c>
      <c r="I64" s="19" t="s">
        <v>370</v>
      </c>
      <c r="J64" s="21">
        <f>(IF(L64&gt;0,1,0)+(IF(M64&gt;0,1,0))+(IF(N64&gt;0,1,0))+(IF(O64&gt;0,1,0))+(IF(P64&gt;0,1,0))+(IF(Q64&gt;0,1,0))+(IF(R64&gt;0,1,0))+(IF(S64&gt;0,1,0))+(IF(T64&gt;0,1,0))+(IF(U64&gt;0,1,0))+(IF(V64&gt;0,1,0))+(IF(W64&gt;0,1,0)))</f>
        <v>0</v>
      </c>
      <c r="K64" s="22">
        <f>(LARGE(L64:U64,1)+LARGE(L64:U64,2)+LARGE(L64:U64,3)+LARGE(L64:U64,4)+LARGE(L64:U64,5))/5</f>
        <v>0</v>
      </c>
      <c r="L64" s="23">
        <v>0</v>
      </c>
      <c r="M64" s="24">
        <v>0</v>
      </c>
      <c r="N64" s="23">
        <v>0</v>
      </c>
      <c r="O64" s="24">
        <v>0</v>
      </c>
      <c r="P64" s="23">
        <v>0</v>
      </c>
      <c r="Q64" s="24">
        <v>0</v>
      </c>
      <c r="R64" s="23">
        <v>0</v>
      </c>
      <c r="S64" s="24">
        <v>0</v>
      </c>
      <c r="T64" s="23">
        <v>0</v>
      </c>
      <c r="U64" s="24">
        <v>0</v>
      </c>
      <c r="V64" s="23">
        <v>0</v>
      </c>
      <c r="W64" s="24">
        <v>0</v>
      </c>
    </row>
    <row r="65" spans="1:23" ht="14.45" customHeight="1" x14ac:dyDescent="0.25">
      <c r="A65" s="17">
        <f>RANK(K65,K$2:K$136,0)</f>
        <v>20</v>
      </c>
      <c r="B65" s="26">
        <v>2655</v>
      </c>
      <c r="C65" s="26" t="str">
        <f>_xlfn.XLOOKUP(__xlnm._FilterDatabase_159[[#This Row],[SAPSA Number]],Table1[SAPSA number],Table1[Paid up])</f>
        <v>Y</v>
      </c>
      <c r="D65" s="39" t="str">
        <f>_xlfn.XLOOKUP(__xlnm._FilterDatabase_159[[#This Row],[SAPSA Number]],'DS Point summary'!A:A,'DS Point summary'!C:C)</f>
        <v>Ruben</v>
      </c>
      <c r="E65" s="39" t="str">
        <f>_xlfn.XLOOKUP(__xlnm._FilterDatabase_159[[#This Row],[SAPSA Number]],'DS Point summary'!A:A,'DS Point summary'!D:D)</f>
        <v>Joubert</v>
      </c>
      <c r="F65" s="20" t="str">
        <f>_xlfn.XLOOKUP(__xlnm._FilterDatabase_159[[#This Row],[SAPSA Number]],'DS Point summary'!A:A,'DS Point summary'!E:E)</f>
        <v>R</v>
      </c>
      <c r="G65" s="17" t="str">
        <f ca="1">_xlfn.XLOOKUP(__xlnm._FilterDatabase_159[[#This Row],[SAPSA Number]],'DS Point summary'!A:A,'DS Point summary'!F:F)</f>
        <v>Jnr</v>
      </c>
      <c r="H65" s="19">
        <f ca="1">_xlfn.XLOOKUP(__xlnm._FilterDatabase_159[[#This Row],[SAPSA Number]],'DS Point summary'!A:A,'DS Point summary'!G:G)</f>
        <v>17</v>
      </c>
      <c r="I65" s="19" t="s">
        <v>370</v>
      </c>
      <c r="J65" s="21">
        <f>(IF(L65&gt;0,1,0)+(IF(M65&gt;0,1,0))+(IF(N65&gt;0,1,0))+(IF(O65&gt;0,1,0))+(IF(P65&gt;0,1,0))+(IF(Q65&gt;0,1,0))+(IF(R65&gt;0,1,0))+(IF(S65&gt;0,1,0))+(IF(T65&gt;0,1,0))+(IF(U65&gt;0,1,0))+(IF(V65&gt;0,1,0))+(IF(W65&gt;0,1,0)))</f>
        <v>0</v>
      </c>
      <c r="K65" s="22">
        <f>(LARGE(L65:U65,1)+LARGE(L65:U65,2)+LARGE(L65:U65,3)+LARGE(L65:U65,4)+LARGE(L65:U65,5))/5</f>
        <v>0</v>
      </c>
      <c r="L65" s="23">
        <v>0</v>
      </c>
      <c r="M65" s="24">
        <v>0</v>
      </c>
      <c r="N65" s="23">
        <v>0</v>
      </c>
      <c r="O65" s="24">
        <v>0</v>
      </c>
      <c r="P65" s="23">
        <v>0</v>
      </c>
      <c r="Q65" s="24">
        <v>0</v>
      </c>
      <c r="R65" s="23">
        <v>0</v>
      </c>
      <c r="S65" s="24">
        <v>0</v>
      </c>
      <c r="T65" s="23">
        <v>0</v>
      </c>
      <c r="U65" s="24">
        <v>0</v>
      </c>
      <c r="V65" s="23">
        <v>0</v>
      </c>
      <c r="W65" s="24">
        <v>0</v>
      </c>
    </row>
    <row r="66" spans="1:23" ht="14.45" customHeight="1" x14ac:dyDescent="0.25">
      <c r="A66" s="17">
        <f>RANK(K66,K$2:K$136,0)</f>
        <v>20</v>
      </c>
      <c r="B66" s="27">
        <v>4094</v>
      </c>
      <c r="C66" s="115" t="str">
        <f>_xlfn.XLOOKUP(__xlnm._FilterDatabase_159[[#This Row],[SAPSA Number]],Table1[SAPSA number],Table1[Paid up])</f>
        <v>Y</v>
      </c>
      <c r="D66" s="39" t="str">
        <f>_xlfn.XLOOKUP(__xlnm._FilterDatabase_159[[#This Row],[SAPSA Number]],'DS Point summary'!A:A,'DS Point summary'!C:C)</f>
        <v>Johan</v>
      </c>
      <c r="E66" s="39" t="str">
        <f>_xlfn.XLOOKUP(__xlnm._FilterDatabase_159[[#This Row],[SAPSA Number]],'DS Point summary'!A:A,'DS Point summary'!D:D)</f>
        <v>Kemp</v>
      </c>
      <c r="F66" s="20" t="str">
        <f>_xlfn.XLOOKUP(__xlnm._FilterDatabase_159[[#This Row],[SAPSA Number]],'DS Point summary'!A:A,'DS Point summary'!E:E)</f>
        <v>J</v>
      </c>
      <c r="G66" s="17" t="str">
        <f ca="1">_xlfn.XLOOKUP(__xlnm._FilterDatabase_159[[#This Row],[SAPSA Number]],'DS Point summary'!A:A,'DS Point summary'!F:F)</f>
        <v xml:space="preserve"> </v>
      </c>
      <c r="H66" s="19">
        <f ca="1">_xlfn.XLOOKUP(__xlnm._FilterDatabase_159[[#This Row],[SAPSA Number]],'DS Point summary'!A:A,'DS Point summary'!G:G)</f>
        <v>42</v>
      </c>
      <c r="I66" s="19" t="s">
        <v>370</v>
      </c>
      <c r="J66" s="21">
        <f>(IF(L66&gt;0,1,0)+(IF(M66&gt;0,1,0))+(IF(N66&gt;0,1,0))+(IF(O66&gt;0,1,0))+(IF(P66&gt;0,1,0))+(IF(Q66&gt;0,1,0))+(IF(R66&gt;0,1,0))+(IF(S66&gt;0,1,0))+(IF(T66&gt;0,1,0))+(IF(U66&gt;0,1,0))+(IF(V66&gt;0,1,0))+(IF(W66&gt;0,1,0)))</f>
        <v>0</v>
      </c>
      <c r="K66" s="22">
        <f>(LARGE(L66:U66,1)+LARGE(L66:U66,2)+LARGE(L66:U66,3)+LARGE(L66:U66,4)+LARGE(L66:U66,5))/5</f>
        <v>0</v>
      </c>
      <c r="L66" s="23">
        <v>0</v>
      </c>
      <c r="M66" s="24">
        <v>0</v>
      </c>
      <c r="N66" s="23">
        <v>0</v>
      </c>
      <c r="O66" s="24">
        <v>0</v>
      </c>
      <c r="P66" s="23">
        <v>0</v>
      </c>
      <c r="Q66" s="24">
        <v>0</v>
      </c>
      <c r="R66" s="23">
        <v>0</v>
      </c>
      <c r="S66" s="24">
        <v>0</v>
      </c>
      <c r="T66" s="23">
        <v>0</v>
      </c>
      <c r="U66" s="24">
        <v>0</v>
      </c>
      <c r="V66" s="23">
        <v>0</v>
      </c>
      <c r="W66" s="24">
        <v>0</v>
      </c>
    </row>
    <row r="67" spans="1:23" ht="14.45" customHeight="1" x14ac:dyDescent="0.25">
      <c r="A67" s="17">
        <f>RANK(K67,K$2:K$136,0)</f>
        <v>20</v>
      </c>
      <c r="B67" s="26">
        <v>7065</v>
      </c>
      <c r="C67" s="26" t="str">
        <f>_xlfn.XLOOKUP(__xlnm._FilterDatabase_159[[#This Row],[SAPSA Number]],Table1[SAPSA number],Table1[Paid up])</f>
        <v>Y</v>
      </c>
      <c r="D67" s="39" t="str">
        <f>_xlfn.XLOOKUP(__xlnm._FilterDatabase_159[[#This Row],[SAPSA Number]],'DS Point summary'!A:A,'DS Point summary'!C:C)</f>
        <v>Wesley Austin</v>
      </c>
      <c r="E67" s="39" t="str">
        <f>_xlfn.XLOOKUP(__xlnm._FilterDatabase_159[[#This Row],[SAPSA Number]],'DS Point summary'!A:A,'DS Point summary'!D:D)</f>
        <v>Kiloh</v>
      </c>
      <c r="F67" s="20" t="str">
        <f>_xlfn.XLOOKUP(__xlnm._FilterDatabase_159[[#This Row],[SAPSA Number]],'DS Point summary'!A:A,'DS Point summary'!E:E)</f>
        <v>WA</v>
      </c>
      <c r="G67" s="17" t="str">
        <f ca="1">_xlfn.XLOOKUP(__xlnm._FilterDatabase_159[[#This Row],[SAPSA Number]],'DS Point summary'!A:A,'DS Point summary'!F:F)</f>
        <v xml:space="preserve"> </v>
      </c>
      <c r="H67" s="19">
        <f>_xlfn.XLOOKUP(__xlnm._FilterDatabase_159[[#This Row],[SAPSA Number]],'DS Point summary'!A:A,'DS Point summary'!G:G)</f>
        <v>0</v>
      </c>
      <c r="I67" s="19" t="s">
        <v>370</v>
      </c>
      <c r="J67" s="21">
        <f>(IF(L67&gt;0,1,0)+(IF(M67&gt;0,1,0))+(IF(N67&gt;0,1,0))+(IF(O67&gt;0,1,0))+(IF(P67&gt;0,1,0))+(IF(Q67&gt;0,1,0))+(IF(R67&gt;0,1,0))+(IF(S67&gt;0,1,0))+(IF(T67&gt;0,1,0))+(IF(U67&gt;0,1,0))+(IF(V67&gt;0,1,0))+(IF(W67&gt;0,1,0)))</f>
        <v>0</v>
      </c>
      <c r="K67" s="22">
        <f>(LARGE(L67:U67,1)+LARGE(L67:U67,2)+LARGE(L67:U67,3)+LARGE(L67:U67,4)+LARGE(L67:U67,5))/5</f>
        <v>0</v>
      </c>
      <c r="L67" s="23">
        <v>0</v>
      </c>
      <c r="M67" s="24">
        <v>0</v>
      </c>
      <c r="N67" s="23">
        <v>0</v>
      </c>
      <c r="O67" s="24">
        <v>0</v>
      </c>
      <c r="P67" s="23">
        <v>0</v>
      </c>
      <c r="Q67" s="24">
        <v>0</v>
      </c>
      <c r="R67" s="23">
        <v>0</v>
      </c>
      <c r="S67" s="24">
        <v>0</v>
      </c>
      <c r="T67" s="23">
        <v>0</v>
      </c>
      <c r="U67" s="24">
        <v>0</v>
      </c>
      <c r="V67" s="23">
        <v>0</v>
      </c>
      <c r="W67" s="24">
        <v>0</v>
      </c>
    </row>
    <row r="68" spans="1:23" ht="14.45" customHeight="1" x14ac:dyDescent="0.25">
      <c r="A68" s="17">
        <f>RANK(K68,K$2:K$136,0)</f>
        <v>20</v>
      </c>
      <c r="B68" s="39">
        <v>7066</v>
      </c>
      <c r="C68" s="26" t="str">
        <f>_xlfn.XLOOKUP(__xlnm._FilterDatabase_159[[#This Row],[SAPSA Number]],Table1[SAPSA number],Table1[Paid up])</f>
        <v>Y</v>
      </c>
      <c r="D68" s="39" t="str">
        <f>_xlfn.XLOOKUP(__xlnm._FilterDatabase_159[[#This Row],[SAPSA Number]],'DS Point summary'!A:A,'DS Point summary'!C:C)</f>
        <v>Adrian Warren</v>
      </c>
      <c r="E68" s="39" t="str">
        <f>_xlfn.XLOOKUP(__xlnm._FilterDatabase_159[[#This Row],[SAPSA Number]],'DS Point summary'!A:A,'DS Point summary'!D:D)</f>
        <v>Kiloh</v>
      </c>
      <c r="F68" s="20" t="str">
        <f>_xlfn.XLOOKUP(__xlnm._FilterDatabase_159[[#This Row],[SAPSA Number]],'DS Point summary'!A:A,'DS Point summary'!E:E)</f>
        <v>AW</v>
      </c>
      <c r="G68" s="17" t="str">
        <f ca="1">_xlfn.XLOOKUP(__xlnm._FilterDatabase_159[[#This Row],[SAPSA Number]],'DS Point summary'!A:A,'DS Point summary'!F:F)</f>
        <v>Jnr</v>
      </c>
      <c r="H68" s="19">
        <f>_xlfn.XLOOKUP(__xlnm._FilterDatabase_159[[#This Row],[SAPSA Number]],'DS Point summary'!A:A,'DS Point summary'!G:G)</f>
        <v>0</v>
      </c>
      <c r="I68" s="19" t="s">
        <v>370</v>
      </c>
      <c r="J68" s="21">
        <f>(IF(L68&gt;0,1,0)+(IF(M68&gt;0,1,0))+(IF(N68&gt;0,1,0))+(IF(O68&gt;0,1,0))+(IF(P68&gt;0,1,0))+(IF(Q68&gt;0,1,0))+(IF(R68&gt;0,1,0))+(IF(S68&gt;0,1,0))+(IF(T68&gt;0,1,0))+(IF(U68&gt;0,1,0))+(IF(V68&gt;0,1,0))+(IF(W68&gt;0,1,0)))</f>
        <v>0</v>
      </c>
      <c r="K68" s="22">
        <f>(LARGE(L68:U68,1)+LARGE(L68:U68,2)+LARGE(L68:U68,3)+LARGE(L68:U68,4)+LARGE(L68:U68,5))/5</f>
        <v>0</v>
      </c>
      <c r="L68" s="23">
        <v>0</v>
      </c>
      <c r="M68" s="24">
        <v>0</v>
      </c>
      <c r="N68" s="23">
        <v>0</v>
      </c>
      <c r="O68" s="24">
        <v>0</v>
      </c>
      <c r="P68" s="23">
        <v>0</v>
      </c>
      <c r="Q68" s="24">
        <v>0</v>
      </c>
      <c r="R68" s="23">
        <v>0</v>
      </c>
      <c r="S68" s="24">
        <v>0</v>
      </c>
      <c r="T68" s="23">
        <v>0</v>
      </c>
      <c r="U68" s="24">
        <v>0</v>
      </c>
      <c r="V68" s="23">
        <v>0</v>
      </c>
      <c r="W68" s="24">
        <v>0</v>
      </c>
    </row>
    <row r="69" spans="1:23" x14ac:dyDescent="0.25">
      <c r="A69" s="17">
        <f>RANK(K69,K$2:K$136,0)</f>
        <v>20</v>
      </c>
      <c r="B69" s="27">
        <v>7067</v>
      </c>
      <c r="C69" s="115" t="str">
        <f>_xlfn.XLOOKUP(__xlnm._FilterDatabase_159[[#This Row],[SAPSA Number]],Table1[SAPSA number],Table1[Paid up])</f>
        <v>Y</v>
      </c>
      <c r="D69" s="39" t="str">
        <f>_xlfn.XLOOKUP(__xlnm._FilterDatabase_159[[#This Row],[SAPSA Number]],'DS Point summary'!A:A,'DS Point summary'!C:C)</f>
        <v>Kewan Rudy</v>
      </c>
      <c r="E69" s="39" t="str">
        <f>_xlfn.XLOOKUP(__xlnm._FilterDatabase_159[[#This Row],[SAPSA Number]],'DS Point summary'!A:A,'DS Point summary'!D:D)</f>
        <v>Kiloh</v>
      </c>
      <c r="F69" s="20" t="str">
        <f>_xlfn.XLOOKUP(__xlnm._FilterDatabase_159[[#This Row],[SAPSA Number]],'DS Point summary'!A:A,'DS Point summary'!E:E)</f>
        <v>KR</v>
      </c>
      <c r="G69" s="17" t="str">
        <f ca="1">_xlfn.XLOOKUP(__xlnm._FilterDatabase_159[[#This Row],[SAPSA Number]],'DS Point summary'!A:A,'DS Point summary'!F:F)</f>
        <v>Jnr</v>
      </c>
      <c r="H69" s="19">
        <f>_xlfn.XLOOKUP(__xlnm._FilterDatabase_159[[#This Row],[SAPSA Number]],'DS Point summary'!A:A,'DS Point summary'!G:G)</f>
        <v>0</v>
      </c>
      <c r="I69" s="19" t="s">
        <v>370</v>
      </c>
      <c r="J69" s="21">
        <f>(IF(L69&gt;0,1,0)+(IF(M69&gt;0,1,0))+(IF(N69&gt;0,1,0))+(IF(O69&gt;0,1,0))+(IF(P69&gt;0,1,0))+(IF(Q69&gt;0,1,0))+(IF(R69&gt;0,1,0))+(IF(S69&gt;0,1,0))+(IF(T69&gt;0,1,0))+(IF(U69&gt;0,1,0))+(IF(V69&gt;0,1,0))+(IF(W69&gt;0,1,0)))</f>
        <v>0</v>
      </c>
      <c r="K69" s="22">
        <f>(LARGE(L69:U69,1)+LARGE(L69:U69,2)+LARGE(L69:U69,3)+LARGE(L69:U69,4)+LARGE(L69:U69,5))/5</f>
        <v>0</v>
      </c>
      <c r="L69" s="23">
        <v>0</v>
      </c>
      <c r="M69" s="24">
        <v>0</v>
      </c>
      <c r="N69" s="23">
        <v>0</v>
      </c>
      <c r="O69" s="24">
        <v>0</v>
      </c>
      <c r="P69" s="23">
        <v>0</v>
      </c>
      <c r="Q69" s="24">
        <v>0</v>
      </c>
      <c r="R69" s="23">
        <v>0</v>
      </c>
      <c r="S69" s="24">
        <v>0</v>
      </c>
      <c r="T69" s="23">
        <v>0</v>
      </c>
      <c r="U69" s="24">
        <v>0</v>
      </c>
      <c r="V69" s="23">
        <v>0</v>
      </c>
      <c r="W69" s="24">
        <v>0</v>
      </c>
    </row>
    <row r="70" spans="1:23" x14ac:dyDescent="0.25">
      <c r="A70" s="17">
        <f>RANK(K70,K$2:K$136,0)</f>
        <v>20</v>
      </c>
      <c r="B70" s="26">
        <v>6434</v>
      </c>
      <c r="C70" s="26" t="str">
        <f>_xlfn.XLOOKUP(__xlnm._FilterDatabase_159[[#This Row],[SAPSA Number]],Table1[SAPSA number],Table1[Paid up])</f>
        <v>Y</v>
      </c>
      <c r="D70" s="39" t="str">
        <f>_xlfn.XLOOKUP(__xlnm._FilterDatabase_159[[#This Row],[SAPSA Number]],'DS Point summary'!A:A,'DS Point summary'!C:C)</f>
        <v>Francois Robert</v>
      </c>
      <c r="E70" s="39" t="str">
        <f>_xlfn.XLOOKUP(__xlnm._FilterDatabase_159[[#This Row],[SAPSA Number]],'DS Point summary'!A:A,'DS Point summary'!D:D)</f>
        <v>Koekemoer</v>
      </c>
      <c r="F70" s="20" t="str">
        <f>_xlfn.XLOOKUP(__xlnm._FilterDatabase_159[[#This Row],[SAPSA Number]],'DS Point summary'!A:A,'DS Point summary'!E:E)</f>
        <v>FR</v>
      </c>
      <c r="G70" s="17" t="str">
        <f ca="1">_xlfn.XLOOKUP(__xlnm._FilterDatabase_159[[#This Row],[SAPSA Number]],'DS Point summary'!A:A,'DS Point summary'!F:F)</f>
        <v xml:space="preserve"> </v>
      </c>
      <c r="H70" s="19">
        <f ca="1">_xlfn.XLOOKUP(__xlnm._FilterDatabase_159[[#This Row],[SAPSA Number]],'DS Point summary'!A:A,'DS Point summary'!G:G)</f>
        <v>42</v>
      </c>
      <c r="I70" s="19" t="s">
        <v>370</v>
      </c>
      <c r="J70" s="21">
        <f>(IF(L70&gt;0,1,0)+(IF(M70&gt;0,1,0))+(IF(N70&gt;0,1,0))+(IF(O70&gt;0,1,0))+(IF(P70&gt;0,1,0))+(IF(Q70&gt;0,1,0))+(IF(R70&gt;0,1,0))+(IF(S70&gt;0,1,0))+(IF(T70&gt;0,1,0))+(IF(U70&gt;0,1,0))+(IF(V70&gt;0,1,0))+(IF(W70&gt;0,1,0)))</f>
        <v>0</v>
      </c>
      <c r="K70" s="22">
        <f>(LARGE(L70:U70,1)+LARGE(L70:U70,2)+LARGE(L70:U70,3)+LARGE(L70:U70,4)+LARGE(L70:U70,5))/5</f>
        <v>0</v>
      </c>
      <c r="L70" s="23">
        <v>0</v>
      </c>
      <c r="M70" s="24">
        <v>0</v>
      </c>
      <c r="N70" s="23">
        <v>0</v>
      </c>
      <c r="O70" s="24">
        <v>0</v>
      </c>
      <c r="P70" s="23">
        <v>0</v>
      </c>
      <c r="Q70" s="24">
        <v>0</v>
      </c>
      <c r="R70" s="23">
        <v>0</v>
      </c>
      <c r="S70" s="24">
        <v>0</v>
      </c>
      <c r="T70" s="23">
        <v>0</v>
      </c>
      <c r="U70" s="24">
        <v>0</v>
      </c>
      <c r="V70" s="23">
        <v>0</v>
      </c>
      <c r="W70" s="24">
        <v>0</v>
      </c>
    </row>
    <row r="71" spans="1:23" x14ac:dyDescent="0.25">
      <c r="A71" s="17">
        <f>RANK(K71,K$2:K$136,0)</f>
        <v>20</v>
      </c>
      <c r="B71" s="26">
        <v>191</v>
      </c>
      <c r="C71" s="26" t="str">
        <f>_xlfn.XLOOKUP(__xlnm._FilterDatabase_159[[#This Row],[SAPSA Number]],Table1[SAPSA number],Table1[Paid up])</f>
        <v>Y</v>
      </c>
      <c r="D71" s="39" t="str">
        <f>_xlfn.XLOOKUP(__xlnm._FilterDatabase_159[[#This Row],[SAPSA Number]],'DS Point summary'!A:A,'DS Point summary'!C:C)</f>
        <v>Joseph John</v>
      </c>
      <c r="E71" s="39" t="str">
        <f>_xlfn.XLOOKUP(__xlnm._FilterDatabase_159[[#This Row],[SAPSA Number]],'DS Point summary'!A:A,'DS Point summary'!D:D)</f>
        <v>Kriel</v>
      </c>
      <c r="F71" s="20" t="str">
        <f>_xlfn.XLOOKUP(__xlnm._FilterDatabase_159[[#This Row],[SAPSA Number]],'DS Point summary'!A:A,'DS Point summary'!E:E)</f>
        <v>JJ</v>
      </c>
      <c r="G71" s="17" t="str">
        <f ca="1">_xlfn.XLOOKUP(__xlnm._FilterDatabase_159[[#This Row],[SAPSA Number]],'DS Point summary'!A:A,'DS Point summary'!F:F)</f>
        <v>SS</v>
      </c>
      <c r="H71" s="19">
        <f ca="1">_xlfn.XLOOKUP(__xlnm._FilterDatabase_159[[#This Row],[SAPSA Number]],'DS Point summary'!A:A,'DS Point summary'!G:G)</f>
        <v>60</v>
      </c>
      <c r="I71" s="19" t="s">
        <v>370</v>
      </c>
      <c r="J71" s="21">
        <f>(IF(L71&gt;0,1,0)+(IF(M71&gt;0,1,0))+(IF(N71&gt;0,1,0))+(IF(O71&gt;0,1,0))+(IF(P71&gt;0,1,0))+(IF(Q71&gt;0,1,0))+(IF(R71&gt;0,1,0))+(IF(S71&gt;0,1,0))+(IF(T71&gt;0,1,0))+(IF(U71&gt;0,1,0))+(IF(V71&gt;0,1,0))+(IF(W71&gt;0,1,0)))</f>
        <v>0</v>
      </c>
      <c r="K71" s="22">
        <f>(LARGE(L71:U71,1)+LARGE(L71:U71,2)+LARGE(L71:U71,3)+LARGE(L71:U71,4)+LARGE(L71:U71,5))/5</f>
        <v>0</v>
      </c>
      <c r="L71" s="23">
        <v>0</v>
      </c>
      <c r="M71" s="24">
        <v>0</v>
      </c>
      <c r="N71" s="23">
        <v>0</v>
      </c>
      <c r="O71" s="24">
        <v>0</v>
      </c>
      <c r="P71" s="23">
        <v>0</v>
      </c>
      <c r="Q71" s="24">
        <v>0</v>
      </c>
      <c r="R71" s="23">
        <v>0</v>
      </c>
      <c r="S71" s="24">
        <v>0</v>
      </c>
      <c r="T71" s="23">
        <v>0</v>
      </c>
      <c r="U71" s="24">
        <v>0</v>
      </c>
      <c r="V71" s="23">
        <v>0</v>
      </c>
      <c r="W71" s="24">
        <v>0</v>
      </c>
    </row>
    <row r="72" spans="1:23" x14ac:dyDescent="0.25">
      <c r="A72" s="17">
        <f>RANK(K72,K$2:K$136,0)</f>
        <v>20</v>
      </c>
      <c r="B72" s="26">
        <v>199</v>
      </c>
      <c r="C72" s="26" t="str">
        <f>_xlfn.XLOOKUP(__xlnm._FilterDatabase_159[[#This Row],[SAPSA Number]],Table1[SAPSA number],Table1[Paid up])</f>
        <v>Y</v>
      </c>
      <c r="D72" s="39" t="str">
        <f>_xlfn.XLOOKUP(__xlnm._FilterDatabase_159[[#This Row],[SAPSA Number]],'DS Point summary'!A:A,'DS Point summary'!C:C)</f>
        <v>Susanna Johanna</v>
      </c>
      <c r="E72" s="39" t="str">
        <f>_xlfn.XLOOKUP(__xlnm._FilterDatabase_159[[#This Row],[SAPSA Number]],'DS Point summary'!A:A,'DS Point summary'!D:D)</f>
        <v>Kriel</v>
      </c>
      <c r="F72" s="20" t="str">
        <f>_xlfn.XLOOKUP(__xlnm._FilterDatabase_159[[#This Row],[SAPSA Number]],'DS Point summary'!A:A,'DS Point summary'!E:E)</f>
        <v>SJ</v>
      </c>
      <c r="G72" s="17" t="str">
        <f>_xlfn.XLOOKUP(__xlnm._FilterDatabase_159[[#This Row],[SAPSA Number]],'DS Point summary'!A:A,'DS Point summary'!F:F)</f>
        <v>Lady</v>
      </c>
      <c r="H72" s="19">
        <f ca="1">_xlfn.XLOOKUP(__xlnm._FilterDatabase_159[[#This Row],[SAPSA Number]],'DS Point summary'!A:A,'DS Point summary'!G:G)</f>
        <v>60</v>
      </c>
      <c r="I72" s="19" t="s">
        <v>370</v>
      </c>
      <c r="J72" s="21">
        <f>(IF(L72&gt;0,1,0)+(IF(M72&gt;0,1,0))+(IF(N72&gt;0,1,0))+(IF(O72&gt;0,1,0))+(IF(P72&gt;0,1,0))+(IF(Q72&gt;0,1,0))+(IF(R72&gt;0,1,0))+(IF(S72&gt;0,1,0))+(IF(T72&gt;0,1,0))+(IF(U72&gt;0,1,0))+(IF(V72&gt;0,1,0))+(IF(W72&gt;0,1,0)))</f>
        <v>0</v>
      </c>
      <c r="K72" s="22">
        <f>(LARGE(L72:U72,1)+LARGE(L72:U72,2)+LARGE(L72:U72,3)+LARGE(L72:U72,4)+LARGE(L72:U72,5))/5</f>
        <v>0</v>
      </c>
      <c r="L72" s="23">
        <v>0</v>
      </c>
      <c r="M72" s="24">
        <v>0</v>
      </c>
      <c r="N72" s="23">
        <v>0</v>
      </c>
      <c r="O72" s="24">
        <v>0</v>
      </c>
      <c r="P72" s="23">
        <v>0</v>
      </c>
      <c r="Q72" s="24">
        <v>0</v>
      </c>
      <c r="R72" s="23">
        <v>0</v>
      </c>
      <c r="S72" s="24">
        <v>0</v>
      </c>
      <c r="T72" s="23">
        <v>0</v>
      </c>
      <c r="U72" s="24">
        <v>0</v>
      </c>
      <c r="V72" s="23">
        <v>0</v>
      </c>
      <c r="W72" s="24">
        <v>0</v>
      </c>
    </row>
    <row r="73" spans="1:23" x14ac:dyDescent="0.25">
      <c r="A73" s="17">
        <f>RANK(K73,K$2:K$136,0)</f>
        <v>20</v>
      </c>
      <c r="B73" s="26">
        <v>252</v>
      </c>
      <c r="C73" s="26" t="str">
        <f>_xlfn.XLOOKUP(__xlnm._FilterDatabase_159[[#This Row],[SAPSA Number]],Table1[SAPSA number],Table1[Paid up])</f>
        <v>Y</v>
      </c>
      <c r="D73" s="39" t="str">
        <f>_xlfn.XLOOKUP(__xlnm._FilterDatabase_159[[#This Row],[SAPSA Number]],'DS Point summary'!A:A,'DS Point summary'!C:C)</f>
        <v>Deon</v>
      </c>
      <c r="E73" s="39" t="str">
        <f>_xlfn.XLOOKUP(__xlnm._FilterDatabase_159[[#This Row],[SAPSA Number]],'DS Point summary'!A:A,'DS Point summary'!D:D)</f>
        <v>Labuschagne</v>
      </c>
      <c r="F73" s="20" t="str">
        <f>_xlfn.XLOOKUP(__xlnm._FilterDatabase_159[[#This Row],[SAPSA Number]],'DS Point summary'!A:A,'DS Point summary'!E:E)</f>
        <v>D</v>
      </c>
      <c r="G73" s="17" t="str">
        <f ca="1">_xlfn.XLOOKUP(__xlnm._FilterDatabase_159[[#This Row],[SAPSA Number]],'DS Point summary'!A:A,'DS Point summary'!F:F)</f>
        <v>SS</v>
      </c>
      <c r="H73" s="19">
        <f ca="1">_xlfn.XLOOKUP(__xlnm._FilterDatabase_159[[#This Row],[SAPSA Number]],'DS Point summary'!A:A,'DS Point summary'!G:G)</f>
        <v>69</v>
      </c>
      <c r="I73" s="19" t="s">
        <v>370</v>
      </c>
      <c r="J73" s="21">
        <f>(IF(L73&gt;0,1,0)+(IF(M73&gt;0,1,0))+(IF(N73&gt;0,1,0))+(IF(O73&gt;0,1,0))+(IF(P73&gt;0,1,0))+(IF(Q73&gt;0,1,0))+(IF(R73&gt;0,1,0))+(IF(S73&gt;0,1,0))+(IF(T73&gt;0,1,0))+(IF(U73&gt;0,1,0))+(IF(V73&gt;0,1,0))+(IF(W73&gt;0,1,0)))</f>
        <v>0</v>
      </c>
      <c r="K73" s="22">
        <f>(LARGE(L73:U73,1)+LARGE(L73:U73,2)+LARGE(L73:U73,3)+LARGE(L73:U73,4)+LARGE(L73:U73,5))/5</f>
        <v>0</v>
      </c>
      <c r="L73" s="23">
        <v>0</v>
      </c>
      <c r="M73" s="24">
        <v>0</v>
      </c>
      <c r="N73" s="23">
        <v>0</v>
      </c>
      <c r="O73" s="24">
        <v>0</v>
      </c>
      <c r="P73" s="23">
        <v>0</v>
      </c>
      <c r="Q73" s="24">
        <v>0</v>
      </c>
      <c r="R73" s="23">
        <v>0</v>
      </c>
      <c r="S73" s="24">
        <v>0</v>
      </c>
      <c r="T73" s="23">
        <v>0</v>
      </c>
      <c r="U73" s="24">
        <v>0</v>
      </c>
      <c r="V73" s="23">
        <v>0</v>
      </c>
      <c r="W73" s="24">
        <v>0</v>
      </c>
    </row>
    <row r="74" spans="1:23" x14ac:dyDescent="0.25">
      <c r="A74" s="17">
        <f>RANK(K74,K$2:K$136,0)</f>
        <v>20</v>
      </c>
      <c r="B74" s="27">
        <v>2651</v>
      </c>
      <c r="C74" s="115" t="str">
        <f>_xlfn.XLOOKUP(__xlnm._FilterDatabase_159[[#This Row],[SAPSA Number]],Table1[SAPSA number],Table1[Paid up])</f>
        <v>Y</v>
      </c>
      <c r="D74" s="39" t="str">
        <f>_xlfn.XLOOKUP(__xlnm._FilterDatabase_159[[#This Row],[SAPSA Number]],'DS Point summary'!A:A,'DS Point summary'!C:C)</f>
        <v>Paul Herman</v>
      </c>
      <c r="E74" s="39" t="str">
        <f>_xlfn.XLOOKUP(__xlnm._FilterDatabase_159[[#This Row],[SAPSA Number]],'DS Point summary'!A:A,'DS Point summary'!D:D)</f>
        <v>Leuschner</v>
      </c>
      <c r="F74" s="20" t="str">
        <f>_xlfn.XLOOKUP(__xlnm._FilterDatabase_159[[#This Row],[SAPSA Number]],'DS Point summary'!A:A,'DS Point summary'!E:E)</f>
        <v>PH</v>
      </c>
      <c r="G74" s="17" t="str">
        <f ca="1">_xlfn.XLOOKUP(__xlnm._FilterDatabase_159[[#This Row],[SAPSA Number]],'DS Point summary'!A:A,'DS Point summary'!F:F)</f>
        <v>S</v>
      </c>
      <c r="H74" s="19">
        <f ca="1">_xlfn.XLOOKUP(__xlnm._FilterDatabase_159[[#This Row],[SAPSA Number]],'DS Point summary'!A:A,'DS Point summary'!G:G)</f>
        <v>50</v>
      </c>
      <c r="I74" s="19" t="s">
        <v>370</v>
      </c>
      <c r="J74" s="21">
        <f>(IF(L74&gt;0,1,0)+(IF(M74&gt;0,1,0))+(IF(N74&gt;0,1,0))+(IF(O74&gt;0,1,0))+(IF(P74&gt;0,1,0))+(IF(Q74&gt;0,1,0))+(IF(R74&gt;0,1,0))+(IF(S74&gt;0,1,0))+(IF(T74&gt;0,1,0))+(IF(U74&gt;0,1,0))+(IF(V74&gt;0,1,0))+(IF(W74&gt;0,1,0)))</f>
        <v>0</v>
      </c>
      <c r="K74" s="22">
        <f>(LARGE(L74:U74,1)+LARGE(L74:U74,2)+LARGE(L74:U74,3)+LARGE(L74:U74,4)+LARGE(L74:U74,5))/5</f>
        <v>0</v>
      </c>
      <c r="L74" s="23">
        <v>0</v>
      </c>
      <c r="M74" s="24">
        <v>0</v>
      </c>
      <c r="N74" s="23">
        <v>0</v>
      </c>
      <c r="O74" s="24">
        <v>0</v>
      </c>
      <c r="P74" s="23">
        <v>0</v>
      </c>
      <c r="Q74" s="24">
        <v>0</v>
      </c>
      <c r="R74" s="23">
        <v>0</v>
      </c>
      <c r="S74" s="24">
        <v>0</v>
      </c>
      <c r="T74" s="23">
        <v>0</v>
      </c>
      <c r="U74" s="24">
        <v>0</v>
      </c>
      <c r="V74" s="23">
        <v>0</v>
      </c>
      <c r="W74" s="24">
        <v>0</v>
      </c>
    </row>
    <row r="75" spans="1:23" x14ac:dyDescent="0.25">
      <c r="A75" s="17">
        <f>RANK(K75,K$2:K$136,0)</f>
        <v>20</v>
      </c>
      <c r="B75" s="26">
        <v>3810</v>
      </c>
      <c r="C75" s="26" t="str">
        <f>_xlfn.XLOOKUP(__xlnm._FilterDatabase_159[[#This Row],[SAPSA Number]],Table1[SAPSA number],Table1[Paid up])</f>
        <v>Y</v>
      </c>
      <c r="D75" s="39" t="str">
        <f>_xlfn.XLOOKUP(__xlnm._FilterDatabase_159[[#This Row],[SAPSA Number]],'DS Point summary'!A:A,'DS Point summary'!C:C)</f>
        <v>Roelof</v>
      </c>
      <c r="E75" s="39" t="str">
        <f>_xlfn.XLOOKUP(__xlnm._FilterDatabase_159[[#This Row],[SAPSA Number]],'DS Point summary'!A:A,'DS Point summary'!D:D)</f>
        <v>Liebenberg</v>
      </c>
      <c r="F75" s="20" t="str">
        <f>_xlfn.XLOOKUP(__xlnm._FilterDatabase_159[[#This Row],[SAPSA Number]],'DS Point summary'!A:A,'DS Point summary'!E:E)</f>
        <v>R</v>
      </c>
      <c r="G75" s="17" t="str">
        <f ca="1">_xlfn.XLOOKUP(__xlnm._FilterDatabase_159[[#This Row],[SAPSA Number]],'DS Point summary'!A:A,'DS Point summary'!F:F)</f>
        <v>S</v>
      </c>
      <c r="H75" s="19">
        <f ca="1">_xlfn.XLOOKUP(__xlnm._FilterDatabase_159[[#This Row],[SAPSA Number]],'DS Point summary'!A:A,'DS Point summary'!G:G)</f>
        <v>56</v>
      </c>
      <c r="I75" s="19" t="s">
        <v>370</v>
      </c>
      <c r="J75" s="21">
        <f>(IF(L75&gt;0,1,0)+(IF(M75&gt;0,1,0))+(IF(N75&gt;0,1,0))+(IF(O75&gt;0,1,0))+(IF(P75&gt;0,1,0))+(IF(Q75&gt;0,1,0))+(IF(R75&gt;0,1,0))+(IF(S75&gt;0,1,0))+(IF(T75&gt;0,1,0))+(IF(U75&gt;0,1,0))+(IF(V75&gt;0,1,0))+(IF(W75&gt;0,1,0)))</f>
        <v>0</v>
      </c>
      <c r="K75" s="22">
        <f>(LARGE(L75:U75,1)+LARGE(L75:U75,2)+LARGE(L75:U75,3)+LARGE(L75:U75,4)+LARGE(L75:U75,5))/5</f>
        <v>0</v>
      </c>
      <c r="L75" s="23">
        <v>0</v>
      </c>
      <c r="M75" s="24">
        <v>0</v>
      </c>
      <c r="N75" s="23">
        <v>0</v>
      </c>
      <c r="O75" s="24">
        <v>0</v>
      </c>
      <c r="P75" s="23">
        <v>0</v>
      </c>
      <c r="Q75" s="24">
        <v>0</v>
      </c>
      <c r="R75" s="23">
        <v>0</v>
      </c>
      <c r="S75" s="24">
        <v>0</v>
      </c>
      <c r="T75" s="23">
        <v>0</v>
      </c>
      <c r="U75" s="24">
        <v>0</v>
      </c>
      <c r="V75" s="23">
        <v>0</v>
      </c>
      <c r="W75" s="24">
        <v>0</v>
      </c>
    </row>
    <row r="76" spans="1:23" x14ac:dyDescent="0.25">
      <c r="A76" s="17">
        <f>RANK(K76,K$2:K$136,0)</f>
        <v>20</v>
      </c>
      <c r="B76" s="18">
        <v>6395</v>
      </c>
      <c r="C76" s="114" t="str">
        <f>_xlfn.XLOOKUP(__xlnm._FilterDatabase_159[[#This Row],[SAPSA Number]],Table1[SAPSA number],Table1[Paid up])</f>
        <v>Y</v>
      </c>
      <c r="D76" s="39" t="str">
        <f>_xlfn.XLOOKUP(__xlnm._FilterDatabase_159[[#This Row],[SAPSA Number]],'DS Point summary'!A:A,'DS Point summary'!C:C)</f>
        <v>Andre Jacque</v>
      </c>
      <c r="E76" s="39" t="str">
        <f>_xlfn.XLOOKUP(__xlnm._FilterDatabase_159[[#This Row],[SAPSA Number]],'DS Point summary'!A:A,'DS Point summary'!D:D)</f>
        <v>Loubser</v>
      </c>
      <c r="F76" s="20" t="str">
        <f>_xlfn.XLOOKUP(__xlnm._FilterDatabase_159[[#This Row],[SAPSA Number]],'DS Point summary'!A:A,'DS Point summary'!E:E)</f>
        <v>AJP</v>
      </c>
      <c r="G76" s="17" t="str">
        <f>_xlfn.XLOOKUP(__xlnm._FilterDatabase_159[[#This Row],[SAPSA Number]],'DS Point summary'!A:A,'DS Point summary'!F:F)</f>
        <v>Y</v>
      </c>
      <c r="H76" s="19">
        <f>_xlfn.XLOOKUP(__xlnm._FilterDatabase_159[[#This Row],[SAPSA Number]],'DS Point summary'!A:A,'DS Point summary'!G:G)</f>
        <v>0</v>
      </c>
      <c r="I76" s="19" t="s">
        <v>370</v>
      </c>
      <c r="J76" s="21">
        <f>(IF(L76&gt;0,1,0)+(IF(M76&gt;0,1,0))+(IF(N76&gt;0,1,0))+(IF(O76&gt;0,1,0))+(IF(P76&gt;0,1,0))+(IF(Q76&gt;0,1,0))+(IF(R76&gt;0,1,0))+(IF(S76&gt;0,1,0))+(IF(T76&gt;0,1,0))+(IF(U76&gt;0,1,0))+(IF(V76&gt;0,1,0))+(IF(W76&gt;0,1,0)))</f>
        <v>0</v>
      </c>
      <c r="K76" s="22">
        <f>(LARGE(L76:U76,1)+LARGE(L76:U76,2)+LARGE(L76:U76,3)+LARGE(L76:U76,4)+LARGE(L76:U76,5))/5</f>
        <v>0</v>
      </c>
      <c r="L76" s="23">
        <v>0</v>
      </c>
      <c r="M76" s="24">
        <v>0</v>
      </c>
      <c r="N76" s="23">
        <v>0</v>
      </c>
      <c r="O76" s="24">
        <v>0</v>
      </c>
      <c r="P76" s="23">
        <v>0</v>
      </c>
      <c r="Q76" s="24">
        <v>0</v>
      </c>
      <c r="R76" s="23">
        <v>0</v>
      </c>
      <c r="S76" s="24">
        <v>0</v>
      </c>
      <c r="T76" s="23">
        <v>0</v>
      </c>
      <c r="U76" s="24">
        <v>0</v>
      </c>
      <c r="V76" s="23">
        <v>0</v>
      </c>
      <c r="W76" s="24">
        <v>0</v>
      </c>
    </row>
    <row r="77" spans="1:23" x14ac:dyDescent="0.25">
      <c r="A77" s="17">
        <f>RANK(K77,K$2:K$136,0)</f>
        <v>20</v>
      </c>
      <c r="B77" s="30">
        <v>683</v>
      </c>
      <c r="C77" s="30" t="str">
        <f>_xlfn.XLOOKUP(__xlnm._FilterDatabase_159[[#This Row],[SAPSA Number]],Table1[SAPSA number],Table1[Paid up])</f>
        <v>Y</v>
      </c>
      <c r="D77" s="39" t="str">
        <f>_xlfn.XLOOKUP(__xlnm._FilterDatabase_159[[#This Row],[SAPSA Number]],'DS Point summary'!A:A,'DS Point summary'!C:C)</f>
        <v>Ivor</v>
      </c>
      <c r="E77" s="39" t="str">
        <f>_xlfn.XLOOKUP(__xlnm._FilterDatabase_159[[#This Row],[SAPSA Number]],'DS Point summary'!A:A,'DS Point summary'!D:D)</f>
        <v>Marais</v>
      </c>
      <c r="F77" s="20" t="str">
        <f>_xlfn.XLOOKUP(__xlnm._FilterDatabase_159[[#This Row],[SAPSA Number]],'DS Point summary'!A:A,'DS Point summary'!E:E)</f>
        <v>I</v>
      </c>
      <c r="G77" s="17" t="str">
        <f ca="1">_xlfn.XLOOKUP(__xlnm._FilterDatabase_159[[#This Row],[SAPSA Number]],'DS Point summary'!A:A,'DS Point summary'!F:F)</f>
        <v>S</v>
      </c>
      <c r="H77" s="19">
        <f ca="1">_xlfn.XLOOKUP(__xlnm._FilterDatabase_159[[#This Row],[SAPSA Number]],'DS Point summary'!A:A,'DS Point summary'!G:G)</f>
        <v>57</v>
      </c>
      <c r="I77" s="19" t="s">
        <v>370</v>
      </c>
      <c r="J77" s="21">
        <f>(IF(L77&gt;0,1,0)+(IF(M77&gt;0,1,0))+(IF(N77&gt;0,1,0))+(IF(O77&gt;0,1,0))+(IF(P77&gt;0,1,0))+(IF(Q77&gt;0,1,0))+(IF(R77&gt;0,1,0))+(IF(S77&gt;0,1,0))+(IF(T77&gt;0,1,0))+(IF(U77&gt;0,1,0))+(IF(V77&gt;0,1,0))+(IF(W77&gt;0,1,0)))</f>
        <v>0</v>
      </c>
      <c r="K77" s="22">
        <f>(LARGE(L77:U77,1)+LARGE(L77:U77,2)+LARGE(L77:U77,3)+LARGE(L77:U77,4)+LARGE(L77:U77,5))/5</f>
        <v>0</v>
      </c>
      <c r="L77" s="23">
        <v>0</v>
      </c>
      <c r="M77" s="24">
        <v>0</v>
      </c>
      <c r="N77" s="23">
        <v>0</v>
      </c>
      <c r="O77" s="24">
        <v>0</v>
      </c>
      <c r="P77" s="23">
        <v>0</v>
      </c>
      <c r="Q77" s="24">
        <v>0</v>
      </c>
      <c r="R77" s="23">
        <v>0</v>
      </c>
      <c r="S77" s="24">
        <v>0</v>
      </c>
      <c r="T77" s="23">
        <v>0</v>
      </c>
      <c r="U77" s="24">
        <v>0</v>
      </c>
      <c r="V77" s="23">
        <v>0</v>
      </c>
      <c r="W77" s="24">
        <v>0</v>
      </c>
    </row>
    <row r="78" spans="1:23" x14ac:dyDescent="0.25">
      <c r="A78" s="17">
        <f>RANK(K78,K$2:K$136,0)</f>
        <v>20</v>
      </c>
      <c r="B78" s="26">
        <v>6966</v>
      </c>
      <c r="C78" s="26" t="str">
        <f>_xlfn.XLOOKUP(__xlnm._FilterDatabase_159[[#This Row],[SAPSA Number]],Table1[SAPSA number],Table1[Paid up])</f>
        <v>Y</v>
      </c>
      <c r="D78" s="39" t="str">
        <f>_xlfn.XLOOKUP(__xlnm._FilterDatabase_159[[#This Row],[SAPSA Number]],'DS Point summary'!A:A,'DS Point summary'!C:C)</f>
        <v>James</v>
      </c>
      <c r="E78" s="39" t="str">
        <f>_xlfn.XLOOKUP(__xlnm._FilterDatabase_159[[#This Row],[SAPSA Number]],'DS Point summary'!A:A,'DS Point summary'!D:D)</f>
        <v>Masonganye</v>
      </c>
      <c r="F78" s="20" t="str">
        <f>_xlfn.XLOOKUP(__xlnm._FilterDatabase_159[[#This Row],[SAPSA Number]],'DS Point summary'!A:A,'DS Point summary'!E:E)</f>
        <v>J</v>
      </c>
      <c r="G78" s="17" t="str">
        <f ca="1">_xlfn.XLOOKUP(__xlnm._FilterDatabase_159[[#This Row],[SAPSA Number]],'DS Point summary'!A:A,'DS Point summary'!F:F)</f>
        <v>S</v>
      </c>
      <c r="H78" s="19">
        <f ca="1">_xlfn.XLOOKUP(__xlnm._FilterDatabase_159[[#This Row],[SAPSA Number]],'DS Point summary'!A:A,'DS Point summary'!G:G)</f>
        <v>50</v>
      </c>
      <c r="I78" s="19" t="s">
        <v>370</v>
      </c>
      <c r="J78" s="21">
        <f>(IF(L78&gt;0,1,0)+(IF(M78&gt;0,1,0))+(IF(N78&gt;0,1,0))+(IF(O78&gt;0,1,0))+(IF(P78&gt;0,1,0))+(IF(Q78&gt;0,1,0))+(IF(R78&gt;0,1,0))+(IF(S78&gt;0,1,0))+(IF(T78&gt;0,1,0))+(IF(U78&gt;0,1,0))+(IF(V78&gt;0,1,0))+(IF(W78&gt;0,1,0)))</f>
        <v>0</v>
      </c>
      <c r="K78" s="22">
        <f>(LARGE(L78:U78,1)+LARGE(L78:U78,2)+LARGE(L78:U78,3)+LARGE(L78:U78,4)+LARGE(L78:U78,5))/5</f>
        <v>0</v>
      </c>
      <c r="L78" s="23">
        <v>0</v>
      </c>
      <c r="M78" s="24">
        <v>0</v>
      </c>
      <c r="N78" s="23">
        <v>0</v>
      </c>
      <c r="O78" s="24">
        <v>0</v>
      </c>
      <c r="P78" s="23">
        <v>0</v>
      </c>
      <c r="Q78" s="24">
        <v>0</v>
      </c>
      <c r="R78" s="23">
        <v>0</v>
      </c>
      <c r="S78" s="24">
        <v>0</v>
      </c>
      <c r="T78" s="23">
        <v>0</v>
      </c>
      <c r="U78" s="24">
        <v>0</v>
      </c>
      <c r="V78" s="23">
        <v>0</v>
      </c>
      <c r="W78" s="24">
        <v>0</v>
      </c>
    </row>
    <row r="79" spans="1:23" x14ac:dyDescent="0.25">
      <c r="A79" s="17">
        <f>RANK(K79,K$2:K$136,0)</f>
        <v>20</v>
      </c>
      <c r="B79" s="27">
        <v>7132</v>
      </c>
      <c r="C79" s="115" t="str">
        <f>_xlfn.XLOOKUP(__xlnm._FilterDatabase_159[[#This Row],[SAPSA Number]],Table1[SAPSA number],Table1[Paid up])</f>
        <v>Y</v>
      </c>
      <c r="D79" s="39" t="str">
        <f>_xlfn.XLOOKUP(__xlnm._FilterDatabase_159[[#This Row],[SAPSA Number]],'DS Point summary'!A:A,'DS Point summary'!C:C)</f>
        <v>Yussuf</v>
      </c>
      <c r="E79" s="39" t="str">
        <f>_xlfn.XLOOKUP(__xlnm._FilterDatabase_159[[#This Row],[SAPSA Number]],'DS Point summary'!A:A,'DS Point summary'!D:D)</f>
        <v>Mayet</v>
      </c>
      <c r="F79" s="20" t="str">
        <f>_xlfn.XLOOKUP(__xlnm._FilterDatabase_159[[#This Row],[SAPSA Number]],'DS Point summary'!A:A,'DS Point summary'!E:E)</f>
        <v>Y</v>
      </c>
      <c r="G79" s="17" t="str">
        <f ca="1">_xlfn.XLOOKUP(__xlnm._FilterDatabase_159[[#This Row],[SAPSA Number]],'DS Point summary'!A:A,'DS Point summary'!F:F)</f>
        <v>GS</v>
      </c>
      <c r="H79" s="19">
        <f>_xlfn.XLOOKUP(__xlnm._FilterDatabase_159[[#This Row],[SAPSA Number]],'DS Point summary'!A:A,'DS Point summary'!G:G)</f>
        <v>0</v>
      </c>
      <c r="I79" s="19" t="s">
        <v>370</v>
      </c>
      <c r="J79" s="21">
        <f>(IF(L79&gt;0,1,0)+(IF(M79&gt;0,1,0))+(IF(N79&gt;0,1,0))+(IF(O79&gt;0,1,0))+(IF(P79&gt;0,1,0))+(IF(Q79&gt;0,1,0))+(IF(R79&gt;0,1,0))+(IF(S79&gt;0,1,0))+(IF(T79&gt;0,1,0))+(IF(U79&gt;0,1,0))+(IF(V79&gt;0,1,0))+(IF(W79&gt;0,1,0)))</f>
        <v>0</v>
      </c>
      <c r="K79" s="22">
        <f>(LARGE(L79:U79,1)+LARGE(L79:U79,2)+LARGE(L79:U79,3)+LARGE(L79:U79,4)+LARGE(L79:U79,5))/5</f>
        <v>0</v>
      </c>
      <c r="L79" s="23">
        <v>0</v>
      </c>
      <c r="M79" s="24">
        <v>0</v>
      </c>
      <c r="N79" s="23">
        <v>0</v>
      </c>
      <c r="O79" s="24">
        <v>0</v>
      </c>
      <c r="P79" s="23">
        <v>0</v>
      </c>
      <c r="Q79" s="24">
        <v>0</v>
      </c>
      <c r="R79" s="23">
        <v>0</v>
      </c>
      <c r="S79" s="24">
        <v>0</v>
      </c>
      <c r="T79" s="23">
        <v>0</v>
      </c>
      <c r="U79" s="24">
        <v>0</v>
      </c>
      <c r="V79" s="23">
        <v>0</v>
      </c>
      <c r="W79" s="24">
        <v>0</v>
      </c>
    </row>
    <row r="80" spans="1:23" x14ac:dyDescent="0.25">
      <c r="A80" s="31">
        <f>RANK(K80,K$2:K$136,0)</f>
        <v>20</v>
      </c>
      <c r="B80" s="43">
        <v>888</v>
      </c>
      <c r="C80" s="141" t="str">
        <f>_xlfn.XLOOKUP(__xlnm._FilterDatabase_159[[#This Row],[SAPSA Number]],Table1[SAPSA number],Table1[Paid up])</f>
        <v>Y</v>
      </c>
      <c r="D80" s="39" t="str">
        <f>_xlfn.XLOOKUP(__xlnm._FilterDatabase_159[[#This Row],[SAPSA Number]],'DS Point summary'!A:A,'DS Point summary'!C:C)</f>
        <v>Yolandi Elaine</v>
      </c>
      <c r="E80" s="39" t="str">
        <f>_xlfn.XLOOKUP(__xlnm._FilterDatabase_159[[#This Row],[SAPSA Number]],'DS Point summary'!A:A,'DS Point summary'!D:D)</f>
        <v>McAllister</v>
      </c>
      <c r="F80" s="20" t="str">
        <f>_xlfn.XLOOKUP(__xlnm._FilterDatabase_159[[#This Row],[SAPSA Number]],'DS Point summary'!A:A,'DS Point summary'!E:E)</f>
        <v>YE</v>
      </c>
      <c r="G80" s="17" t="str">
        <f>_xlfn.XLOOKUP(__xlnm._FilterDatabase_159[[#This Row],[SAPSA Number]],'DS Point summary'!A:A,'DS Point summary'!F:F)</f>
        <v>Lady</v>
      </c>
      <c r="H80" s="19">
        <f ca="1">_xlfn.XLOOKUP(__xlnm._FilterDatabase_159[[#This Row],[SAPSA Number]],'DS Point summary'!A:A,'DS Point summary'!G:G)</f>
        <v>55</v>
      </c>
      <c r="I80" s="19" t="s">
        <v>370</v>
      </c>
      <c r="J80" s="34">
        <f>(IF(L80&gt;0,1,0)+(IF(M80&gt;0,1,0))+(IF(N80&gt;0,1,0))+(IF(O80&gt;0,1,0))+(IF(P80&gt;0,1,0))+(IF(Q80&gt;0,1,0))+(IF(R80&gt;0,1,0))+(IF(S80&gt;0,1,0))+(IF(T80&gt;0,1,0))+(IF(U80&gt;0,1,0))+(IF(V80&gt;0,1,0))+(IF(W80&gt;0,1,0)))</f>
        <v>0</v>
      </c>
      <c r="K80" s="22">
        <f>(LARGE(L80:U80,1)+LARGE(L80:U80,2)+LARGE(L80:U80,3)+LARGE(L80:U80,4)+LARGE(L80:U80,5))/5</f>
        <v>0</v>
      </c>
      <c r="L80" s="23">
        <v>0</v>
      </c>
      <c r="M80" s="24">
        <v>0</v>
      </c>
      <c r="N80" s="23">
        <v>0</v>
      </c>
      <c r="O80" s="24">
        <v>0</v>
      </c>
      <c r="P80" s="23">
        <v>0</v>
      </c>
      <c r="Q80" s="24">
        <v>0</v>
      </c>
      <c r="R80" s="23">
        <v>0</v>
      </c>
      <c r="S80" s="24">
        <v>0</v>
      </c>
      <c r="T80" s="23">
        <v>0</v>
      </c>
      <c r="U80" s="24">
        <v>0</v>
      </c>
      <c r="V80" s="23">
        <v>0</v>
      </c>
      <c r="W80" s="24">
        <v>0</v>
      </c>
    </row>
    <row r="81" spans="1:23" x14ac:dyDescent="0.25">
      <c r="A81" s="31">
        <f>RANK(K81,K$2:K$136,0)</f>
        <v>20</v>
      </c>
      <c r="B81" s="32">
        <v>5200</v>
      </c>
      <c r="C81" s="113" t="str">
        <f>_xlfn.XLOOKUP(__xlnm._FilterDatabase_159[[#This Row],[SAPSA Number]],Table1[SAPSA number],Table1[Paid up])</f>
        <v>Y</v>
      </c>
      <c r="D81" s="39" t="str">
        <f>_xlfn.XLOOKUP(__xlnm._FilterDatabase_159[[#This Row],[SAPSA Number]],'DS Point summary'!A:A,'DS Point summary'!C:C)</f>
        <v>Daniel</v>
      </c>
      <c r="E81" s="39" t="str">
        <f>_xlfn.XLOOKUP(__xlnm._FilterDatabase_159[[#This Row],[SAPSA Number]],'DS Point summary'!A:A,'DS Point summary'!D:D)</f>
        <v>McWilliam</v>
      </c>
      <c r="F81" s="20" t="str">
        <f>_xlfn.XLOOKUP(__xlnm._FilterDatabase_159[[#This Row],[SAPSA Number]],'DS Point summary'!A:A,'DS Point summary'!E:E)</f>
        <v>D</v>
      </c>
      <c r="G81" s="17">
        <f>_xlfn.XLOOKUP(__xlnm._FilterDatabase_159[[#This Row],[SAPSA Number]],'DS Point summary'!A:A,'DS Point summary'!F:F)</f>
        <v>0</v>
      </c>
      <c r="H81" s="19">
        <f ca="1">_xlfn.XLOOKUP(__xlnm._FilterDatabase_159[[#This Row],[SAPSA Number]],'DS Point summary'!A:A,'DS Point summary'!G:G)</f>
        <v>37</v>
      </c>
      <c r="I81" s="19" t="s">
        <v>370</v>
      </c>
      <c r="J81" s="34">
        <f>(IF(L81&gt;0,1,0)+(IF(M81&gt;0,1,0))+(IF(N81&gt;0,1,0))+(IF(O81&gt;0,1,0))+(IF(P81&gt;0,1,0))+(IF(Q81&gt;0,1,0))+(IF(R81&gt;0,1,0))+(IF(S81&gt;0,1,0))+(IF(T81&gt;0,1,0))+(IF(U81&gt;0,1,0))+(IF(V81&gt;0,1,0))+(IF(W81&gt;0,1,0)))</f>
        <v>0</v>
      </c>
      <c r="K81" s="22">
        <f>(LARGE(L81:U81,1)+LARGE(L81:U81,2)+LARGE(L81:U81,3)+LARGE(L81:U81,4)+LARGE(L81:U81,5))/5</f>
        <v>0</v>
      </c>
      <c r="L81" s="23">
        <v>0</v>
      </c>
      <c r="M81" s="24">
        <v>0</v>
      </c>
      <c r="N81" s="23">
        <v>0</v>
      </c>
      <c r="O81" s="24">
        <v>0</v>
      </c>
      <c r="P81" s="23">
        <v>0</v>
      </c>
      <c r="Q81" s="24">
        <v>0</v>
      </c>
      <c r="R81" s="23">
        <v>0</v>
      </c>
      <c r="S81" s="24">
        <v>0</v>
      </c>
      <c r="T81" s="23">
        <v>0</v>
      </c>
      <c r="U81" s="24">
        <v>0</v>
      </c>
      <c r="V81" s="23">
        <v>0</v>
      </c>
      <c r="W81" s="24">
        <v>0</v>
      </c>
    </row>
    <row r="82" spans="1:23" x14ac:dyDescent="0.25">
      <c r="A82" s="31">
        <f>RANK(K82,K$2:K$136,0)</f>
        <v>20</v>
      </c>
      <c r="B82" s="32">
        <v>1771</v>
      </c>
      <c r="C82" s="113" t="str">
        <f>_xlfn.XLOOKUP(__xlnm._FilterDatabase_159[[#This Row],[SAPSA Number]],Table1[SAPSA number],Table1[Paid up])</f>
        <v>Y</v>
      </c>
      <c r="D82" s="39" t="str">
        <f>_xlfn.XLOOKUP(__xlnm._FilterDatabase_159[[#This Row],[SAPSA Number]],'DS Point summary'!A:A,'DS Point summary'!C:C)</f>
        <v>Rodney Ralph</v>
      </c>
      <c r="E82" s="39" t="str">
        <f>_xlfn.XLOOKUP(__xlnm._FilterDatabase_159[[#This Row],[SAPSA Number]],'DS Point summary'!A:A,'DS Point summary'!D:D)</f>
        <v>Mills</v>
      </c>
      <c r="F82" s="20" t="str">
        <f>_xlfn.XLOOKUP(__xlnm._FilterDatabase_159[[#This Row],[SAPSA Number]],'DS Point summary'!A:A,'DS Point summary'!E:E)</f>
        <v>RR</v>
      </c>
      <c r="G82" s="17" t="str">
        <f ca="1">_xlfn.XLOOKUP(__xlnm._FilterDatabase_159[[#This Row],[SAPSA Number]],'DS Point summary'!A:A,'DS Point summary'!F:F)</f>
        <v>GS</v>
      </c>
      <c r="H82" s="19">
        <f ca="1">_xlfn.XLOOKUP(__xlnm._FilterDatabase_159[[#This Row],[SAPSA Number]],'DS Point summary'!A:A,'DS Point summary'!G:G)</f>
        <v>80</v>
      </c>
      <c r="I82" s="19" t="s">
        <v>370</v>
      </c>
      <c r="J82" s="34">
        <f>(IF(L82&gt;0,1,0)+(IF(M82&gt;0,1,0))+(IF(N82&gt;0,1,0))+(IF(O82&gt;0,1,0))+(IF(P82&gt;0,1,0))+(IF(Q82&gt;0,1,0))+(IF(R82&gt;0,1,0))+(IF(S82&gt;0,1,0))+(IF(T82&gt;0,1,0))+(IF(U82&gt;0,1,0))+(IF(V82&gt;0,1,0))+(IF(W82&gt;0,1,0)))</f>
        <v>0</v>
      </c>
      <c r="K82" s="22">
        <f>(LARGE(L82:U82,1)+LARGE(L82:U82,2)+LARGE(L82:U82,3)+LARGE(L82:U82,4)+LARGE(L82:U82,5))/5</f>
        <v>0</v>
      </c>
      <c r="L82" s="23">
        <v>0</v>
      </c>
      <c r="M82" s="24">
        <v>0</v>
      </c>
      <c r="N82" s="23">
        <v>0</v>
      </c>
      <c r="O82" s="24">
        <v>0</v>
      </c>
      <c r="P82" s="23">
        <v>0</v>
      </c>
      <c r="Q82" s="24">
        <v>0</v>
      </c>
      <c r="R82" s="23">
        <v>0</v>
      </c>
      <c r="S82" s="24">
        <v>0</v>
      </c>
      <c r="T82" s="23">
        <v>0</v>
      </c>
      <c r="U82" s="24">
        <v>0</v>
      </c>
      <c r="V82" s="23">
        <v>0</v>
      </c>
      <c r="W82" s="24">
        <v>0</v>
      </c>
    </row>
    <row r="83" spans="1:23" x14ac:dyDescent="0.25">
      <c r="A83" s="31">
        <f>RANK(K83,K$2:K$136,0)</f>
        <v>20</v>
      </c>
      <c r="B83" s="32">
        <v>1637</v>
      </c>
      <c r="C83" s="113" t="str">
        <f>_xlfn.XLOOKUP(__xlnm._FilterDatabase_159[[#This Row],[SAPSA Number]],Table1[SAPSA number],Table1[Paid up])</f>
        <v>Y</v>
      </c>
      <c r="D83" s="39" t="str">
        <f>_xlfn.XLOOKUP(__xlnm._FilterDatabase_159[[#This Row],[SAPSA Number]],'DS Point summary'!A:A,'DS Point summary'!C:C)</f>
        <v>Andre Johann Pieter</v>
      </c>
      <c r="E83" s="39" t="str">
        <f>_xlfn.XLOOKUP(__xlnm._FilterDatabase_159[[#This Row],[SAPSA Number]],'DS Point summary'!A:A,'DS Point summary'!D:D)</f>
        <v>Mouton</v>
      </c>
      <c r="F83" s="20" t="str">
        <f>_xlfn.XLOOKUP(__xlnm._FilterDatabase_159[[#This Row],[SAPSA Number]],'DS Point summary'!A:A,'DS Point summary'!E:E)</f>
        <v>AJP</v>
      </c>
      <c r="G83" s="17" t="str">
        <f ca="1">_xlfn.XLOOKUP(__xlnm._FilterDatabase_159[[#This Row],[SAPSA Number]],'DS Point summary'!A:A,'DS Point summary'!F:F)</f>
        <v>SS</v>
      </c>
      <c r="H83" s="19">
        <f ca="1">_xlfn.XLOOKUP(__xlnm._FilterDatabase_159[[#This Row],[SAPSA Number]],'DS Point summary'!A:A,'DS Point summary'!G:G)</f>
        <v>69</v>
      </c>
      <c r="I83" s="19" t="s">
        <v>370</v>
      </c>
      <c r="J83" s="34">
        <f>(IF(L83&gt;0,1,0)+(IF(M83&gt;0,1,0))+(IF(N83&gt;0,1,0))+(IF(O83&gt;0,1,0))+(IF(P83&gt;0,1,0))+(IF(Q83&gt;0,1,0))+(IF(R83&gt;0,1,0))+(IF(S83&gt;0,1,0))+(IF(T83&gt;0,1,0))+(IF(U83&gt;0,1,0))+(IF(V83&gt;0,1,0))+(IF(W83&gt;0,1,0)))</f>
        <v>0</v>
      </c>
      <c r="K83" s="22">
        <f>(LARGE(L83:U83,1)+LARGE(L83:U83,2)+LARGE(L83:U83,3)+LARGE(L83:U83,4)+LARGE(L83:U83,5))/5</f>
        <v>0</v>
      </c>
      <c r="L83" s="23">
        <v>0</v>
      </c>
      <c r="M83" s="24">
        <v>0</v>
      </c>
      <c r="N83" s="23">
        <v>0</v>
      </c>
      <c r="O83" s="24">
        <v>0</v>
      </c>
      <c r="P83" s="23">
        <v>0</v>
      </c>
      <c r="Q83" s="24">
        <v>0</v>
      </c>
      <c r="R83" s="23">
        <v>0</v>
      </c>
      <c r="S83" s="24">
        <v>0</v>
      </c>
      <c r="T83" s="23">
        <v>0</v>
      </c>
      <c r="U83" s="24">
        <v>0</v>
      </c>
      <c r="V83" s="23">
        <v>0</v>
      </c>
      <c r="W83" s="24">
        <v>0</v>
      </c>
    </row>
    <row r="84" spans="1:23" x14ac:dyDescent="0.25">
      <c r="A84" s="31">
        <f>RANK(K84,K$2:K$136,0)</f>
        <v>20</v>
      </c>
      <c r="B84" s="43">
        <v>1776</v>
      </c>
      <c r="C84" s="116" t="str">
        <f>_xlfn.XLOOKUP(__xlnm._FilterDatabase_159[[#This Row],[SAPSA Number]],Table1[SAPSA number],Table1[Paid up])</f>
        <v>Y</v>
      </c>
      <c r="D84" s="39" t="str">
        <f>_xlfn.XLOOKUP(__xlnm._FilterDatabase_159[[#This Row],[SAPSA Number]],'DS Point summary'!A:A,'DS Point summary'!C:C)</f>
        <v>Leonie Christina</v>
      </c>
      <c r="E84" s="39" t="str">
        <f>_xlfn.XLOOKUP(__xlnm._FilterDatabase_159[[#This Row],[SAPSA Number]],'DS Point summary'!A:A,'DS Point summary'!D:D)</f>
        <v>Myburgh</v>
      </c>
      <c r="F84" s="20" t="str">
        <f>_xlfn.XLOOKUP(__xlnm._FilterDatabase_159[[#This Row],[SAPSA Number]],'DS Point summary'!A:A,'DS Point summary'!E:E)</f>
        <v>LC</v>
      </c>
      <c r="G84" s="17" t="str">
        <f>_xlfn.XLOOKUP(__xlnm._FilterDatabase_159[[#This Row],[SAPSA Number]],'DS Point summary'!A:A,'DS Point summary'!F:F)</f>
        <v>Lady</v>
      </c>
      <c r="H84" s="19">
        <f ca="1">_xlfn.XLOOKUP(__xlnm._FilterDatabase_159[[#This Row],[SAPSA Number]],'DS Point summary'!A:A,'DS Point summary'!G:G)</f>
        <v>54</v>
      </c>
      <c r="I84" s="19" t="s">
        <v>370</v>
      </c>
      <c r="J84" s="34">
        <f>(IF(L84&gt;0,1,0)+(IF(M84&gt;0,1,0))+(IF(N84&gt;0,1,0))+(IF(O84&gt;0,1,0))+(IF(P84&gt;0,1,0))+(IF(Q84&gt;0,1,0))+(IF(R84&gt;0,1,0))+(IF(S84&gt;0,1,0))+(IF(T84&gt;0,1,0))+(IF(U84&gt;0,1,0))+(IF(V84&gt;0,1,0))+(IF(W84&gt;0,1,0)))</f>
        <v>0</v>
      </c>
      <c r="K84" s="22">
        <f>(LARGE(L84:U84,1)+LARGE(L84:U84,2)+LARGE(L84:U84,3)+LARGE(L84:U84,4)+LARGE(L84:U84,5))/5</f>
        <v>0</v>
      </c>
      <c r="L84" s="23">
        <v>0</v>
      </c>
      <c r="M84" s="24">
        <v>0</v>
      </c>
      <c r="N84" s="23">
        <v>0</v>
      </c>
      <c r="O84" s="24">
        <v>0</v>
      </c>
      <c r="P84" s="23">
        <v>0</v>
      </c>
      <c r="Q84" s="24">
        <v>0</v>
      </c>
      <c r="R84" s="23">
        <v>0</v>
      </c>
      <c r="S84" s="24">
        <v>0</v>
      </c>
      <c r="T84" s="23">
        <v>0</v>
      </c>
      <c r="U84" s="24">
        <v>0</v>
      </c>
      <c r="V84" s="23">
        <v>0</v>
      </c>
      <c r="W84" s="24">
        <v>0</v>
      </c>
    </row>
    <row r="85" spans="1:23" x14ac:dyDescent="0.25">
      <c r="A85" s="35">
        <f>RANK(K85,K$2:K$136,0)</f>
        <v>20</v>
      </c>
      <c r="B85" s="43">
        <v>7073</v>
      </c>
      <c r="C85" s="116" t="str">
        <f>_xlfn.XLOOKUP(__xlnm._FilterDatabase_159[[#This Row],[SAPSA Number]],Table1[SAPSA number],Table1[Paid up])</f>
        <v>Y</v>
      </c>
      <c r="D85" s="39" t="str">
        <f>_xlfn.XLOOKUP(__xlnm._FilterDatabase_159[[#This Row],[SAPSA Number]],'DS Point summary'!A:A,'DS Point summary'!C:C)</f>
        <v>Abraham Christoffel</v>
      </c>
      <c r="E85" s="39" t="str">
        <f>_xlfn.XLOOKUP(__xlnm._FilterDatabase_159[[#This Row],[SAPSA Number]],'DS Point summary'!A:A,'DS Point summary'!D:D)</f>
        <v>Naude</v>
      </c>
      <c r="F85" s="20" t="str">
        <f>_xlfn.XLOOKUP(__xlnm._FilterDatabase_159[[#This Row],[SAPSA Number]],'DS Point summary'!A:A,'DS Point summary'!E:E)</f>
        <v>AC</v>
      </c>
      <c r="G85" s="17" t="str">
        <f ca="1">_xlfn.XLOOKUP(__xlnm._FilterDatabase_159[[#This Row],[SAPSA Number]],'DS Point summary'!A:A,'DS Point summary'!F:F)</f>
        <v xml:space="preserve"> </v>
      </c>
      <c r="H85" s="19">
        <f>_xlfn.XLOOKUP(__xlnm._FilterDatabase_159[[#This Row],[SAPSA Number]],'DS Point summary'!A:A,'DS Point summary'!G:G)</f>
        <v>0</v>
      </c>
      <c r="I85" s="19" t="s">
        <v>370</v>
      </c>
      <c r="J85" s="34">
        <f>(IF(L85&gt;0,1,0)+(IF(M85&gt;0,1,0))+(IF(N85&gt;0,1,0))+(IF(O85&gt;0,1,0))+(IF(P85&gt;0,1,0))+(IF(Q85&gt;0,1,0))+(IF(R85&gt;0,1,0))+(IF(S85&gt;0,1,0))+(IF(T85&gt;0,1,0))+(IF(U85&gt;0,1,0))+(IF(V85&gt;0,1,0))+(IF(W85&gt;0,1,0)))</f>
        <v>0</v>
      </c>
      <c r="K85" s="22">
        <f>(LARGE(L85:U85,1)+LARGE(L85:U85,2)+LARGE(L85:U85,3)+LARGE(L85:U85,4)+LARGE(L85:U85,5))/5</f>
        <v>0</v>
      </c>
      <c r="L85" s="23">
        <v>0</v>
      </c>
      <c r="M85" s="24">
        <v>0</v>
      </c>
      <c r="N85" s="23">
        <v>0</v>
      </c>
      <c r="O85" s="24">
        <v>0</v>
      </c>
      <c r="P85" s="23">
        <v>0</v>
      </c>
      <c r="Q85" s="24">
        <v>0</v>
      </c>
      <c r="R85" s="23">
        <v>0</v>
      </c>
      <c r="S85" s="24">
        <v>0</v>
      </c>
      <c r="T85" s="23">
        <v>0</v>
      </c>
      <c r="U85" s="24">
        <v>0</v>
      </c>
      <c r="V85" s="23">
        <v>0</v>
      </c>
      <c r="W85" s="24">
        <v>0</v>
      </c>
    </row>
    <row r="86" spans="1:23" x14ac:dyDescent="0.25">
      <c r="A86" s="35">
        <f>RANK(K86,K$2:K$136,0)</f>
        <v>20</v>
      </c>
      <c r="B86" s="36">
        <v>5804</v>
      </c>
      <c r="C86" s="113" t="str">
        <f>_xlfn.XLOOKUP(__xlnm._FilterDatabase_159[[#This Row],[SAPSA Number]],Table1[SAPSA number],Table1[Paid up])</f>
        <v>Y</v>
      </c>
      <c r="D86" s="39" t="str">
        <f>_xlfn.XLOOKUP(__xlnm._FilterDatabase_159[[#This Row],[SAPSA Number]],'DS Point summary'!A:A,'DS Point summary'!C:C)</f>
        <v>Louis Johannes</v>
      </c>
      <c r="E86" s="39" t="str">
        <f>_xlfn.XLOOKUP(__xlnm._FilterDatabase_159[[#This Row],[SAPSA Number]],'DS Point summary'!A:A,'DS Point summary'!D:D)</f>
        <v>Nel</v>
      </c>
      <c r="F86" s="20" t="str">
        <f>_xlfn.XLOOKUP(__xlnm._FilterDatabase_159[[#This Row],[SAPSA Number]],'DS Point summary'!A:A,'DS Point summary'!E:E)</f>
        <v>LJ</v>
      </c>
      <c r="G86" s="17" t="str">
        <f ca="1">_xlfn.XLOOKUP(__xlnm._FilterDatabase_159[[#This Row],[SAPSA Number]],'DS Point summary'!A:A,'DS Point summary'!F:F)</f>
        <v xml:space="preserve"> </v>
      </c>
      <c r="H86" s="19">
        <f ca="1">_xlfn.XLOOKUP(__xlnm._FilterDatabase_159[[#This Row],[SAPSA Number]],'DS Point summary'!A:A,'DS Point summary'!G:G)</f>
        <v>46</v>
      </c>
      <c r="I86" s="19" t="s">
        <v>370</v>
      </c>
      <c r="J86" s="34">
        <f>(IF(L86&gt;0,1,0)+(IF(M86&gt;0,1,0))+(IF(N86&gt;0,1,0))+(IF(O86&gt;0,1,0))+(IF(P86&gt;0,1,0))+(IF(Q86&gt;0,1,0))+(IF(R86&gt;0,1,0))+(IF(S86&gt;0,1,0))+(IF(T86&gt;0,1,0))+(IF(U86&gt;0,1,0))+(IF(V86&gt;0,1,0))+(IF(W86&gt;0,1,0)))</f>
        <v>0</v>
      </c>
      <c r="K86" s="22">
        <f>(LARGE(L86:U86,1)+LARGE(L86:U86,2)+LARGE(L86:U86,3)+LARGE(L86:U86,4)+LARGE(L86:U86,5))/5</f>
        <v>0</v>
      </c>
      <c r="L86" s="23">
        <v>0</v>
      </c>
      <c r="M86" s="24">
        <v>0</v>
      </c>
      <c r="N86" s="23">
        <v>0</v>
      </c>
      <c r="O86" s="24">
        <v>0</v>
      </c>
      <c r="P86" s="23">
        <v>0</v>
      </c>
      <c r="Q86" s="24">
        <v>0</v>
      </c>
      <c r="R86" s="23">
        <v>0</v>
      </c>
      <c r="S86" s="24">
        <v>0</v>
      </c>
      <c r="T86" s="23">
        <v>0</v>
      </c>
      <c r="U86" s="24">
        <v>0</v>
      </c>
      <c r="V86" s="23">
        <v>0</v>
      </c>
      <c r="W86" s="24">
        <v>0</v>
      </c>
    </row>
    <row r="87" spans="1:23" x14ac:dyDescent="0.25">
      <c r="A87" s="35">
        <f>RANK(K87,K$2:K$136,0)</f>
        <v>20</v>
      </c>
      <c r="B87" s="43">
        <v>400</v>
      </c>
      <c r="C87" s="116" t="str">
        <f>_xlfn.XLOOKUP(__xlnm._FilterDatabase_159[[#This Row],[SAPSA Number]],Table1[SAPSA number],Table1[Paid up])</f>
        <v>Y</v>
      </c>
      <c r="D87" s="39" t="str">
        <f>_xlfn.XLOOKUP(__xlnm._FilterDatabase_159[[#This Row],[SAPSA Number]],'DS Point summary'!A:A,'DS Point summary'!C:C)</f>
        <v>Sean Michael</v>
      </c>
      <c r="E87" s="39" t="str">
        <f>_xlfn.XLOOKUP(__xlnm._FilterDatabase_159[[#This Row],[SAPSA Number]],'DS Point summary'!A:A,'DS Point summary'!D:D)</f>
        <v>O'Donovan</v>
      </c>
      <c r="F87" s="20" t="str">
        <f>_xlfn.XLOOKUP(__xlnm._FilterDatabase_159[[#This Row],[SAPSA Number]],'DS Point summary'!A:A,'DS Point summary'!E:E)</f>
        <v>SM</v>
      </c>
      <c r="G87" s="17" t="str">
        <f ca="1">_xlfn.XLOOKUP(__xlnm._FilterDatabase_159[[#This Row],[SAPSA Number]],'DS Point summary'!A:A,'DS Point summary'!F:F)</f>
        <v>S</v>
      </c>
      <c r="H87" s="19">
        <f ca="1">_xlfn.XLOOKUP(__xlnm._FilterDatabase_159[[#This Row],[SAPSA Number]],'DS Point summary'!A:A,'DS Point summary'!G:G)</f>
        <v>59</v>
      </c>
      <c r="I87" s="19" t="s">
        <v>370</v>
      </c>
      <c r="J87" s="34">
        <f>(IF(L87&gt;0,1,0)+(IF(M87&gt;0,1,0))+(IF(N87&gt;0,1,0))+(IF(O87&gt;0,1,0))+(IF(P87&gt;0,1,0))+(IF(Q87&gt;0,1,0))+(IF(R87&gt;0,1,0))+(IF(S87&gt;0,1,0))+(IF(T87&gt;0,1,0))+(IF(U87&gt;0,1,0))+(IF(V87&gt;0,1,0))+(IF(W87&gt;0,1,0)))</f>
        <v>0</v>
      </c>
      <c r="K87" s="22">
        <f>(LARGE(L87:U87,1)+LARGE(L87:U87,2)+LARGE(L87:U87,3)+LARGE(L87:U87,4)+LARGE(L87:U87,5))/5</f>
        <v>0</v>
      </c>
      <c r="L87" s="23">
        <v>0</v>
      </c>
      <c r="M87" s="24">
        <v>0</v>
      </c>
      <c r="N87" s="23">
        <v>0</v>
      </c>
      <c r="O87" s="24">
        <v>0</v>
      </c>
      <c r="P87" s="23">
        <v>0</v>
      </c>
      <c r="Q87" s="24">
        <v>0</v>
      </c>
      <c r="R87" s="23">
        <v>0</v>
      </c>
      <c r="S87" s="24">
        <v>0</v>
      </c>
      <c r="T87" s="23">
        <v>0</v>
      </c>
      <c r="U87" s="24">
        <v>0</v>
      </c>
      <c r="V87" s="23">
        <v>0</v>
      </c>
      <c r="W87" s="24">
        <v>0</v>
      </c>
    </row>
    <row r="88" spans="1:23" x14ac:dyDescent="0.25">
      <c r="A88" s="35">
        <f>RANK(K88,K$2:K$136,0)</f>
        <v>20</v>
      </c>
      <c r="B88" s="32">
        <v>401</v>
      </c>
      <c r="C88" s="113" t="str">
        <f>_xlfn.XLOOKUP(__xlnm._FilterDatabase_159[[#This Row],[SAPSA Number]],Table1[SAPSA number],Table1[Paid up])</f>
        <v>Y</v>
      </c>
      <c r="D88" s="39" t="str">
        <f>_xlfn.XLOOKUP(__xlnm._FilterDatabase_159[[#This Row],[SAPSA Number]],'DS Point summary'!A:A,'DS Point summary'!C:C)</f>
        <v>Sebella</v>
      </c>
      <c r="E88" s="39" t="str">
        <f>_xlfn.XLOOKUP(__xlnm._FilterDatabase_159[[#This Row],[SAPSA Number]],'DS Point summary'!A:A,'DS Point summary'!D:D)</f>
        <v>O'Donovan</v>
      </c>
      <c r="F88" s="20" t="str">
        <f>_xlfn.XLOOKUP(__xlnm._FilterDatabase_159[[#This Row],[SAPSA Number]],'DS Point summary'!A:A,'DS Point summary'!E:E)</f>
        <v>S</v>
      </c>
      <c r="G88" s="17" t="str">
        <f>_xlfn.XLOOKUP(__xlnm._FilterDatabase_159[[#This Row],[SAPSA Number]],'DS Point summary'!A:A,'DS Point summary'!F:F)</f>
        <v>Lady</v>
      </c>
      <c r="H88" s="19">
        <f ca="1">_xlfn.XLOOKUP(__xlnm._FilterDatabase_159[[#This Row],[SAPSA Number]],'DS Point summary'!A:A,'DS Point summary'!G:G)</f>
        <v>69</v>
      </c>
      <c r="I88" s="19" t="s">
        <v>370</v>
      </c>
      <c r="J88" s="34">
        <f>(IF(L88&gt;0,1,0)+(IF(M88&gt;0,1,0))+(IF(N88&gt;0,1,0))+(IF(O88&gt;0,1,0))+(IF(P88&gt;0,1,0))+(IF(Q88&gt;0,1,0))+(IF(R88&gt;0,1,0))+(IF(S88&gt;0,1,0))+(IF(T88&gt;0,1,0))+(IF(U88&gt;0,1,0))+(IF(V88&gt;0,1,0))+(IF(W88&gt;0,1,0)))</f>
        <v>0</v>
      </c>
      <c r="K88" s="22">
        <f>(LARGE(L88:U88,1)+LARGE(L88:U88,2)+LARGE(L88:U88,3)+LARGE(L88:U88,4)+LARGE(L88:U88,5))/5</f>
        <v>0</v>
      </c>
      <c r="L88" s="23">
        <v>0</v>
      </c>
      <c r="M88" s="24">
        <v>0</v>
      </c>
      <c r="N88" s="23">
        <v>0</v>
      </c>
      <c r="O88" s="24">
        <v>0</v>
      </c>
      <c r="P88" s="23">
        <v>0</v>
      </c>
      <c r="Q88" s="24">
        <v>0</v>
      </c>
      <c r="R88" s="23">
        <v>0</v>
      </c>
      <c r="S88" s="24">
        <v>0</v>
      </c>
      <c r="T88" s="23">
        <v>0</v>
      </c>
      <c r="U88" s="24">
        <v>0</v>
      </c>
      <c r="V88" s="23">
        <v>0</v>
      </c>
      <c r="W88" s="24">
        <v>0</v>
      </c>
    </row>
    <row r="89" spans="1:23" x14ac:dyDescent="0.25">
      <c r="A89" s="35">
        <f>RANK(K89,K$2:K$136,0)</f>
        <v>20</v>
      </c>
      <c r="B89" s="5">
        <v>7074</v>
      </c>
      <c r="C89" s="124" t="str">
        <f>_xlfn.XLOOKUP(__xlnm._FilterDatabase_159[[#This Row],[SAPSA Number]],Table1[SAPSA number],Table1[Paid up])</f>
        <v>Y</v>
      </c>
      <c r="D89" s="39" t="str">
        <f>_xlfn.XLOOKUP(__xlnm._FilterDatabase_159[[#This Row],[SAPSA Number]],'DS Point summary'!A:A,'DS Point summary'!C:C)</f>
        <v>Christoffel</v>
      </c>
      <c r="E89" s="39" t="str">
        <f>_xlfn.XLOOKUP(__xlnm._FilterDatabase_159[[#This Row],[SAPSA Number]],'DS Point summary'!A:A,'DS Point summary'!D:D)</f>
        <v>Pretorius</v>
      </c>
      <c r="F89" s="20" t="str">
        <f>_xlfn.XLOOKUP(__xlnm._FilterDatabase_159[[#This Row],[SAPSA Number]],'DS Point summary'!A:A,'DS Point summary'!E:E)</f>
        <v>C</v>
      </c>
      <c r="G89" s="17" t="str">
        <f ca="1">_xlfn.XLOOKUP(__xlnm._FilterDatabase_159[[#This Row],[SAPSA Number]],'DS Point summary'!A:A,'DS Point summary'!F:F)</f>
        <v xml:space="preserve"> </v>
      </c>
      <c r="H89" s="19">
        <f>_xlfn.XLOOKUP(__xlnm._FilterDatabase_159[[#This Row],[SAPSA Number]],'DS Point summary'!A:A,'DS Point summary'!G:G)</f>
        <v>0</v>
      </c>
      <c r="I89" s="19" t="s">
        <v>370</v>
      </c>
      <c r="J89" s="34">
        <f>(IF(L89&gt;0,1,0)+(IF(M89&gt;0,1,0))+(IF(N89&gt;0,1,0))+(IF(O89&gt;0,1,0))+(IF(P89&gt;0,1,0))+(IF(Q89&gt;0,1,0))+(IF(R89&gt;0,1,0))+(IF(S89&gt;0,1,0))+(IF(T89&gt;0,1,0))+(IF(U89&gt;0,1,0))+(IF(V89&gt;0,1,0))+(IF(W89&gt;0,1,0)))</f>
        <v>0</v>
      </c>
      <c r="K89" s="22">
        <f>(LARGE(L89:U89,1)+LARGE(L89:U89,2)+LARGE(L89:U89,3)+LARGE(L89:U89,4)+LARGE(L89:U89,5))/5</f>
        <v>0</v>
      </c>
      <c r="L89" s="23">
        <v>0</v>
      </c>
      <c r="M89" s="24">
        <v>0</v>
      </c>
      <c r="N89" s="23">
        <v>0</v>
      </c>
      <c r="O89" s="24">
        <v>0</v>
      </c>
      <c r="P89" s="23">
        <v>0</v>
      </c>
      <c r="Q89" s="24">
        <v>0</v>
      </c>
      <c r="R89" s="23">
        <v>0</v>
      </c>
      <c r="S89" s="24">
        <v>0</v>
      </c>
      <c r="T89" s="23">
        <v>0</v>
      </c>
      <c r="U89" s="24">
        <v>0</v>
      </c>
      <c r="V89" s="23">
        <v>0</v>
      </c>
      <c r="W89" s="24">
        <v>0</v>
      </c>
    </row>
    <row r="90" spans="1:23" x14ac:dyDescent="0.25">
      <c r="A90" s="35">
        <f>RANK(K90,K$2:K$136,0)</f>
        <v>20</v>
      </c>
      <c r="B90" s="32">
        <v>2950</v>
      </c>
      <c r="C90" s="113" t="str">
        <f>_xlfn.XLOOKUP(__xlnm._FilterDatabase_159[[#This Row],[SAPSA Number]],Table1[SAPSA number],Table1[Paid up])</f>
        <v>Y</v>
      </c>
      <c r="D90" s="39" t="str">
        <f>_xlfn.XLOOKUP(__xlnm._FilterDatabase_159[[#This Row],[SAPSA Number]],'DS Point summary'!A:A,'DS Point summary'!C:C)</f>
        <v>Renier Jansen</v>
      </c>
      <c r="E90" s="39" t="str">
        <f>_xlfn.XLOOKUP(__xlnm._FilterDatabase_159[[#This Row],[SAPSA Number]],'DS Point summary'!A:A,'DS Point summary'!D:D)</f>
        <v>Reynders</v>
      </c>
      <c r="F90" s="20" t="str">
        <f>_xlfn.XLOOKUP(__xlnm._FilterDatabase_159[[#This Row],[SAPSA Number]],'DS Point summary'!A:A,'DS Point summary'!E:E)</f>
        <v>RJ</v>
      </c>
      <c r="G90" s="17" t="str">
        <f ca="1">_xlfn.XLOOKUP(__xlnm._FilterDatabase_159[[#This Row],[SAPSA Number]],'DS Point summary'!A:A,'DS Point summary'!F:F)</f>
        <v xml:space="preserve"> </v>
      </c>
      <c r="H90" s="19">
        <f ca="1">_xlfn.XLOOKUP(__xlnm._FilterDatabase_159[[#This Row],[SAPSA Number]],'DS Point summary'!A:A,'DS Point summary'!G:G)</f>
        <v>45</v>
      </c>
      <c r="I90" s="19" t="s">
        <v>370</v>
      </c>
      <c r="J90" s="34">
        <f>(IF(L90&gt;0,1,0)+(IF(M90&gt;0,1,0))+(IF(N90&gt;0,1,0))+(IF(O90&gt;0,1,0))+(IF(P90&gt;0,1,0))+(IF(Q90&gt;0,1,0))+(IF(R90&gt;0,1,0))+(IF(S90&gt;0,1,0))+(IF(T90&gt;0,1,0))+(IF(U90&gt;0,1,0))+(IF(V90&gt;0,1,0))+(IF(W90&gt;0,1,0)))</f>
        <v>0</v>
      </c>
      <c r="K90" s="22">
        <f>(LARGE(L90:U90,1)+LARGE(L90:U90,2)+LARGE(L90:U90,3)+LARGE(L90:U90,4)+LARGE(L90:U90,5))/5</f>
        <v>0</v>
      </c>
      <c r="L90" s="23">
        <v>0</v>
      </c>
      <c r="M90" s="24">
        <v>0</v>
      </c>
      <c r="N90" s="23">
        <v>0</v>
      </c>
      <c r="O90" s="24">
        <v>0</v>
      </c>
      <c r="P90" s="23">
        <v>0</v>
      </c>
      <c r="Q90" s="24">
        <v>0</v>
      </c>
      <c r="R90" s="23">
        <v>0</v>
      </c>
      <c r="S90" s="24">
        <v>0</v>
      </c>
      <c r="T90" s="23">
        <v>0</v>
      </c>
      <c r="U90" s="24">
        <v>0</v>
      </c>
      <c r="V90" s="23">
        <v>0</v>
      </c>
      <c r="W90" s="24">
        <v>0</v>
      </c>
    </row>
    <row r="91" spans="1:23" x14ac:dyDescent="0.25">
      <c r="A91" s="35">
        <f>RANK(K91,K$2:K$136,0)</f>
        <v>20</v>
      </c>
      <c r="B91" s="32">
        <v>1929</v>
      </c>
      <c r="C91" s="113" t="str">
        <f>_xlfn.XLOOKUP(__xlnm._FilterDatabase_159[[#This Row],[SAPSA Number]],Table1[SAPSA number],Table1[Paid up])</f>
        <v>Y</v>
      </c>
      <c r="D91" s="39" t="str">
        <f>_xlfn.XLOOKUP(__xlnm._FilterDatabase_159[[#This Row],[SAPSA Number]],'DS Point summary'!A:A,'DS Point summary'!C:C)</f>
        <v>Chris</v>
      </c>
      <c r="E91" s="39" t="str">
        <f>_xlfn.XLOOKUP(__xlnm._FilterDatabase_159[[#This Row],[SAPSA Number]],'DS Point summary'!A:A,'DS Point summary'!D:D)</f>
        <v>Ridout</v>
      </c>
      <c r="F91" s="20" t="str">
        <f>_xlfn.XLOOKUP(__xlnm._FilterDatabase_159[[#This Row],[SAPSA Number]],'DS Point summary'!A:A,'DS Point summary'!E:E)</f>
        <v>CJ</v>
      </c>
      <c r="G91" s="17" t="str">
        <f ca="1">_xlfn.XLOOKUP(__xlnm._FilterDatabase_159[[#This Row],[SAPSA Number]],'DS Point summary'!A:A,'DS Point summary'!F:F)</f>
        <v xml:space="preserve"> </v>
      </c>
      <c r="H91" s="19">
        <f ca="1">_xlfn.XLOOKUP(__xlnm._FilterDatabase_159[[#This Row],[SAPSA Number]],'DS Point summary'!A:A,'DS Point summary'!G:G)</f>
        <v>43</v>
      </c>
      <c r="I91" s="19" t="s">
        <v>370</v>
      </c>
      <c r="J91" s="34">
        <f>(IF(L91&gt;0,1,0)+(IF(M91&gt;0,1,0))+(IF(N91&gt;0,1,0))+(IF(O91&gt;0,1,0))+(IF(P91&gt;0,1,0))+(IF(Q91&gt;0,1,0))+(IF(R91&gt;0,1,0))+(IF(S91&gt;0,1,0))+(IF(T91&gt;0,1,0))+(IF(U91&gt;0,1,0))+(IF(V91&gt;0,1,0))+(IF(W91&gt;0,1,0)))</f>
        <v>0</v>
      </c>
      <c r="K91" s="22">
        <f>(LARGE(L91:U91,1)+LARGE(L91:U91,2)+LARGE(L91:U91,3)+LARGE(L91:U91,4)+LARGE(L91:U91,5))/5</f>
        <v>0</v>
      </c>
      <c r="L91" s="23">
        <v>0</v>
      </c>
      <c r="M91" s="24">
        <v>0</v>
      </c>
      <c r="N91" s="23">
        <v>0</v>
      </c>
      <c r="O91" s="24">
        <v>0</v>
      </c>
      <c r="P91" s="23">
        <v>0</v>
      </c>
      <c r="Q91" s="24">
        <v>0</v>
      </c>
      <c r="R91" s="23">
        <v>0</v>
      </c>
      <c r="S91" s="24">
        <v>0</v>
      </c>
      <c r="T91" s="23">
        <v>0</v>
      </c>
      <c r="U91" s="24">
        <v>0</v>
      </c>
      <c r="V91" s="23">
        <v>0</v>
      </c>
      <c r="W91" s="24">
        <v>0</v>
      </c>
    </row>
    <row r="92" spans="1:23" x14ac:dyDescent="0.25">
      <c r="A92" s="35">
        <f>RANK(K92,K$2:K$136,0)</f>
        <v>20</v>
      </c>
      <c r="B92" s="32">
        <v>1838</v>
      </c>
      <c r="C92" s="113" t="str">
        <f>_xlfn.XLOOKUP(__xlnm._FilterDatabase_159[[#This Row],[SAPSA Number]],Table1[SAPSA number],Table1[Paid up])</f>
        <v>Y</v>
      </c>
      <c r="D92" s="39" t="str">
        <f>_xlfn.XLOOKUP(__xlnm._FilterDatabase_159[[#This Row],[SAPSA Number]],'DS Point summary'!A:A,'DS Point summary'!C:C)</f>
        <v>Laurence Talbot</v>
      </c>
      <c r="E92" s="39" t="str">
        <f>_xlfn.XLOOKUP(__xlnm._FilterDatabase_159[[#This Row],[SAPSA Number]],'DS Point summary'!A:A,'DS Point summary'!D:D)</f>
        <v>Rowland</v>
      </c>
      <c r="F92" s="20" t="str">
        <f>_xlfn.XLOOKUP(__xlnm._FilterDatabase_159[[#This Row],[SAPSA Number]],'DS Point summary'!A:A,'DS Point summary'!E:E)</f>
        <v>LT</v>
      </c>
      <c r="G92" s="17" t="str">
        <f ca="1">_xlfn.XLOOKUP(__xlnm._FilterDatabase_159[[#This Row],[SAPSA Number]],'DS Point summary'!A:A,'DS Point summary'!F:F)</f>
        <v>S</v>
      </c>
      <c r="H92" s="19">
        <f ca="1">_xlfn.XLOOKUP(__xlnm._FilterDatabase_159[[#This Row],[SAPSA Number]],'DS Point summary'!A:A,'DS Point summary'!G:G)</f>
        <v>51</v>
      </c>
      <c r="I92" s="19" t="s">
        <v>370</v>
      </c>
      <c r="J92" s="34">
        <f>(IF(L92&gt;0,1,0)+(IF(M92&gt;0,1,0))+(IF(N92&gt;0,1,0))+(IF(O92&gt;0,1,0))+(IF(P92&gt;0,1,0))+(IF(Q92&gt;0,1,0))+(IF(R92&gt;0,1,0))+(IF(S92&gt;0,1,0))+(IF(T92&gt;0,1,0))+(IF(U92&gt;0,1,0))+(IF(V92&gt;0,1,0))+(IF(W92&gt;0,1,0)))</f>
        <v>0</v>
      </c>
      <c r="K92" s="22">
        <f>(LARGE(L92:U92,1)+LARGE(L92:U92,2)+LARGE(L92:U92,3)+LARGE(L92:U92,4)+LARGE(L92:U92,5))/5</f>
        <v>0</v>
      </c>
      <c r="L92" s="23">
        <v>0</v>
      </c>
      <c r="M92" s="24">
        <v>0</v>
      </c>
      <c r="N92" s="23">
        <v>0</v>
      </c>
      <c r="O92" s="24">
        <v>0</v>
      </c>
      <c r="P92" s="23">
        <v>0</v>
      </c>
      <c r="Q92" s="24">
        <v>0</v>
      </c>
      <c r="R92" s="23">
        <v>0</v>
      </c>
      <c r="S92" s="24">
        <v>0</v>
      </c>
      <c r="T92" s="23">
        <v>0</v>
      </c>
      <c r="U92" s="24">
        <v>0</v>
      </c>
      <c r="V92" s="23">
        <v>0</v>
      </c>
      <c r="W92" s="24">
        <v>0</v>
      </c>
    </row>
    <row r="93" spans="1:23" x14ac:dyDescent="0.25">
      <c r="A93" s="35">
        <f>RANK(K93,K$2:K$136,0)</f>
        <v>20</v>
      </c>
      <c r="B93" s="32">
        <v>3822</v>
      </c>
      <c r="C93" s="113" t="str">
        <f>_xlfn.XLOOKUP(__xlnm._FilterDatabase_159[[#This Row],[SAPSA Number]],Table1[SAPSA number],Table1[Paid up])</f>
        <v>Y</v>
      </c>
      <c r="D93" s="39" t="str">
        <f>_xlfn.XLOOKUP(__xlnm._FilterDatabase_159[[#This Row],[SAPSA Number]],'DS Point summary'!A:A,'DS Point summary'!C:C)</f>
        <v>Wayne Erald</v>
      </c>
      <c r="E93" s="39" t="str">
        <f>_xlfn.XLOOKUP(__xlnm._FilterDatabase_159[[#This Row],[SAPSA Number]],'DS Point summary'!A:A,'DS Point summary'!D:D)</f>
        <v>Schmidt</v>
      </c>
      <c r="F93" s="20" t="str">
        <f>_xlfn.XLOOKUP(__xlnm._FilterDatabase_159[[#This Row],[SAPSA Number]],'DS Point summary'!A:A,'DS Point summary'!E:E)</f>
        <v>WE</v>
      </c>
      <c r="G93" s="17" t="str">
        <f ca="1">_xlfn.XLOOKUP(__xlnm._FilterDatabase_159[[#This Row],[SAPSA Number]],'DS Point summary'!A:A,'DS Point summary'!F:F)</f>
        <v>S</v>
      </c>
      <c r="H93" s="19">
        <f ca="1">_xlfn.XLOOKUP(__xlnm._FilterDatabase_159[[#This Row],[SAPSA Number]],'DS Point summary'!A:A,'DS Point summary'!G:G)</f>
        <v>51</v>
      </c>
      <c r="I93" s="19" t="s">
        <v>370</v>
      </c>
      <c r="J93" s="34">
        <f>(IF(L93&gt;0,1,0)+(IF(M93&gt;0,1,0))+(IF(N93&gt;0,1,0))+(IF(O93&gt;0,1,0))+(IF(P93&gt;0,1,0))+(IF(Q93&gt;0,1,0))+(IF(R93&gt;0,1,0))+(IF(S93&gt;0,1,0))+(IF(T93&gt;0,1,0))+(IF(U93&gt;0,1,0))+(IF(V93&gt;0,1,0))+(IF(W93&gt;0,1,0)))</f>
        <v>0</v>
      </c>
      <c r="K93" s="22">
        <f>(LARGE(L93:U93,1)+LARGE(L93:U93,2)+LARGE(L93:U93,3)+LARGE(L93:U93,4)+LARGE(L93:U93,5))/5</f>
        <v>0</v>
      </c>
      <c r="L93" s="23">
        <v>0</v>
      </c>
      <c r="M93" s="24">
        <v>0</v>
      </c>
      <c r="N93" s="23">
        <v>0</v>
      </c>
      <c r="O93" s="24">
        <v>0</v>
      </c>
      <c r="P93" s="23">
        <v>0</v>
      </c>
      <c r="Q93" s="24">
        <v>0</v>
      </c>
      <c r="R93" s="23">
        <v>0</v>
      </c>
      <c r="S93" s="24">
        <v>0</v>
      </c>
      <c r="T93" s="23">
        <v>0</v>
      </c>
      <c r="U93" s="24">
        <v>0</v>
      </c>
      <c r="V93" s="23">
        <v>0</v>
      </c>
      <c r="W93" s="24">
        <v>0</v>
      </c>
    </row>
    <row r="94" spans="1:23" x14ac:dyDescent="0.25">
      <c r="A94" s="31">
        <f>RANK(K94,K$2:K$136,0)</f>
        <v>20</v>
      </c>
      <c r="B94" s="32">
        <v>572</v>
      </c>
      <c r="C94" s="113" t="str">
        <f>_xlfn.XLOOKUP(__xlnm._FilterDatabase_159[[#This Row],[SAPSA Number]],Table1[SAPSA number],Table1[Paid up])</f>
        <v>Y</v>
      </c>
      <c r="D94" s="39" t="str">
        <f>_xlfn.XLOOKUP(__xlnm._FilterDatabase_159[[#This Row],[SAPSA Number]],'DS Point summary'!A:A,'DS Point summary'!C:C)</f>
        <v>DJ</v>
      </c>
      <c r="E94" s="39" t="str">
        <f>_xlfn.XLOOKUP(__xlnm._FilterDatabase_159[[#This Row],[SAPSA Number]],'DS Point summary'!A:A,'DS Point summary'!D:D)</f>
        <v>Smith</v>
      </c>
      <c r="F94" s="20" t="str">
        <f>_xlfn.XLOOKUP(__xlnm._FilterDatabase_159[[#This Row],[SAPSA Number]],'DS Point summary'!A:A,'DS Point summary'!E:E)</f>
        <v>DJ</v>
      </c>
      <c r="G94" s="17" t="str">
        <f ca="1">_xlfn.XLOOKUP(__xlnm._FilterDatabase_159[[#This Row],[SAPSA Number]],'DS Point summary'!A:A,'DS Point summary'!F:F)</f>
        <v>S</v>
      </c>
      <c r="H94" s="19">
        <f ca="1">_xlfn.XLOOKUP(__xlnm._FilterDatabase_159[[#This Row],[SAPSA Number]],'DS Point summary'!A:A,'DS Point summary'!G:G)</f>
        <v>59</v>
      </c>
      <c r="I94" s="19" t="s">
        <v>370</v>
      </c>
      <c r="J94" s="34">
        <f>(IF(L94&gt;0,1,0)+(IF(M94&gt;0,1,0))+(IF(N94&gt;0,1,0))+(IF(O94&gt;0,1,0))+(IF(P94&gt;0,1,0))+(IF(Q94&gt;0,1,0))+(IF(R94&gt;0,1,0))+(IF(S94&gt;0,1,0))+(IF(T94&gt;0,1,0))+(IF(U94&gt;0,1,0))+(IF(V94&gt;0,1,0))+(IF(W94&gt;0,1,0)))</f>
        <v>0</v>
      </c>
      <c r="K94" s="22">
        <f>(LARGE(L94:U94,1)+LARGE(L94:U94,2)+LARGE(L94:U94,3)+LARGE(L94:U94,4)+LARGE(L94:U94,5))/5</f>
        <v>0</v>
      </c>
      <c r="L94" s="23">
        <v>0</v>
      </c>
      <c r="M94" s="24">
        <v>0</v>
      </c>
      <c r="N94" s="23">
        <v>0</v>
      </c>
      <c r="O94" s="24">
        <v>0</v>
      </c>
      <c r="P94" s="23">
        <v>0</v>
      </c>
      <c r="Q94" s="24">
        <v>0</v>
      </c>
      <c r="R94" s="23">
        <v>0</v>
      </c>
      <c r="S94" s="24">
        <v>0</v>
      </c>
      <c r="T94" s="23">
        <v>0</v>
      </c>
      <c r="U94" s="24">
        <v>0</v>
      </c>
      <c r="V94" s="23">
        <v>0</v>
      </c>
      <c r="W94" s="24">
        <v>0</v>
      </c>
    </row>
    <row r="95" spans="1:23" x14ac:dyDescent="0.25">
      <c r="A95" s="31">
        <f>RANK(K95,K$2:K$136,0)</f>
        <v>20</v>
      </c>
      <c r="B95" s="32">
        <v>1321</v>
      </c>
      <c r="C95" s="113" t="str">
        <f>_xlfn.XLOOKUP(__xlnm._FilterDatabase_159[[#This Row],[SAPSA Number]],Table1[SAPSA number],Table1[Paid up])</f>
        <v>Y</v>
      </c>
      <c r="D95" s="39" t="str">
        <f>_xlfn.XLOOKUP(__xlnm._FilterDatabase_159[[#This Row],[SAPSA Number]],'DS Point summary'!A:A,'DS Point summary'!C:C)</f>
        <v>Neal Monisen</v>
      </c>
      <c r="E95" s="39" t="str">
        <f>_xlfn.XLOOKUP(__xlnm._FilterDatabase_159[[#This Row],[SAPSA Number]],'DS Point summary'!A:A,'DS Point summary'!D:D)</f>
        <v>Sokay</v>
      </c>
      <c r="F95" s="20" t="str">
        <f>_xlfn.XLOOKUP(__xlnm._FilterDatabase_159[[#This Row],[SAPSA Number]],'DS Point summary'!A:A,'DS Point summary'!E:E)</f>
        <v>NM</v>
      </c>
      <c r="G95" s="17" t="str">
        <f ca="1">_xlfn.XLOOKUP(__xlnm._FilterDatabase_159[[#This Row],[SAPSA Number]],'DS Point summary'!A:A,'DS Point summary'!F:F)</f>
        <v>S</v>
      </c>
      <c r="H95" s="19">
        <f ca="1">_xlfn.XLOOKUP(__xlnm._FilterDatabase_159[[#This Row],[SAPSA Number]],'DS Point summary'!A:A,'DS Point summary'!G:G)</f>
        <v>51</v>
      </c>
      <c r="I95" s="19" t="s">
        <v>370</v>
      </c>
      <c r="J95" s="34">
        <f>(IF(L95&gt;0,1,0)+(IF(M95&gt;0,1,0))+(IF(N95&gt;0,1,0))+(IF(O95&gt;0,1,0))+(IF(P95&gt;0,1,0))+(IF(Q95&gt;0,1,0))+(IF(R95&gt;0,1,0))+(IF(S95&gt;0,1,0))+(IF(T95&gt;0,1,0))+(IF(U95&gt;0,1,0))+(IF(V95&gt;0,1,0))+(IF(W95&gt;0,1,0)))</f>
        <v>0</v>
      </c>
      <c r="K95" s="22">
        <f>(LARGE(L95:U95,1)+LARGE(L95:U95,2)+LARGE(L95:U95,3)+LARGE(L95:U95,4)+LARGE(L95:U95,5))/5</f>
        <v>0</v>
      </c>
      <c r="L95" s="23">
        <v>0</v>
      </c>
      <c r="M95" s="24">
        <v>0</v>
      </c>
      <c r="N95" s="23">
        <v>0</v>
      </c>
      <c r="O95" s="24">
        <v>0</v>
      </c>
      <c r="P95" s="23">
        <v>0</v>
      </c>
      <c r="Q95" s="24">
        <v>0</v>
      </c>
      <c r="R95" s="23">
        <v>0</v>
      </c>
      <c r="S95" s="24">
        <v>0</v>
      </c>
      <c r="T95" s="23">
        <v>0</v>
      </c>
      <c r="U95" s="24">
        <v>0</v>
      </c>
      <c r="V95" s="23">
        <v>0</v>
      </c>
      <c r="W95" s="24">
        <v>0</v>
      </c>
    </row>
    <row r="96" spans="1:23" x14ac:dyDescent="0.25">
      <c r="A96" s="35">
        <f>RANK(K96,K$2:K$136,0)</f>
        <v>20</v>
      </c>
      <c r="B96" s="36">
        <v>3395</v>
      </c>
      <c r="C96" s="113" t="str">
        <f>_xlfn.XLOOKUP(__xlnm._FilterDatabase_159[[#This Row],[SAPSA Number]],Table1[SAPSA number],Table1[Paid up])</f>
        <v>Y</v>
      </c>
      <c r="D96" s="39" t="str">
        <f>_xlfn.XLOOKUP(__xlnm._FilterDatabase_159[[#This Row],[SAPSA Number]],'DS Point summary'!A:A,'DS Point summary'!C:C)</f>
        <v>Andrea</v>
      </c>
      <c r="E96" s="39" t="str">
        <f>_xlfn.XLOOKUP(__xlnm._FilterDatabase_159[[#This Row],[SAPSA Number]],'DS Point summary'!A:A,'DS Point summary'!D:D)</f>
        <v>Stevenson</v>
      </c>
      <c r="F96" s="20" t="str">
        <f>_xlfn.XLOOKUP(__xlnm._FilterDatabase_159[[#This Row],[SAPSA Number]],'DS Point summary'!A:A,'DS Point summary'!E:E)</f>
        <v>A</v>
      </c>
      <c r="G96" s="17" t="str">
        <f>_xlfn.XLOOKUP(__xlnm._FilterDatabase_159[[#This Row],[SAPSA Number]],'DS Point summary'!A:A,'DS Point summary'!F:F)</f>
        <v>Lady</v>
      </c>
      <c r="H96" s="19">
        <f ca="1">_xlfn.XLOOKUP(__xlnm._FilterDatabase_159[[#This Row],[SAPSA Number]],'DS Point summary'!A:A,'DS Point summary'!G:G)</f>
        <v>56</v>
      </c>
      <c r="I96" s="19" t="s">
        <v>370</v>
      </c>
      <c r="J96" s="34">
        <f>(IF(L96&gt;0,1,0)+(IF(M96&gt;0,1,0))+(IF(N96&gt;0,1,0))+(IF(O96&gt;0,1,0))+(IF(P96&gt;0,1,0))+(IF(Q96&gt;0,1,0))+(IF(R96&gt;0,1,0))+(IF(S96&gt;0,1,0))+(IF(T96&gt;0,1,0))+(IF(U96&gt;0,1,0))+(IF(V96&gt;0,1,0))+(IF(W96&gt;0,1,0)))</f>
        <v>0</v>
      </c>
      <c r="K96" s="22">
        <f>(LARGE(L96:U96,1)+LARGE(L96:U96,2)+LARGE(L96:U96,3)+LARGE(L96:U96,4)+LARGE(L96:U96,5))/5</f>
        <v>0</v>
      </c>
      <c r="L96" s="23">
        <v>0</v>
      </c>
      <c r="M96" s="24">
        <v>0</v>
      </c>
      <c r="N96" s="23">
        <v>0</v>
      </c>
      <c r="O96" s="24">
        <v>0</v>
      </c>
      <c r="P96" s="23">
        <v>0</v>
      </c>
      <c r="Q96" s="24">
        <v>0</v>
      </c>
      <c r="R96" s="23">
        <v>0</v>
      </c>
      <c r="S96" s="24">
        <v>0</v>
      </c>
      <c r="T96" s="23">
        <v>0</v>
      </c>
      <c r="U96" s="24">
        <v>0</v>
      </c>
      <c r="V96" s="23">
        <v>0</v>
      </c>
      <c r="W96" s="24">
        <v>0</v>
      </c>
    </row>
    <row r="97" spans="1:23" x14ac:dyDescent="0.25">
      <c r="A97" s="35">
        <f>RANK(K97,K$2:K$136,0)</f>
        <v>20</v>
      </c>
      <c r="B97" s="36">
        <v>2688</v>
      </c>
      <c r="C97" s="113" t="str">
        <f>_xlfn.XLOOKUP(__xlnm._FilterDatabase_159[[#This Row],[SAPSA Number]],Table1[SAPSA number],Table1[Paid up])</f>
        <v>Y</v>
      </c>
      <c r="D97" s="39" t="str">
        <f>_xlfn.XLOOKUP(__xlnm._FilterDatabase_159[[#This Row],[SAPSA Number]],'DS Point summary'!A:A,'DS Point summary'!C:C)</f>
        <v>Durandt Hendrik</v>
      </c>
      <c r="E97" s="39" t="str">
        <f>_xlfn.XLOOKUP(__xlnm._FilterDatabase_159[[#This Row],[SAPSA Number]],'DS Point summary'!A:A,'DS Point summary'!D:D)</f>
        <v>Storm</v>
      </c>
      <c r="F97" s="20" t="str">
        <f>_xlfn.XLOOKUP(__xlnm._FilterDatabase_159[[#This Row],[SAPSA Number]],'DS Point summary'!A:A,'DS Point summary'!E:E)</f>
        <v>DH</v>
      </c>
      <c r="G97" s="17" t="str">
        <f ca="1">_xlfn.XLOOKUP(__xlnm._FilterDatabase_159[[#This Row],[SAPSA Number]],'DS Point summary'!A:A,'DS Point summary'!F:F)</f>
        <v xml:space="preserve"> </v>
      </c>
      <c r="H97" s="19">
        <f ca="1">_xlfn.XLOOKUP(__xlnm._FilterDatabase_159[[#This Row],[SAPSA Number]],'DS Point summary'!A:A,'DS Point summary'!G:G)</f>
        <v>22</v>
      </c>
      <c r="I97" s="29" t="s">
        <v>370</v>
      </c>
      <c r="J97" s="52">
        <f>(IF(L97&gt;0,1,0)+(IF(M97&gt;0,1,0))+(IF(N97&gt;0,1,0))+(IF(O97&gt;0,1,0))+(IF(P97&gt;0,1,0))+(IF(Q97&gt;0,1,0))+(IF(R97&gt;0,1,0))+(IF(S97&gt;0,1,0))+(IF(T97&gt;0,1,0))+(IF(U97&gt;0,1,0))+(IF(V97&gt;0,1,0))+(IF(W97&gt;0,1,0)))</f>
        <v>0</v>
      </c>
      <c r="K97" s="22">
        <f>(LARGE(L97:U97,1)+LARGE(L97:U97,2)+LARGE(L97:U97,3)+LARGE(L97:U97,4)+LARGE(L97:U97,5))/5</f>
        <v>0</v>
      </c>
      <c r="L97" s="23">
        <v>0</v>
      </c>
      <c r="M97" s="24">
        <v>0</v>
      </c>
      <c r="N97" s="23">
        <v>0</v>
      </c>
      <c r="O97" s="24">
        <v>0</v>
      </c>
      <c r="P97" s="23">
        <v>0</v>
      </c>
      <c r="Q97" s="24">
        <v>0</v>
      </c>
      <c r="R97" s="23">
        <v>0</v>
      </c>
      <c r="S97" s="24">
        <v>0</v>
      </c>
      <c r="T97" s="23">
        <v>0</v>
      </c>
      <c r="U97" s="24">
        <v>0</v>
      </c>
      <c r="V97" s="23">
        <v>0</v>
      </c>
      <c r="W97" s="24">
        <v>0</v>
      </c>
    </row>
    <row r="98" spans="1:23" x14ac:dyDescent="0.25">
      <c r="A98" s="31">
        <f>RANK(K98,K$2:K$136,0)</f>
        <v>20</v>
      </c>
      <c r="B98" s="32">
        <v>3836</v>
      </c>
      <c r="C98" s="113" t="str">
        <f>_xlfn.XLOOKUP(__xlnm._FilterDatabase_159[[#This Row],[SAPSA Number]],Table1[SAPSA number],Table1[Paid up])</f>
        <v>Y</v>
      </c>
      <c r="D98" s="39" t="str">
        <f>_xlfn.XLOOKUP(__xlnm._FilterDatabase_159[[#This Row],[SAPSA Number]],'DS Point summary'!A:A,'DS Point summary'!C:C)</f>
        <v>Deon</v>
      </c>
      <c r="E98" s="39" t="str">
        <f>_xlfn.XLOOKUP(__xlnm._FilterDatabase_159[[#This Row],[SAPSA Number]],'DS Point summary'!A:A,'DS Point summary'!D:D)</f>
        <v>Storm</v>
      </c>
      <c r="F98" s="20" t="str">
        <f>_xlfn.XLOOKUP(__xlnm._FilterDatabase_159[[#This Row],[SAPSA Number]],'DS Point summary'!A:A,'DS Point summary'!E:E)</f>
        <v>D</v>
      </c>
      <c r="G98" s="17" t="str">
        <f ca="1">_xlfn.XLOOKUP(__xlnm._FilterDatabase_159[[#This Row],[SAPSA Number]],'DS Point summary'!A:A,'DS Point summary'!F:F)</f>
        <v>SS</v>
      </c>
      <c r="H98" s="19">
        <f ca="1">_xlfn.XLOOKUP(__xlnm._FilterDatabase_159[[#This Row],[SAPSA Number]],'DS Point summary'!A:A,'DS Point summary'!G:G)</f>
        <v>67</v>
      </c>
      <c r="I98" s="33" t="s">
        <v>370</v>
      </c>
      <c r="J98" s="34">
        <f>(IF(L98&gt;0,1,0)+(IF(M98&gt;0,1,0))+(IF(N98&gt;0,1,0))+(IF(O98&gt;0,1,0))+(IF(P98&gt;0,1,0))+(IF(Q98&gt;0,1,0))+(IF(R98&gt;0,1,0))+(IF(S98&gt;0,1,0))+(IF(T98&gt;0,1,0))+(IF(U98&gt;0,1,0))+(IF(V98&gt;0,1,0))+(IF(W98&gt;0,1,0)))</f>
        <v>0</v>
      </c>
      <c r="K98" s="22">
        <f>(LARGE(L98:U98,1)+LARGE(L98:U98,2)+LARGE(L98:U98,3)+LARGE(L98:U98,4)+LARGE(L98:U98,5))/5</f>
        <v>0</v>
      </c>
      <c r="L98" s="23">
        <v>0</v>
      </c>
      <c r="M98" s="24">
        <v>0</v>
      </c>
      <c r="N98" s="23">
        <v>0</v>
      </c>
      <c r="O98" s="24">
        <v>0</v>
      </c>
      <c r="P98" s="23">
        <v>0</v>
      </c>
      <c r="Q98" s="24">
        <v>0</v>
      </c>
      <c r="R98" s="23">
        <v>0</v>
      </c>
      <c r="S98" s="24">
        <v>0</v>
      </c>
      <c r="T98" s="23">
        <v>0</v>
      </c>
      <c r="U98" s="24">
        <v>0</v>
      </c>
      <c r="V98" s="23">
        <v>0</v>
      </c>
      <c r="W98" s="24">
        <v>0</v>
      </c>
    </row>
    <row r="99" spans="1:23" x14ac:dyDescent="0.25">
      <c r="A99" s="31">
        <f>RANK(K99,K$2:K$136,0)</f>
        <v>20</v>
      </c>
      <c r="B99" s="32">
        <v>4858</v>
      </c>
      <c r="C99" s="113" t="str">
        <f>_xlfn.XLOOKUP(__xlnm._FilterDatabase_159[[#This Row],[SAPSA Number]],Table1[SAPSA number],Table1[Paid up])</f>
        <v>Y</v>
      </c>
      <c r="D99" s="39" t="str">
        <f>_xlfn.XLOOKUP(__xlnm._FilterDatabase_159[[#This Row],[SAPSA Number]],'DS Point summary'!A:A,'DS Point summary'!C:C)</f>
        <v>Jacques</v>
      </c>
      <c r="E99" s="39" t="str">
        <f>_xlfn.XLOOKUP(__xlnm._FilterDatabase_159[[#This Row],[SAPSA Number]],'DS Point summary'!A:A,'DS Point summary'!D:D)</f>
        <v>Swanepoel</v>
      </c>
      <c r="F99" s="20" t="str">
        <f>_xlfn.XLOOKUP(__xlnm._FilterDatabase_159[[#This Row],[SAPSA Number]],'DS Point summary'!A:A,'DS Point summary'!E:E)</f>
        <v>J</v>
      </c>
      <c r="G99" s="17" t="str">
        <f ca="1">_xlfn.XLOOKUP(__xlnm._FilterDatabase_159[[#This Row],[SAPSA Number]],'DS Point summary'!A:A,'DS Point summary'!F:F)</f>
        <v xml:space="preserve"> </v>
      </c>
      <c r="H99" s="19">
        <f ca="1">_xlfn.XLOOKUP(__xlnm._FilterDatabase_159[[#This Row],[SAPSA Number]],'DS Point summary'!A:A,'DS Point summary'!G:G)</f>
        <v>30</v>
      </c>
      <c r="I99" s="33" t="s">
        <v>370</v>
      </c>
      <c r="J99" s="34">
        <f>(IF(L99&gt;0,1,0)+(IF(M99&gt;0,1,0))+(IF(N99&gt;0,1,0))+(IF(O99&gt;0,1,0))+(IF(P99&gt;0,1,0))+(IF(Q99&gt;0,1,0))+(IF(R99&gt;0,1,0))+(IF(S99&gt;0,1,0))+(IF(T99&gt;0,1,0))+(IF(U99&gt;0,1,0))+(IF(V99&gt;0,1,0))+(IF(W99&gt;0,1,0)))</f>
        <v>0</v>
      </c>
      <c r="K99" s="22">
        <f>(LARGE(L99:U99,1)+LARGE(L99:U99,2)+LARGE(L99:U99,3)+LARGE(L99:U99,4)+LARGE(L99:U99,5))/5</f>
        <v>0</v>
      </c>
      <c r="L99" s="23">
        <v>0</v>
      </c>
      <c r="M99" s="24">
        <v>0</v>
      </c>
      <c r="N99" s="23">
        <v>0</v>
      </c>
      <c r="O99" s="24">
        <v>0</v>
      </c>
      <c r="P99" s="23">
        <v>0</v>
      </c>
      <c r="Q99" s="24">
        <v>0</v>
      </c>
      <c r="R99" s="23">
        <v>0</v>
      </c>
      <c r="S99" s="24">
        <v>0</v>
      </c>
      <c r="T99" s="23">
        <v>0</v>
      </c>
      <c r="U99" s="24">
        <v>0</v>
      </c>
      <c r="V99" s="23">
        <v>0</v>
      </c>
      <c r="W99" s="24">
        <v>0</v>
      </c>
    </row>
    <row r="100" spans="1:23" x14ac:dyDescent="0.25">
      <c r="A100" s="31">
        <f>RANK(K100,K$2:K$136,0)</f>
        <v>20</v>
      </c>
      <c r="B100" s="43">
        <v>6797</v>
      </c>
      <c r="C100" s="116" t="str">
        <f>_xlfn.XLOOKUP(__xlnm._FilterDatabase_159[[#This Row],[SAPSA Number]],Table1[SAPSA number],Table1[Paid up])</f>
        <v>Y</v>
      </c>
      <c r="D100" s="39" t="str">
        <f>_xlfn.XLOOKUP(__xlnm._FilterDatabase_159[[#This Row],[SAPSA Number]],'DS Point summary'!A:A,'DS Point summary'!C:C)</f>
        <v>Johann Andries</v>
      </c>
      <c r="E100" s="39" t="str">
        <f>_xlfn.XLOOKUP(__xlnm._FilterDatabase_159[[#This Row],[SAPSA Number]],'DS Point summary'!A:A,'DS Point summary'!D:D)</f>
        <v>Swart</v>
      </c>
      <c r="F100" s="20" t="str">
        <f>_xlfn.XLOOKUP(__xlnm._FilterDatabase_159[[#This Row],[SAPSA Number]],'DS Point summary'!A:A,'DS Point summary'!E:E)</f>
        <v>JA</v>
      </c>
      <c r="G100" s="17">
        <f>_xlfn.XLOOKUP(__xlnm._FilterDatabase_159[[#This Row],[SAPSA Number]],'DS Point summary'!A:A,'DS Point summary'!F:F)</f>
        <v>0</v>
      </c>
      <c r="H100" s="19">
        <f ca="1">_xlfn.XLOOKUP(__xlnm._FilterDatabase_159[[#This Row],[SAPSA Number]],'DS Point summary'!A:A,'DS Point summary'!G:G)</f>
        <v>23</v>
      </c>
      <c r="I100" s="33" t="s">
        <v>370</v>
      </c>
      <c r="J100" s="34">
        <f>(IF(L100&gt;0,1,0)+(IF(M100&gt;0,1,0))+(IF(N100&gt;0,1,0))+(IF(O100&gt;0,1,0))+(IF(P100&gt;0,1,0))+(IF(Q100&gt;0,1,0))+(IF(R100&gt;0,1,0))+(IF(S100&gt;0,1,0))+(IF(T100&gt;0,1,0))+(IF(U100&gt;0,1,0))+(IF(V100&gt;0,1,0))+(IF(W100&gt;0,1,0)))</f>
        <v>0</v>
      </c>
      <c r="K100" s="22">
        <f>(LARGE(L100:U100,1)+LARGE(L100:U100,2)+LARGE(L100:U100,3)+LARGE(L100:U100,4)+LARGE(L100:U100,5))/5</f>
        <v>0</v>
      </c>
      <c r="L100" s="23">
        <v>0</v>
      </c>
      <c r="M100" s="24">
        <v>0</v>
      </c>
      <c r="N100" s="23">
        <v>0</v>
      </c>
      <c r="O100" s="24">
        <v>0</v>
      </c>
      <c r="P100" s="23">
        <v>0</v>
      </c>
      <c r="Q100" s="24">
        <v>0</v>
      </c>
      <c r="R100" s="23">
        <v>0</v>
      </c>
      <c r="S100" s="24">
        <v>0</v>
      </c>
      <c r="T100" s="23">
        <v>0</v>
      </c>
      <c r="U100" s="24">
        <v>0</v>
      </c>
      <c r="V100" s="23">
        <v>0</v>
      </c>
      <c r="W100" s="24">
        <v>0</v>
      </c>
    </row>
    <row r="101" spans="1:23" x14ac:dyDescent="0.25">
      <c r="A101" s="31">
        <f>RANK(K101,K$2:K$136,0)</f>
        <v>20</v>
      </c>
      <c r="B101" s="32">
        <v>807</v>
      </c>
      <c r="C101" s="113" t="str">
        <f>_xlfn.XLOOKUP(__xlnm._FilterDatabase_159[[#This Row],[SAPSA Number]],Table1[SAPSA number],Table1[Paid up])</f>
        <v>Y</v>
      </c>
      <c r="D101" s="39" t="str">
        <f>_xlfn.XLOOKUP(__xlnm._FilterDatabase_159[[#This Row],[SAPSA Number]],'DS Point summary'!A:A,'DS Point summary'!C:C)</f>
        <v>Frederik Christoffel</v>
      </c>
      <c r="E101" s="39" t="str">
        <f>_xlfn.XLOOKUP(__xlnm._FilterDatabase_159[[#This Row],[SAPSA Number]],'DS Point summary'!A:A,'DS Point summary'!D:D)</f>
        <v>Truter</v>
      </c>
      <c r="F101" s="20" t="str">
        <f>_xlfn.XLOOKUP(__xlnm._FilterDatabase_159[[#This Row],[SAPSA Number]],'DS Point summary'!A:A,'DS Point summary'!E:E)</f>
        <v>FC</v>
      </c>
      <c r="G101" s="17" t="str">
        <f ca="1">_xlfn.XLOOKUP(__xlnm._FilterDatabase_159[[#This Row],[SAPSA Number]],'DS Point summary'!A:A,'DS Point summary'!F:F)</f>
        <v xml:space="preserve"> </v>
      </c>
      <c r="H101" s="19">
        <f ca="1">_xlfn.XLOOKUP(__xlnm._FilterDatabase_159[[#This Row],[SAPSA Number]],'DS Point summary'!A:A,'DS Point summary'!G:G)</f>
        <v>22</v>
      </c>
      <c r="I101" s="33" t="s">
        <v>370</v>
      </c>
      <c r="J101" s="34">
        <f>(IF(L101&gt;0,1,0)+(IF(M101&gt;0,1,0))+(IF(N101&gt;0,1,0))+(IF(O101&gt;0,1,0))+(IF(P101&gt;0,1,0))+(IF(Q101&gt;0,1,0))+(IF(R101&gt;0,1,0))+(IF(S101&gt;0,1,0))+(IF(T101&gt;0,1,0))+(IF(U101&gt;0,1,0))+(IF(V101&gt;0,1,0))+(IF(W101&gt;0,1,0)))</f>
        <v>0</v>
      </c>
      <c r="K101" s="22">
        <f>(LARGE(L101:U101,1)+LARGE(L101:U101,2)+LARGE(L101:U101,3)+LARGE(L101:U101,4)+LARGE(L101:U101,5))/5</f>
        <v>0</v>
      </c>
      <c r="L101" s="23">
        <v>0</v>
      </c>
      <c r="M101" s="24">
        <v>0</v>
      </c>
      <c r="N101" s="23">
        <v>0</v>
      </c>
      <c r="O101" s="24">
        <v>0</v>
      </c>
      <c r="P101" s="23">
        <v>0</v>
      </c>
      <c r="Q101" s="24">
        <v>0</v>
      </c>
      <c r="R101" s="23">
        <v>0</v>
      </c>
      <c r="S101" s="24">
        <v>0</v>
      </c>
      <c r="T101" s="23">
        <v>0</v>
      </c>
      <c r="U101" s="24">
        <v>0</v>
      </c>
      <c r="V101" s="23">
        <v>0</v>
      </c>
      <c r="W101" s="24">
        <v>0</v>
      </c>
    </row>
    <row r="102" spans="1:23" x14ac:dyDescent="0.25">
      <c r="A102" s="31">
        <f>RANK(K102,K$2:K$136,0)</f>
        <v>20</v>
      </c>
      <c r="B102" s="32">
        <v>1113</v>
      </c>
      <c r="C102" s="113" t="str">
        <f>_xlfn.XLOOKUP(__xlnm._FilterDatabase_159[[#This Row],[SAPSA Number]],Table1[SAPSA number],Table1[Paid up])</f>
        <v>Y</v>
      </c>
      <c r="D102" s="39" t="str">
        <f>_xlfn.XLOOKUP(__xlnm._FilterDatabase_159[[#This Row],[SAPSA Number]],'DS Point summary'!A:A,'DS Point summary'!C:C)</f>
        <v>Frik</v>
      </c>
      <c r="E102" s="39" t="str">
        <f>_xlfn.XLOOKUP(__xlnm._FilterDatabase_159[[#This Row],[SAPSA Number]],'DS Point summary'!A:A,'DS Point summary'!D:D)</f>
        <v>Truter</v>
      </c>
      <c r="F102" s="20" t="str">
        <f>_xlfn.XLOOKUP(__xlnm._FilterDatabase_159[[#This Row],[SAPSA Number]],'DS Point summary'!A:A,'DS Point summary'!E:E)</f>
        <v>FC</v>
      </c>
      <c r="G102" s="17" t="str">
        <f ca="1">_xlfn.XLOOKUP(__xlnm._FilterDatabase_159[[#This Row],[SAPSA Number]],'DS Point summary'!A:A,'DS Point summary'!F:F)</f>
        <v>SS</v>
      </c>
      <c r="H102" s="19">
        <f ca="1">_xlfn.XLOOKUP(__xlnm._FilterDatabase_159[[#This Row],[SAPSA Number]],'DS Point summary'!A:A,'DS Point summary'!G:G)</f>
        <v>60</v>
      </c>
      <c r="I102" s="33" t="s">
        <v>370</v>
      </c>
      <c r="J102" s="34">
        <f>(IF(L102&gt;0,1,0)+(IF(M102&gt;0,1,0))+(IF(N102&gt;0,1,0))+(IF(O102&gt;0,1,0))+(IF(P102&gt;0,1,0))+(IF(Q102&gt;0,1,0))+(IF(R102&gt;0,1,0))+(IF(S102&gt;0,1,0))+(IF(T102&gt;0,1,0))+(IF(U102&gt;0,1,0))+(IF(V102&gt;0,1,0))+(IF(W102&gt;0,1,0)))</f>
        <v>0</v>
      </c>
      <c r="K102" s="22">
        <f>(LARGE(L102:U102,1)+LARGE(L102:U102,2)+LARGE(L102:U102,3)+LARGE(L102:U102,4)+LARGE(L102:U102,5))/5</f>
        <v>0</v>
      </c>
      <c r="L102" s="23">
        <v>0</v>
      </c>
      <c r="M102" s="24">
        <v>0</v>
      </c>
      <c r="N102" s="23">
        <v>0</v>
      </c>
      <c r="O102" s="24">
        <v>0</v>
      </c>
      <c r="P102" s="23">
        <v>0</v>
      </c>
      <c r="Q102" s="24">
        <v>0</v>
      </c>
      <c r="R102" s="23">
        <v>0</v>
      </c>
      <c r="S102" s="24">
        <v>0</v>
      </c>
      <c r="T102" s="23">
        <v>0</v>
      </c>
      <c r="U102" s="24">
        <v>0</v>
      </c>
      <c r="V102" s="23">
        <v>0</v>
      </c>
      <c r="W102" s="24">
        <v>0</v>
      </c>
    </row>
    <row r="103" spans="1:23" x14ac:dyDescent="0.25">
      <c r="A103" s="31">
        <f>RANK(K103,K$2:K$136,0)</f>
        <v>20</v>
      </c>
      <c r="B103" s="32">
        <v>1547</v>
      </c>
      <c r="C103" s="113" t="str">
        <f>_xlfn.XLOOKUP(__xlnm._FilterDatabase_159[[#This Row],[SAPSA Number]],Table1[SAPSA number],Table1[Paid up])</f>
        <v>Y</v>
      </c>
      <c r="D103" s="39" t="str">
        <f>_xlfn.XLOOKUP(__xlnm._FilterDatabase_159[[#This Row],[SAPSA Number]],'DS Point summary'!A:A,'DS Point summary'!C:C)</f>
        <v>Marius Frans</v>
      </c>
      <c r="E103" s="39" t="str">
        <f>_xlfn.XLOOKUP(__xlnm._FilterDatabase_159[[#This Row],[SAPSA Number]],'DS Point summary'!A:A,'DS Point summary'!D:D)</f>
        <v>van Biljon</v>
      </c>
      <c r="F103" s="20" t="str">
        <f>_xlfn.XLOOKUP(__xlnm._FilterDatabase_159[[#This Row],[SAPSA Number]],'DS Point summary'!A:A,'DS Point summary'!E:E)</f>
        <v>MF</v>
      </c>
      <c r="G103" s="17" t="str">
        <f ca="1">_xlfn.XLOOKUP(__xlnm._FilterDatabase_159[[#This Row],[SAPSA Number]],'DS Point summary'!A:A,'DS Point summary'!F:F)</f>
        <v>S</v>
      </c>
      <c r="H103" s="19">
        <f ca="1">_xlfn.XLOOKUP(__xlnm._FilterDatabase_159[[#This Row],[SAPSA Number]],'DS Point summary'!A:A,'DS Point summary'!G:G)</f>
        <v>52</v>
      </c>
      <c r="I103" s="33" t="s">
        <v>370</v>
      </c>
      <c r="J103" s="34">
        <f>(IF(L103&gt;0,1,0)+(IF(M103&gt;0,1,0))+(IF(N103&gt;0,1,0))+(IF(O103&gt;0,1,0))+(IF(P103&gt;0,1,0))+(IF(Q103&gt;0,1,0))+(IF(R103&gt;0,1,0))+(IF(S103&gt;0,1,0))+(IF(T103&gt;0,1,0))+(IF(U103&gt;0,1,0))+(IF(V103&gt;0,1,0))+(IF(W103&gt;0,1,0)))</f>
        <v>0</v>
      </c>
      <c r="K103" s="22">
        <f>(LARGE(L103:U103,1)+LARGE(L103:U103,2)+LARGE(L103:U103,3)+LARGE(L103:U103,4)+LARGE(L103:U103,5))/5</f>
        <v>0</v>
      </c>
      <c r="L103" s="23">
        <v>0</v>
      </c>
      <c r="M103" s="24">
        <v>0</v>
      </c>
      <c r="N103" s="23">
        <v>0</v>
      </c>
      <c r="O103" s="24">
        <v>0</v>
      </c>
      <c r="P103" s="23">
        <v>0</v>
      </c>
      <c r="Q103" s="24">
        <v>0</v>
      </c>
      <c r="R103" s="23">
        <v>0</v>
      </c>
      <c r="S103" s="24">
        <v>0</v>
      </c>
      <c r="T103" s="23">
        <v>0</v>
      </c>
      <c r="U103" s="24">
        <v>0</v>
      </c>
      <c r="V103" s="23">
        <v>0</v>
      </c>
      <c r="W103" s="24">
        <v>0</v>
      </c>
    </row>
    <row r="104" spans="1:23" x14ac:dyDescent="0.25">
      <c r="A104" s="31">
        <f>RANK(K104,K$2:K$136,0)</f>
        <v>20</v>
      </c>
      <c r="B104" s="32">
        <v>1931</v>
      </c>
      <c r="C104" s="113" t="str">
        <f>_xlfn.XLOOKUP(__xlnm._FilterDatabase_159[[#This Row],[SAPSA Number]],Table1[SAPSA number],Table1[Paid up])</f>
        <v>Y</v>
      </c>
      <c r="D104" s="39" t="str">
        <f>_xlfn.XLOOKUP(__xlnm._FilterDatabase_159[[#This Row],[SAPSA Number]],'DS Point summary'!A:A,'DS Point summary'!C:C)</f>
        <v>Sylvia</v>
      </c>
      <c r="E104" s="39" t="str">
        <f>_xlfn.XLOOKUP(__xlnm._FilterDatabase_159[[#This Row],[SAPSA Number]],'DS Point summary'!A:A,'DS Point summary'!D:D)</f>
        <v>Van der Neut</v>
      </c>
      <c r="F104" s="20" t="str">
        <f>_xlfn.XLOOKUP(__xlnm._FilterDatabase_159[[#This Row],[SAPSA Number]],'DS Point summary'!A:A,'DS Point summary'!E:E)</f>
        <v>S</v>
      </c>
      <c r="G104" s="17" t="str">
        <f>_xlfn.XLOOKUP(__xlnm._FilterDatabase_159[[#This Row],[SAPSA Number]],'DS Point summary'!A:A,'DS Point summary'!F:F)</f>
        <v>Lady</v>
      </c>
      <c r="H104" s="19">
        <f ca="1">_xlfn.XLOOKUP(__xlnm._FilterDatabase_159[[#This Row],[SAPSA Number]],'DS Point summary'!A:A,'DS Point summary'!G:G)</f>
        <v>55</v>
      </c>
      <c r="I104" s="33" t="s">
        <v>370</v>
      </c>
      <c r="J104" s="34">
        <f>(IF(L104&gt;0,1,0)+(IF(M104&gt;0,1,0))+(IF(N104&gt;0,1,0))+(IF(O104&gt;0,1,0))+(IF(P104&gt;0,1,0))+(IF(Q104&gt;0,1,0))+(IF(R104&gt;0,1,0))+(IF(S104&gt;0,1,0))+(IF(T104&gt;0,1,0))+(IF(U104&gt;0,1,0))+(IF(V104&gt;0,1,0))+(IF(W104&gt;0,1,0)))</f>
        <v>0</v>
      </c>
      <c r="K104" s="22">
        <f>(LARGE(L104:U104,1)+LARGE(L104:U104,2)+LARGE(L104:U104,3)+LARGE(L104:U104,4)+LARGE(L104:U104,5))/5</f>
        <v>0</v>
      </c>
      <c r="L104" s="23">
        <v>0</v>
      </c>
      <c r="M104" s="24">
        <v>0</v>
      </c>
      <c r="N104" s="23">
        <v>0</v>
      </c>
      <c r="O104" s="24">
        <v>0</v>
      </c>
      <c r="P104" s="23">
        <v>0</v>
      </c>
      <c r="Q104" s="24">
        <v>0</v>
      </c>
      <c r="R104" s="23">
        <v>0</v>
      </c>
      <c r="S104" s="24">
        <v>0</v>
      </c>
      <c r="T104" s="23">
        <v>0</v>
      </c>
      <c r="U104" s="24">
        <v>0</v>
      </c>
      <c r="V104" s="23">
        <v>0</v>
      </c>
      <c r="W104" s="24">
        <v>0</v>
      </c>
    </row>
    <row r="105" spans="1:23" x14ac:dyDescent="0.25">
      <c r="A105" s="31">
        <f>RANK(K105,K$2:K$136,0)</f>
        <v>20</v>
      </c>
      <c r="B105" s="3">
        <v>4711</v>
      </c>
      <c r="C105" s="117" t="str">
        <f>_xlfn.XLOOKUP(__xlnm._FilterDatabase_159[[#This Row],[SAPSA Number]],Table1[SAPSA number],Table1[Paid up])</f>
        <v>Y</v>
      </c>
      <c r="D105" s="39" t="str">
        <f>_xlfn.XLOOKUP(__xlnm._FilterDatabase_159[[#This Row],[SAPSA Number]],'DS Point summary'!A:A,'DS Point summary'!C:C)</f>
        <v>Dirk</v>
      </c>
      <c r="E105" s="39" t="str">
        <f>_xlfn.XLOOKUP(__xlnm._FilterDatabase_159[[#This Row],[SAPSA Number]],'DS Point summary'!A:A,'DS Point summary'!D:D)</f>
        <v>van der Walt</v>
      </c>
      <c r="F105" s="20" t="str">
        <f>_xlfn.XLOOKUP(__xlnm._FilterDatabase_159[[#This Row],[SAPSA Number]],'DS Point summary'!A:A,'DS Point summary'!E:E)</f>
        <v>D</v>
      </c>
      <c r="G105" s="17" t="str">
        <f ca="1">_xlfn.XLOOKUP(__xlnm._FilterDatabase_159[[#This Row],[SAPSA Number]],'DS Point summary'!A:A,'DS Point summary'!F:F)</f>
        <v xml:space="preserve"> </v>
      </c>
      <c r="H105" s="19">
        <f>_xlfn.XLOOKUP(__xlnm._FilterDatabase_159[[#This Row],[SAPSA Number]],'DS Point summary'!A:A,'DS Point summary'!G:G)</f>
        <v>0</v>
      </c>
      <c r="I105" s="33" t="s">
        <v>370</v>
      </c>
      <c r="J105" s="34">
        <f>(IF(L105&gt;0,1,0)+(IF(M105&gt;0,1,0))+(IF(N105&gt;0,1,0))+(IF(O105&gt;0,1,0))+(IF(P105&gt;0,1,0))+(IF(Q105&gt;0,1,0))+(IF(R105&gt;0,1,0))+(IF(S105&gt;0,1,0))+(IF(T105&gt;0,1,0))+(IF(U105&gt;0,1,0))+(IF(V105&gt;0,1,0))+(IF(W105&gt;0,1,0)))</f>
        <v>0</v>
      </c>
      <c r="K105" s="22">
        <f>(LARGE(L105:U105,1)+LARGE(L105:U105,2)+LARGE(L105:U105,3)+LARGE(L105:U105,4)+LARGE(L105:U105,5))/5</f>
        <v>0</v>
      </c>
      <c r="L105" s="23">
        <v>0</v>
      </c>
      <c r="M105" s="24">
        <v>0</v>
      </c>
      <c r="N105" s="23">
        <v>0</v>
      </c>
      <c r="O105" s="24">
        <v>0</v>
      </c>
      <c r="P105" s="23">
        <v>0</v>
      </c>
      <c r="Q105" s="24">
        <v>0</v>
      </c>
      <c r="R105" s="23">
        <v>0</v>
      </c>
      <c r="S105" s="24">
        <v>0</v>
      </c>
      <c r="T105" s="23">
        <v>0</v>
      </c>
      <c r="U105" s="24">
        <v>0</v>
      </c>
      <c r="V105" s="23">
        <v>0</v>
      </c>
      <c r="W105" s="24">
        <v>0</v>
      </c>
    </row>
    <row r="106" spans="1:23" x14ac:dyDescent="0.25">
      <c r="A106" s="31">
        <f>RANK(K106,K$2:K$136,0)</f>
        <v>20</v>
      </c>
      <c r="B106" s="43">
        <v>7028</v>
      </c>
      <c r="C106" s="116" t="str">
        <f>_xlfn.XLOOKUP(__xlnm._FilterDatabase_159[[#This Row],[SAPSA Number]],Table1[SAPSA number],Table1[Paid up])</f>
        <v>Y</v>
      </c>
      <c r="D106" s="39" t="str">
        <f>_xlfn.XLOOKUP(__xlnm._FilterDatabase_159[[#This Row],[SAPSA Number]],'DS Point summary'!A:A,'DS Point summary'!C:C)</f>
        <v>Christine</v>
      </c>
      <c r="E106" s="39" t="str">
        <f>_xlfn.XLOOKUP(__xlnm._FilterDatabase_159[[#This Row],[SAPSA Number]],'DS Point summary'!A:A,'DS Point summary'!D:D)</f>
        <v>van der Walt</v>
      </c>
      <c r="F106" s="20" t="str">
        <f>_xlfn.XLOOKUP(__xlnm._FilterDatabase_159[[#This Row],[SAPSA Number]],'DS Point summary'!A:A,'DS Point summary'!E:E)</f>
        <v>C</v>
      </c>
      <c r="G106" s="17" t="str">
        <f>_xlfn.XLOOKUP(__xlnm._FilterDatabase_159[[#This Row],[SAPSA Number]],'DS Point summary'!A:A,'DS Point summary'!F:F)</f>
        <v>Lady</v>
      </c>
      <c r="H106" s="19">
        <f ca="1">_xlfn.XLOOKUP(__xlnm._FilterDatabase_159[[#This Row],[SAPSA Number]],'DS Point summary'!A:A,'DS Point summary'!G:G)</f>
        <v>42</v>
      </c>
      <c r="I106" s="33" t="s">
        <v>370</v>
      </c>
      <c r="J106" s="34">
        <f>(IF(L106&gt;0,1,0)+(IF(M106&gt;0,1,0))+(IF(N106&gt;0,1,0))+(IF(O106&gt;0,1,0))+(IF(P106&gt;0,1,0))+(IF(Q106&gt;0,1,0))+(IF(R106&gt;0,1,0))+(IF(S106&gt;0,1,0))+(IF(T106&gt;0,1,0))+(IF(U106&gt;0,1,0))+(IF(V106&gt;0,1,0))+(IF(W106&gt;0,1,0)))</f>
        <v>0</v>
      </c>
      <c r="K106" s="22">
        <f>(LARGE(L106:U106,1)+LARGE(L106:U106,2)+LARGE(L106:U106,3)+LARGE(L106:U106,4)+LARGE(L106:U106,5))/5</f>
        <v>0</v>
      </c>
      <c r="L106" s="23">
        <v>0</v>
      </c>
      <c r="M106" s="24">
        <v>0</v>
      </c>
      <c r="N106" s="23">
        <v>0</v>
      </c>
      <c r="O106" s="24">
        <v>0</v>
      </c>
      <c r="P106" s="23">
        <v>0</v>
      </c>
      <c r="Q106" s="24">
        <v>0</v>
      </c>
      <c r="R106" s="23">
        <v>0</v>
      </c>
      <c r="S106" s="24">
        <v>0</v>
      </c>
      <c r="T106" s="23">
        <v>0</v>
      </c>
      <c r="U106" s="24">
        <v>0</v>
      </c>
      <c r="V106" s="23">
        <v>0</v>
      </c>
      <c r="W106" s="24">
        <v>0</v>
      </c>
    </row>
    <row r="107" spans="1:23" x14ac:dyDescent="0.25">
      <c r="A107" s="31">
        <f>RANK(K107,K$2:K$136,0)</f>
        <v>20</v>
      </c>
      <c r="B107" s="43">
        <v>3837</v>
      </c>
      <c r="C107" s="116" t="str">
        <f>_xlfn.XLOOKUP(__xlnm._FilterDatabase_159[[#This Row],[SAPSA Number]],Table1[SAPSA number],Table1[Paid up])</f>
        <v>Y</v>
      </c>
      <c r="D107" s="39" t="str">
        <f>_xlfn.XLOOKUP(__xlnm._FilterDatabase_159[[#This Row],[SAPSA Number]],'DS Point summary'!A:A,'DS Point summary'!C:C)</f>
        <v>Danéel Jonne</v>
      </c>
      <c r="E107" s="39" t="str">
        <f>_xlfn.XLOOKUP(__xlnm._FilterDatabase_159[[#This Row],[SAPSA Number]],'DS Point summary'!A:A,'DS Point summary'!D:D)</f>
        <v>Van Eck</v>
      </c>
      <c r="F107" s="20" t="str">
        <f>_xlfn.XLOOKUP(__xlnm._FilterDatabase_159[[#This Row],[SAPSA Number]],'DS Point summary'!A:A,'DS Point summary'!E:E)</f>
        <v>DJ</v>
      </c>
      <c r="G107" s="17" t="str">
        <f ca="1">_xlfn.XLOOKUP(__xlnm._FilterDatabase_159[[#This Row],[SAPSA Number]],'DS Point summary'!A:A,'DS Point summary'!F:F)</f>
        <v xml:space="preserve"> </v>
      </c>
      <c r="H107" s="19">
        <f ca="1">_xlfn.XLOOKUP(__xlnm._FilterDatabase_159[[#This Row],[SAPSA Number]],'DS Point summary'!A:A,'DS Point summary'!G:G)</f>
        <v>48</v>
      </c>
      <c r="I107" s="33" t="s">
        <v>370</v>
      </c>
      <c r="J107" s="34">
        <f>(IF(L107&gt;0,1,0)+(IF(M107&gt;0,1,0))+(IF(N107&gt;0,1,0))+(IF(O107&gt;0,1,0))+(IF(P107&gt;0,1,0))+(IF(Q107&gt;0,1,0))+(IF(R107&gt;0,1,0))+(IF(S107&gt;0,1,0))+(IF(T107&gt;0,1,0))+(IF(U107&gt;0,1,0))+(IF(V107&gt;0,1,0))+(IF(W107&gt;0,1,0)))</f>
        <v>0</v>
      </c>
      <c r="K107" s="22">
        <f>(LARGE(L107:U107,1)+LARGE(L107:U107,2)+LARGE(L107:U107,3)+LARGE(L107:U107,4)+LARGE(L107:U107,5))/5</f>
        <v>0</v>
      </c>
      <c r="L107" s="23">
        <v>0</v>
      </c>
      <c r="M107" s="24">
        <v>0</v>
      </c>
      <c r="N107" s="23">
        <v>0</v>
      </c>
      <c r="O107" s="24">
        <v>0</v>
      </c>
      <c r="P107" s="23">
        <v>0</v>
      </c>
      <c r="Q107" s="24">
        <v>0</v>
      </c>
      <c r="R107" s="23">
        <v>0</v>
      </c>
      <c r="S107" s="24">
        <v>0</v>
      </c>
      <c r="T107" s="23">
        <v>0</v>
      </c>
      <c r="U107" s="24">
        <v>0</v>
      </c>
      <c r="V107" s="23">
        <v>0</v>
      </c>
      <c r="W107" s="24">
        <v>0</v>
      </c>
    </row>
    <row r="108" spans="1:23" x14ac:dyDescent="0.25">
      <c r="A108" s="31">
        <f>RANK(K108,K$2:K$136,0)</f>
        <v>20</v>
      </c>
      <c r="B108" s="41">
        <v>6564</v>
      </c>
      <c r="C108" s="113" t="str">
        <f>_xlfn.XLOOKUP(__xlnm._FilterDatabase_159[[#This Row],[SAPSA Number]],Table1[SAPSA number],Table1[Paid up])</f>
        <v>Y</v>
      </c>
      <c r="D108" s="39" t="str">
        <f>_xlfn.XLOOKUP(__xlnm._FilterDatabase_159[[#This Row],[SAPSA Number]],'DS Point summary'!A:A,'DS Point summary'!C:C)</f>
        <v xml:space="preserve">Schalk </v>
      </c>
      <c r="E108" s="39" t="str">
        <f>_xlfn.XLOOKUP(__xlnm._FilterDatabase_159[[#This Row],[SAPSA Number]],'DS Point summary'!A:A,'DS Point summary'!D:D)</f>
        <v>van Jaarsveld</v>
      </c>
      <c r="F108" s="20" t="str">
        <f>_xlfn.XLOOKUP(__xlnm._FilterDatabase_159[[#This Row],[SAPSA Number]],'DS Point summary'!A:A,'DS Point summary'!E:E)</f>
        <v>WS</v>
      </c>
      <c r="G108" s="17" t="str">
        <f ca="1">_xlfn.XLOOKUP(__xlnm._FilterDatabase_159[[#This Row],[SAPSA Number]],'DS Point summary'!A:A,'DS Point summary'!F:F)</f>
        <v xml:space="preserve"> </v>
      </c>
      <c r="H108" s="19">
        <f ca="1">_xlfn.XLOOKUP(__xlnm._FilterDatabase_159[[#This Row],[SAPSA Number]],'DS Point summary'!A:A,'DS Point summary'!G:G)</f>
        <v>40</v>
      </c>
      <c r="I108" s="33" t="s">
        <v>370</v>
      </c>
      <c r="J108" s="34">
        <f>(IF(L108&gt;0,1,0)+(IF(M108&gt;0,1,0))+(IF(N108&gt;0,1,0))+(IF(O108&gt;0,1,0))+(IF(P108&gt;0,1,0))+(IF(Q108&gt;0,1,0))+(IF(R108&gt;0,1,0))+(IF(S108&gt;0,1,0))+(IF(T108&gt;0,1,0))+(IF(U108&gt;0,1,0))+(IF(V108&gt;0,1,0))+(IF(W108&gt;0,1,0)))</f>
        <v>0</v>
      </c>
      <c r="K108" s="22">
        <f>(LARGE(L108:U108,1)+LARGE(L108:U108,2)+LARGE(L108:U108,3)+LARGE(L108:U108,4)+LARGE(L108:U108,5))/5</f>
        <v>0</v>
      </c>
      <c r="L108" s="23">
        <v>0</v>
      </c>
      <c r="M108" s="24">
        <v>0</v>
      </c>
      <c r="N108" s="23">
        <v>0</v>
      </c>
      <c r="O108" s="24">
        <v>0</v>
      </c>
      <c r="P108" s="23">
        <v>0</v>
      </c>
      <c r="Q108" s="24">
        <v>0</v>
      </c>
      <c r="R108" s="23">
        <v>0</v>
      </c>
      <c r="S108" s="24">
        <v>0</v>
      </c>
      <c r="T108" s="23">
        <v>0</v>
      </c>
      <c r="U108" s="24">
        <v>0</v>
      </c>
      <c r="V108" s="23">
        <v>0</v>
      </c>
      <c r="W108" s="24">
        <v>0</v>
      </c>
    </row>
    <row r="109" spans="1:23" x14ac:dyDescent="0.25">
      <c r="A109" s="31">
        <f>RANK(K109,K$2:K$136,0)</f>
        <v>20</v>
      </c>
      <c r="B109" s="43">
        <v>7075</v>
      </c>
      <c r="C109" s="116" t="str">
        <f>_xlfn.XLOOKUP(__xlnm._FilterDatabase_159[[#This Row],[SAPSA Number]],Table1[SAPSA number],Table1[Paid up])</f>
        <v>Y</v>
      </c>
      <c r="D109" s="39" t="str">
        <f>_xlfn.XLOOKUP(__xlnm._FilterDatabase_159[[#This Row],[SAPSA Number]],'DS Point summary'!A:A,'DS Point summary'!C:C)</f>
        <v>Erika</v>
      </c>
      <c r="E109" s="39" t="str">
        <f>_xlfn.XLOOKUP(__xlnm._FilterDatabase_159[[#This Row],[SAPSA Number]],'DS Point summary'!A:A,'DS Point summary'!D:D)</f>
        <v>van Rooyen</v>
      </c>
      <c r="F109" s="20" t="str">
        <f>_xlfn.XLOOKUP(__xlnm._FilterDatabase_159[[#This Row],[SAPSA Number]],'DS Point summary'!A:A,'DS Point summary'!E:E)</f>
        <v>E</v>
      </c>
      <c r="G109" s="17" t="str">
        <f>_xlfn.XLOOKUP(__xlnm._FilterDatabase_159[[#This Row],[SAPSA Number]],'DS Point summary'!A:A,'DS Point summary'!F:F)</f>
        <v>Lady</v>
      </c>
      <c r="H109" s="19">
        <f>_xlfn.XLOOKUP(__xlnm._FilterDatabase_159[[#This Row],[SAPSA Number]],'DS Point summary'!A:A,'DS Point summary'!G:G)</f>
        <v>0</v>
      </c>
      <c r="I109" s="33" t="s">
        <v>370</v>
      </c>
      <c r="J109" s="34">
        <f>(IF(L109&gt;0,1,0)+(IF(M109&gt;0,1,0))+(IF(N109&gt;0,1,0))+(IF(O109&gt;0,1,0))+(IF(P109&gt;0,1,0))+(IF(Q109&gt;0,1,0))+(IF(R109&gt;0,1,0))+(IF(S109&gt;0,1,0))+(IF(T109&gt;0,1,0))+(IF(U109&gt;0,1,0))+(IF(V109&gt;0,1,0))+(IF(W109&gt;0,1,0)))</f>
        <v>0</v>
      </c>
      <c r="K109" s="22">
        <f>(LARGE(L109:U109,1)+LARGE(L109:U109,2)+LARGE(L109:U109,3)+LARGE(L109:U109,4)+LARGE(L109:U109,5))/5</f>
        <v>0</v>
      </c>
      <c r="L109" s="23">
        <v>0</v>
      </c>
      <c r="M109" s="24">
        <v>0</v>
      </c>
      <c r="N109" s="23">
        <v>0</v>
      </c>
      <c r="O109" s="24">
        <v>0</v>
      </c>
      <c r="P109" s="23">
        <v>0</v>
      </c>
      <c r="Q109" s="24">
        <v>0</v>
      </c>
      <c r="R109" s="23">
        <v>0</v>
      </c>
      <c r="S109" s="24">
        <v>0</v>
      </c>
      <c r="T109" s="23">
        <v>0</v>
      </c>
      <c r="U109" s="24">
        <v>0</v>
      </c>
      <c r="V109" s="23">
        <v>0</v>
      </c>
      <c r="W109" s="24">
        <v>0</v>
      </c>
    </row>
    <row r="110" spans="1:23" x14ac:dyDescent="0.25">
      <c r="A110" s="31">
        <f>RANK(K110,K$2:K$136,0)</f>
        <v>20</v>
      </c>
      <c r="B110" s="32">
        <v>5262</v>
      </c>
      <c r="C110" s="113" t="str">
        <f>_xlfn.XLOOKUP(__xlnm._FilterDatabase_159[[#This Row],[SAPSA Number]],Table1[SAPSA number],Table1[Paid up])</f>
        <v>Y</v>
      </c>
      <c r="D110" s="39" t="str">
        <f>_xlfn.XLOOKUP(__xlnm._FilterDatabase_159[[#This Row],[SAPSA Number]],'DS Point summary'!A:A,'DS Point summary'!C:C)</f>
        <v>Andre</v>
      </c>
      <c r="E110" s="39" t="str">
        <f>_xlfn.XLOOKUP(__xlnm._FilterDatabase_159[[#This Row],[SAPSA Number]],'DS Point summary'!A:A,'DS Point summary'!D:D)</f>
        <v>van Rooyen</v>
      </c>
      <c r="F110" s="20" t="str">
        <f>_xlfn.XLOOKUP(__xlnm._FilterDatabase_159[[#This Row],[SAPSA Number]],'DS Point summary'!A:A,'DS Point summary'!E:E)</f>
        <v>A</v>
      </c>
      <c r="G110" s="17" t="str">
        <f ca="1">_xlfn.XLOOKUP(__xlnm._FilterDatabase_159[[#This Row],[SAPSA Number]],'DS Point summary'!A:A,'DS Point summary'!F:F)</f>
        <v xml:space="preserve"> </v>
      </c>
      <c r="H110" s="19">
        <f ca="1">_xlfn.XLOOKUP(__xlnm._FilterDatabase_159[[#This Row],[SAPSA Number]],'DS Point summary'!A:A,'DS Point summary'!G:G)</f>
        <v>47</v>
      </c>
      <c r="I110" s="33" t="s">
        <v>370</v>
      </c>
      <c r="J110" s="34">
        <f>(IF(L110&gt;0,1,0)+(IF(M110&gt;0,1,0))+(IF(N110&gt;0,1,0))+(IF(O110&gt;0,1,0))+(IF(P110&gt;0,1,0))+(IF(Q110&gt;0,1,0))+(IF(R110&gt;0,1,0))+(IF(S110&gt;0,1,0))+(IF(T110&gt;0,1,0))+(IF(U110&gt;0,1,0))+(IF(V110&gt;0,1,0))+(IF(W110&gt;0,1,0)))</f>
        <v>0</v>
      </c>
      <c r="K110" s="22">
        <f>(LARGE(L110:U110,1)+LARGE(L110:U110,2)+LARGE(L110:U110,3)+LARGE(L110:U110,4)+LARGE(L110:U110,5))/5</f>
        <v>0</v>
      </c>
      <c r="L110" s="23">
        <v>0</v>
      </c>
      <c r="M110" s="24">
        <v>0</v>
      </c>
      <c r="N110" s="23">
        <v>0</v>
      </c>
      <c r="O110" s="24">
        <v>0</v>
      </c>
      <c r="P110" s="23">
        <v>0</v>
      </c>
      <c r="Q110" s="24">
        <v>0</v>
      </c>
      <c r="R110" s="23">
        <v>0</v>
      </c>
      <c r="S110" s="24">
        <v>0</v>
      </c>
      <c r="T110" s="23">
        <v>0</v>
      </c>
      <c r="U110" s="24">
        <v>0</v>
      </c>
      <c r="V110" s="23">
        <v>0</v>
      </c>
      <c r="W110" s="24">
        <v>0</v>
      </c>
    </row>
    <row r="111" spans="1:23" x14ac:dyDescent="0.25">
      <c r="A111" s="31">
        <f>RANK(K111,K$2:K$136,0)</f>
        <v>20</v>
      </c>
      <c r="B111" s="32">
        <v>5971</v>
      </c>
      <c r="C111" s="113" t="str">
        <f>_xlfn.XLOOKUP(__xlnm._FilterDatabase_159[[#This Row],[SAPSA Number]],Table1[SAPSA number],Table1[Paid up])</f>
        <v>Y</v>
      </c>
      <c r="D111" s="39" t="str">
        <f>_xlfn.XLOOKUP(__xlnm._FilterDatabase_159[[#This Row],[SAPSA Number]],'DS Point summary'!A:A,'DS Point summary'!C:C)</f>
        <v>Hendrik</v>
      </c>
      <c r="E111" s="39" t="str">
        <f>_xlfn.XLOOKUP(__xlnm._FilterDatabase_159[[#This Row],[SAPSA Number]],'DS Point summary'!A:A,'DS Point summary'!D:D)</f>
        <v>van Rooyen</v>
      </c>
      <c r="F111" s="20" t="str">
        <f>_xlfn.XLOOKUP(__xlnm._FilterDatabase_159[[#This Row],[SAPSA Number]],'DS Point summary'!A:A,'DS Point summary'!E:E)</f>
        <v>H</v>
      </c>
      <c r="G111" s="17" t="str">
        <f ca="1">_xlfn.XLOOKUP(__xlnm._FilterDatabase_159[[#This Row],[SAPSA Number]],'DS Point summary'!A:A,'DS Point summary'!F:F)</f>
        <v>S</v>
      </c>
      <c r="H111" s="19">
        <f ca="1">_xlfn.XLOOKUP(__xlnm._FilterDatabase_159[[#This Row],[SAPSA Number]],'DS Point summary'!A:A,'DS Point summary'!G:G)</f>
        <v>50</v>
      </c>
      <c r="I111" s="33" t="s">
        <v>370</v>
      </c>
      <c r="J111" s="34">
        <f>(IF(L111&gt;0,1,0)+(IF(M111&gt;0,1,0))+(IF(N111&gt;0,1,0))+(IF(O111&gt;0,1,0))+(IF(P111&gt;0,1,0))+(IF(Q111&gt;0,1,0))+(IF(R111&gt;0,1,0))+(IF(S111&gt;0,1,0))+(IF(T111&gt;0,1,0))+(IF(U111&gt;0,1,0))+(IF(V111&gt;0,1,0))+(IF(W111&gt;0,1,0)))</f>
        <v>0</v>
      </c>
      <c r="K111" s="22">
        <f>(LARGE(L111:U111,1)+LARGE(L111:U111,2)+LARGE(L111:U111,3)+LARGE(L111:U111,4)+LARGE(L111:U111,5))/5</f>
        <v>0</v>
      </c>
      <c r="L111" s="23">
        <v>0</v>
      </c>
      <c r="M111" s="24">
        <v>0</v>
      </c>
      <c r="N111" s="23">
        <v>0</v>
      </c>
      <c r="O111" s="24">
        <v>0</v>
      </c>
      <c r="P111" s="23">
        <v>0</v>
      </c>
      <c r="Q111" s="24">
        <v>0</v>
      </c>
      <c r="R111" s="23">
        <v>0</v>
      </c>
      <c r="S111" s="24">
        <v>0</v>
      </c>
      <c r="T111" s="23">
        <v>0</v>
      </c>
      <c r="U111" s="24">
        <v>0</v>
      </c>
      <c r="V111" s="23">
        <v>0</v>
      </c>
      <c r="W111" s="24">
        <v>0</v>
      </c>
    </row>
    <row r="112" spans="1:23" x14ac:dyDescent="0.25">
      <c r="A112" s="31">
        <f>RANK(K112,K$2:K$136,0)</f>
        <v>20</v>
      </c>
      <c r="B112" s="32">
        <v>2051</v>
      </c>
      <c r="C112" s="113" t="str">
        <f>_xlfn.XLOOKUP(__xlnm._FilterDatabase_159[[#This Row],[SAPSA Number]],Table1[SAPSA number],Table1[Paid up])</f>
        <v>Y</v>
      </c>
      <c r="D112" s="39" t="str">
        <f>_xlfn.XLOOKUP(__xlnm._FilterDatabase_159[[#This Row],[SAPSA Number]],'DS Point summary'!A:A,'DS Point summary'!C:C)</f>
        <v>Simon Adriaan</v>
      </c>
      <c r="E112" s="39" t="str">
        <f>_xlfn.XLOOKUP(__xlnm._FilterDatabase_159[[#This Row],[SAPSA Number]],'DS Point summary'!A:A,'DS Point summary'!D:D)</f>
        <v>Vermooten</v>
      </c>
      <c r="F112" s="20" t="str">
        <f>_xlfn.XLOOKUP(__xlnm._FilterDatabase_159[[#This Row],[SAPSA Number]],'DS Point summary'!A:A,'DS Point summary'!E:E)</f>
        <v>SA</v>
      </c>
      <c r="G112" s="17" t="str">
        <f ca="1">_xlfn.XLOOKUP(__xlnm._FilterDatabase_159[[#This Row],[SAPSA Number]],'DS Point summary'!A:A,'DS Point summary'!F:F)</f>
        <v>GS</v>
      </c>
      <c r="H112" s="19">
        <f ca="1">_xlfn.XLOOKUP(__xlnm._FilterDatabase_159[[#This Row],[SAPSA Number]],'DS Point summary'!A:A,'DS Point summary'!G:G)</f>
        <v>71</v>
      </c>
      <c r="I112" s="33" t="s">
        <v>370</v>
      </c>
      <c r="J112" s="34">
        <f>(IF(L112&gt;0,1,0)+(IF(M112&gt;0,1,0))+(IF(N112&gt;0,1,0))+(IF(O112&gt;0,1,0))+(IF(P112&gt;0,1,0))+(IF(Q112&gt;0,1,0))+(IF(R112&gt;0,1,0))+(IF(S112&gt;0,1,0))+(IF(T112&gt;0,1,0))+(IF(U112&gt;0,1,0))+(IF(V112&gt;0,1,0))+(IF(W112&gt;0,1,0)))</f>
        <v>0</v>
      </c>
      <c r="K112" s="22">
        <f>(LARGE(L112:U112,1)+LARGE(L112:U112,2)+LARGE(L112:U112,3)+LARGE(L112:U112,4)+LARGE(L112:U112,5))/5</f>
        <v>0</v>
      </c>
      <c r="L112" s="23">
        <v>0</v>
      </c>
      <c r="M112" s="24">
        <v>0</v>
      </c>
      <c r="N112" s="23">
        <v>0</v>
      </c>
      <c r="O112" s="24">
        <v>0</v>
      </c>
      <c r="P112" s="23">
        <v>0</v>
      </c>
      <c r="Q112" s="24">
        <v>0</v>
      </c>
      <c r="R112" s="23">
        <v>0</v>
      </c>
      <c r="S112" s="24">
        <v>0</v>
      </c>
      <c r="T112" s="23">
        <v>0</v>
      </c>
      <c r="U112" s="24">
        <v>0</v>
      </c>
      <c r="V112" s="23">
        <v>0</v>
      </c>
      <c r="W112" s="24">
        <v>0</v>
      </c>
    </row>
    <row r="113" spans="1:23" x14ac:dyDescent="0.25">
      <c r="A113" s="31">
        <f>RANK(K113,K$2:K$136,0)</f>
        <v>20</v>
      </c>
      <c r="B113" s="32">
        <v>2089</v>
      </c>
      <c r="C113" s="113" t="str">
        <f>_xlfn.XLOOKUP(__xlnm._FilterDatabase_159[[#This Row],[SAPSA Number]],Table1[SAPSA number],Table1[Paid up])</f>
        <v>Y</v>
      </c>
      <c r="D113" s="39" t="str">
        <f>_xlfn.XLOOKUP(__xlnm._FilterDatabase_159[[#This Row],[SAPSA Number]],'DS Point summary'!A:A,'DS Point summary'!C:C)</f>
        <v>Doané</v>
      </c>
      <c r="E113" s="39" t="str">
        <f>_xlfn.XLOOKUP(__xlnm._FilterDatabase_159[[#This Row],[SAPSA Number]],'DS Point summary'!A:A,'DS Point summary'!D:D)</f>
        <v>Vermooten</v>
      </c>
      <c r="F113" s="20" t="str">
        <f>_xlfn.XLOOKUP(__xlnm._FilterDatabase_159[[#This Row],[SAPSA Number]],'DS Point summary'!A:A,'DS Point summary'!E:E)</f>
        <v>D</v>
      </c>
      <c r="G113" s="17" t="str">
        <f ca="1">_xlfn.XLOOKUP(__xlnm._FilterDatabase_159[[#This Row],[SAPSA Number]],'DS Point summary'!A:A,'DS Point summary'!F:F)</f>
        <v xml:space="preserve"> </v>
      </c>
      <c r="H113" s="19">
        <f ca="1">_xlfn.XLOOKUP(__xlnm._FilterDatabase_159[[#This Row],[SAPSA Number]],'DS Point summary'!A:A,'DS Point summary'!G:G)</f>
        <v>41</v>
      </c>
      <c r="I113" s="33" t="s">
        <v>370</v>
      </c>
      <c r="J113" s="34">
        <f>(IF(L113&gt;0,1,0)+(IF(M113&gt;0,1,0))+(IF(N113&gt;0,1,0))+(IF(O113&gt;0,1,0))+(IF(P113&gt;0,1,0))+(IF(Q113&gt;0,1,0))+(IF(R113&gt;0,1,0))+(IF(S113&gt;0,1,0))+(IF(T113&gt;0,1,0))+(IF(U113&gt;0,1,0))+(IF(V113&gt;0,1,0))+(IF(W113&gt;0,1,0)))</f>
        <v>0</v>
      </c>
      <c r="K113" s="22">
        <f>(LARGE(L113:U113,1)+LARGE(L113:U113,2)+LARGE(L113:U113,3)+LARGE(L113:U113,4)+LARGE(L113:U113,5))/5</f>
        <v>0</v>
      </c>
      <c r="L113" s="23">
        <v>0</v>
      </c>
      <c r="M113" s="24">
        <v>0</v>
      </c>
      <c r="N113" s="23">
        <v>0</v>
      </c>
      <c r="O113" s="24">
        <v>0</v>
      </c>
      <c r="P113" s="23">
        <v>0</v>
      </c>
      <c r="Q113" s="24">
        <v>0</v>
      </c>
      <c r="R113" s="23">
        <v>0</v>
      </c>
      <c r="S113" s="24">
        <v>0</v>
      </c>
      <c r="T113" s="23">
        <v>0</v>
      </c>
      <c r="U113" s="24">
        <v>0</v>
      </c>
      <c r="V113" s="23">
        <v>0</v>
      </c>
      <c r="W113" s="24">
        <v>0</v>
      </c>
    </row>
    <row r="114" spans="1:23" x14ac:dyDescent="0.25">
      <c r="A114" s="31">
        <f>RANK(K114,K$2:K$136,0)</f>
        <v>20</v>
      </c>
      <c r="B114" s="43">
        <v>896</v>
      </c>
      <c r="C114" s="116" t="str">
        <f>_xlfn.XLOOKUP(__xlnm._FilterDatabase_159[[#This Row],[SAPSA Number]],Table1[SAPSA number],Table1[Paid up])</f>
        <v>Y</v>
      </c>
      <c r="D114" s="39" t="str">
        <f>_xlfn.XLOOKUP(__xlnm._FilterDatabase_159[[#This Row],[SAPSA Number]],'DS Point summary'!A:A,'DS Point summary'!C:C)</f>
        <v>Johannes Francois</v>
      </c>
      <c r="E114" s="39" t="str">
        <f>_xlfn.XLOOKUP(__xlnm._FilterDatabase_159[[#This Row],[SAPSA Number]],'DS Point summary'!A:A,'DS Point summary'!D:D)</f>
        <v>Wheeler</v>
      </c>
      <c r="F114" s="20" t="str">
        <f>_xlfn.XLOOKUP(__xlnm._FilterDatabase_159[[#This Row],[SAPSA Number]],'DS Point summary'!A:A,'DS Point summary'!E:E)</f>
        <v>JF</v>
      </c>
      <c r="G114" s="17" t="str">
        <f ca="1">_xlfn.XLOOKUP(__xlnm._FilterDatabase_159[[#This Row],[SAPSA Number]],'DS Point summary'!A:A,'DS Point summary'!F:F)</f>
        <v xml:space="preserve"> </v>
      </c>
      <c r="H114" s="19">
        <f ca="1">_xlfn.XLOOKUP(__xlnm._FilterDatabase_159[[#This Row],[SAPSA Number]],'DS Point summary'!A:A,'DS Point summary'!G:G)</f>
        <v>45</v>
      </c>
      <c r="I114" s="33" t="s">
        <v>370</v>
      </c>
      <c r="J114" s="34">
        <f>(IF(L114&gt;0,1,0)+(IF(M114&gt;0,1,0))+(IF(N114&gt;0,1,0))+(IF(O114&gt;0,1,0))+(IF(P114&gt;0,1,0))+(IF(Q114&gt;0,1,0))+(IF(R114&gt;0,1,0))+(IF(S114&gt;0,1,0))+(IF(T114&gt;0,1,0))+(IF(U114&gt;0,1,0))+(IF(V114&gt;0,1,0))+(IF(W114&gt;0,1,0)))</f>
        <v>0</v>
      </c>
      <c r="K114" s="22">
        <f>(LARGE(L114:U114,1)+LARGE(L114:U114,2)+LARGE(L114:U114,3)+LARGE(L114:U114,4)+LARGE(L114:U114,5))/5</f>
        <v>0</v>
      </c>
      <c r="L114" s="23">
        <v>0</v>
      </c>
      <c r="M114" s="24">
        <v>0</v>
      </c>
      <c r="N114" s="23">
        <v>0</v>
      </c>
      <c r="O114" s="24">
        <v>0</v>
      </c>
      <c r="P114" s="23">
        <v>0</v>
      </c>
      <c r="Q114" s="24">
        <v>0</v>
      </c>
      <c r="R114" s="23">
        <v>0</v>
      </c>
      <c r="S114" s="24">
        <v>0</v>
      </c>
      <c r="T114" s="23">
        <v>0</v>
      </c>
      <c r="U114" s="24">
        <v>0</v>
      </c>
      <c r="V114" s="23">
        <v>0</v>
      </c>
      <c r="W114" s="24">
        <v>0</v>
      </c>
    </row>
    <row r="115" spans="1:23" x14ac:dyDescent="0.25">
      <c r="A115" s="31">
        <f>RANK(K115,K$2:K$136,0)</f>
        <v>20</v>
      </c>
      <c r="B115" s="32">
        <v>1716</v>
      </c>
      <c r="C115" s="113" t="str">
        <f>_xlfn.XLOOKUP(__xlnm._FilterDatabase_159[[#This Row],[SAPSA Number]],Table1[SAPSA number],Table1[Paid up])</f>
        <v>Y</v>
      </c>
      <c r="D115" s="39" t="str">
        <f>_xlfn.XLOOKUP(__xlnm._FilterDatabase_159[[#This Row],[SAPSA Number]],'DS Point summary'!A:A,'DS Point summary'!C:C)</f>
        <v>Albert</v>
      </c>
      <c r="E115" s="39" t="str">
        <f>_xlfn.XLOOKUP(__xlnm._FilterDatabase_159[[#This Row],[SAPSA Number]],'DS Point summary'!A:A,'DS Point summary'!D:D)</f>
        <v>Wöcke</v>
      </c>
      <c r="F115" s="20" t="str">
        <f>_xlfn.XLOOKUP(__xlnm._FilterDatabase_159[[#This Row],[SAPSA Number]],'DS Point summary'!A:A,'DS Point summary'!E:E)</f>
        <v>A</v>
      </c>
      <c r="G115" s="17" t="str">
        <f ca="1">_xlfn.XLOOKUP(__xlnm._FilterDatabase_159[[#This Row],[SAPSA Number]],'DS Point summary'!A:A,'DS Point summary'!F:F)</f>
        <v>S</v>
      </c>
      <c r="H115" s="19">
        <f ca="1">_xlfn.XLOOKUP(__xlnm._FilterDatabase_159[[#This Row],[SAPSA Number]],'DS Point summary'!A:A,'DS Point summary'!G:G)</f>
        <v>57</v>
      </c>
      <c r="I115" s="33" t="s">
        <v>370</v>
      </c>
      <c r="J115" s="34">
        <f>(IF(L115&gt;0,1,0)+(IF(M115&gt;0,1,0))+(IF(N115&gt;0,1,0))+(IF(O115&gt;0,1,0))+(IF(P115&gt;0,1,0))+(IF(Q115&gt;0,1,0))+(IF(R115&gt;0,1,0))+(IF(S115&gt;0,1,0))+(IF(T115&gt;0,1,0))+(IF(U115&gt;0,1,0))+(IF(V115&gt;0,1,0))+(IF(W115&gt;0,1,0)))</f>
        <v>0</v>
      </c>
      <c r="K115" s="22">
        <f>(LARGE(L115:U115,1)+LARGE(L115:U115,2)+LARGE(L115:U115,3)+LARGE(L115:U115,4)+LARGE(L115:U115,5))/5</f>
        <v>0</v>
      </c>
      <c r="L115" s="23">
        <v>0</v>
      </c>
      <c r="M115" s="24">
        <v>0</v>
      </c>
      <c r="N115" s="23">
        <v>0</v>
      </c>
      <c r="O115" s="24">
        <v>0</v>
      </c>
      <c r="P115" s="23">
        <v>0</v>
      </c>
      <c r="Q115" s="24">
        <v>0</v>
      </c>
      <c r="R115" s="23">
        <v>0</v>
      </c>
      <c r="S115" s="24">
        <v>0</v>
      </c>
      <c r="T115" s="23">
        <v>0</v>
      </c>
      <c r="U115" s="24">
        <v>0</v>
      </c>
      <c r="V115" s="23">
        <v>0</v>
      </c>
      <c r="W115" s="24">
        <v>0</v>
      </c>
    </row>
    <row r="116" spans="1:23" x14ac:dyDescent="0.25">
      <c r="A116" s="31">
        <f>RANK(K116,K$2:K$136,0)</f>
        <v>20</v>
      </c>
      <c r="B116" s="41">
        <v>206</v>
      </c>
      <c r="C116" s="113" t="str">
        <f>_xlfn.XLOOKUP(__xlnm._FilterDatabase_159[[#This Row],[SAPSA Number]],Table1[SAPSA number],Table1[Paid up])</f>
        <v>Y</v>
      </c>
      <c r="D116" s="39" t="str">
        <f>_xlfn.XLOOKUP(__xlnm._FilterDatabase_159[[#This Row],[SAPSA Number]],'DS Point summary'!A:A,'DS Point summary'!C:C)</f>
        <v>Pierre Dewald</v>
      </c>
      <c r="E116" s="39" t="str">
        <f>_xlfn.XLOOKUP(__xlnm._FilterDatabase_159[[#This Row],[SAPSA Number]],'DS Point summary'!A:A,'DS Point summary'!D:D)</f>
        <v>Wrogemann</v>
      </c>
      <c r="F116" s="20" t="str">
        <f>_xlfn.XLOOKUP(__xlnm._FilterDatabase_159[[#This Row],[SAPSA Number]],'DS Point summary'!A:A,'DS Point summary'!E:E)</f>
        <v>PD</v>
      </c>
      <c r="G116" s="17" t="str">
        <f ca="1">_xlfn.XLOOKUP(__xlnm._FilterDatabase_159[[#This Row],[SAPSA Number]],'DS Point summary'!A:A,'DS Point summary'!F:F)</f>
        <v>S</v>
      </c>
      <c r="H116" s="19">
        <f ca="1">_xlfn.XLOOKUP(__xlnm._FilterDatabase_159[[#This Row],[SAPSA Number]],'DS Point summary'!A:A,'DS Point summary'!G:G)</f>
        <v>54</v>
      </c>
      <c r="I116" s="33" t="s">
        <v>370</v>
      </c>
      <c r="J116" s="34">
        <f>(IF(L116&gt;0,1,0)+(IF(M116&gt;0,1,0))+(IF(N116&gt;0,1,0))+(IF(O116&gt;0,1,0))+(IF(P116&gt;0,1,0))+(IF(Q116&gt;0,1,0))+(IF(R116&gt;0,1,0))+(IF(S116&gt;0,1,0))+(IF(T116&gt;0,1,0))+(IF(U116&gt;0,1,0))+(IF(V116&gt;0,1,0))+(IF(W116&gt;0,1,0)))</f>
        <v>0</v>
      </c>
      <c r="K116" s="22">
        <f>(LARGE(L116:U116,1)+LARGE(L116:U116,2)+LARGE(L116:U116,3)+LARGE(L116:U116,4)+LARGE(L116:U116,5))/5</f>
        <v>0</v>
      </c>
      <c r="L116" s="23">
        <v>0</v>
      </c>
      <c r="M116" s="24">
        <v>0</v>
      </c>
      <c r="N116" s="23">
        <v>0</v>
      </c>
      <c r="O116" s="24">
        <v>0</v>
      </c>
      <c r="P116" s="23">
        <v>0</v>
      </c>
      <c r="Q116" s="24">
        <v>0</v>
      </c>
      <c r="R116" s="23">
        <v>0</v>
      </c>
      <c r="S116" s="24">
        <v>0</v>
      </c>
      <c r="T116" s="23">
        <v>0</v>
      </c>
      <c r="U116" s="24">
        <v>0</v>
      </c>
      <c r="V116" s="23">
        <v>0</v>
      </c>
      <c r="W116" s="24">
        <v>0</v>
      </c>
    </row>
    <row r="117" spans="1:23" x14ac:dyDescent="0.25">
      <c r="A117" s="31">
        <f>RANK(K117,K$2:K$136,0)</f>
        <v>20</v>
      </c>
      <c r="B117" s="32"/>
      <c r="C117" s="113">
        <f>_xlfn.XLOOKUP(__xlnm._FilterDatabase_159[[#This Row],[SAPSA Number]],Table1[SAPSA number],Table1[Paid up])</f>
        <v>0</v>
      </c>
      <c r="D117" s="39">
        <f>_xlfn.XLOOKUP(__xlnm._FilterDatabase_159[[#This Row],[SAPSA Number]],'DS Point summary'!A:A,'DS Point summary'!C:C)</f>
        <v>0</v>
      </c>
      <c r="E117" s="39">
        <f>_xlfn.XLOOKUP(__xlnm._FilterDatabase_159[[#This Row],[SAPSA Number]],'DS Point summary'!A:A,'DS Point summary'!D:D)</f>
        <v>0</v>
      </c>
      <c r="F117" s="20">
        <f>_xlfn.XLOOKUP(__xlnm._FilterDatabase_159[[#This Row],[SAPSA Number]],'DS Point summary'!A:A,'DS Point summary'!E:E)</f>
        <v>0</v>
      </c>
      <c r="G117" s="17">
        <f>_xlfn.XLOOKUP(__xlnm._FilterDatabase_159[[#This Row],[SAPSA Number]],'DS Point summary'!A:A,'DS Point summary'!F:F)</f>
        <v>0</v>
      </c>
      <c r="H117" s="19">
        <f>_xlfn.XLOOKUP(__xlnm._FilterDatabase_159[[#This Row],[SAPSA Number]],'DS Point summary'!A:A,'DS Point summary'!G:G)</f>
        <v>0</v>
      </c>
      <c r="I117" s="33" t="s">
        <v>370</v>
      </c>
      <c r="J117" s="34">
        <f>(IF(L117&gt;0,1,0)+(IF(M117&gt;0,1,0))+(IF(N117&gt;0,1,0))+(IF(O117&gt;0,1,0))+(IF(P117&gt;0,1,0))+(IF(Q117&gt;0,1,0))+(IF(R117&gt;0,1,0))+(IF(S117&gt;0,1,0))+(IF(T117&gt;0,1,0))+(IF(U117&gt;0,1,0))+(IF(V117&gt;0,1,0))+(IF(W117&gt;0,1,0)))</f>
        <v>0</v>
      </c>
      <c r="K117" s="22">
        <f>(LARGE(L117:U117,1)+LARGE(L117:U117,2)+LARGE(L117:U117,3)+LARGE(L117:U117,4)+LARGE(L117:U117,5))/5</f>
        <v>0</v>
      </c>
      <c r="L117" s="23">
        <v>0</v>
      </c>
      <c r="M117" s="24">
        <v>0</v>
      </c>
      <c r="N117" s="23">
        <v>0</v>
      </c>
      <c r="O117" s="24">
        <v>0</v>
      </c>
      <c r="P117" s="23">
        <v>0</v>
      </c>
      <c r="Q117" s="24">
        <v>0</v>
      </c>
      <c r="R117" s="23">
        <v>0</v>
      </c>
      <c r="S117" s="24">
        <v>0</v>
      </c>
      <c r="T117" s="23">
        <v>0</v>
      </c>
      <c r="U117" s="24">
        <v>0</v>
      </c>
      <c r="V117" s="23">
        <v>0</v>
      </c>
      <c r="W117" s="24">
        <v>0</v>
      </c>
    </row>
    <row r="118" spans="1:23" x14ac:dyDescent="0.25">
      <c r="A118" s="31">
        <f>RANK(K118,K$2:K$136,0)</f>
        <v>20</v>
      </c>
      <c r="B118" s="32"/>
      <c r="C118" s="113">
        <f>_xlfn.XLOOKUP(__xlnm._FilterDatabase_159[[#This Row],[SAPSA Number]],Table1[SAPSA number],Table1[Paid up])</f>
        <v>0</v>
      </c>
      <c r="D118" s="39">
        <f>_xlfn.XLOOKUP(__xlnm._FilterDatabase_159[[#This Row],[SAPSA Number]],'DS Point summary'!A:A,'DS Point summary'!C:C)</f>
        <v>0</v>
      </c>
      <c r="E118" s="39">
        <f>_xlfn.XLOOKUP(__xlnm._FilterDatabase_159[[#This Row],[SAPSA Number]],'DS Point summary'!A:A,'DS Point summary'!D:D)</f>
        <v>0</v>
      </c>
      <c r="F118" s="20">
        <f>_xlfn.XLOOKUP(__xlnm._FilterDatabase_159[[#This Row],[SAPSA Number]],'DS Point summary'!A:A,'DS Point summary'!E:E)</f>
        <v>0</v>
      </c>
      <c r="G118" s="17">
        <f>_xlfn.XLOOKUP(__xlnm._FilterDatabase_159[[#This Row],[SAPSA Number]],'DS Point summary'!A:A,'DS Point summary'!F:F)</f>
        <v>0</v>
      </c>
      <c r="H118" s="19">
        <f>_xlfn.XLOOKUP(__xlnm._FilterDatabase_159[[#This Row],[SAPSA Number]],'DS Point summary'!A:A,'DS Point summary'!G:G)</f>
        <v>0</v>
      </c>
      <c r="I118" s="33" t="s">
        <v>370</v>
      </c>
      <c r="J118" s="34">
        <f>(IF(L118&gt;0,1,0)+(IF(M118&gt;0,1,0))+(IF(N118&gt;0,1,0))+(IF(O118&gt;0,1,0))+(IF(P118&gt;0,1,0))+(IF(Q118&gt;0,1,0))+(IF(R118&gt;0,1,0))+(IF(S118&gt;0,1,0))+(IF(T118&gt;0,1,0))+(IF(U118&gt;0,1,0))+(IF(V118&gt;0,1,0))+(IF(W118&gt;0,1,0)))</f>
        <v>0</v>
      </c>
      <c r="K118" s="22">
        <f>(LARGE(L118:U118,1)+LARGE(L118:U118,2)+LARGE(L118:U118,3)+LARGE(L118:U118,4)+LARGE(L118:U118,5))/5</f>
        <v>0</v>
      </c>
      <c r="L118" s="23">
        <v>0</v>
      </c>
      <c r="M118" s="24">
        <v>0</v>
      </c>
      <c r="N118" s="23">
        <v>0</v>
      </c>
      <c r="O118" s="24">
        <v>0</v>
      </c>
      <c r="P118" s="23">
        <v>0</v>
      </c>
      <c r="Q118" s="24">
        <v>0</v>
      </c>
      <c r="R118" s="23">
        <v>0</v>
      </c>
      <c r="S118" s="24">
        <v>0</v>
      </c>
      <c r="T118" s="23">
        <v>0</v>
      </c>
      <c r="U118" s="24">
        <v>0</v>
      </c>
      <c r="V118" s="23">
        <v>0</v>
      </c>
      <c r="W118" s="24">
        <v>0</v>
      </c>
    </row>
    <row r="119" spans="1:23" x14ac:dyDescent="0.25">
      <c r="A119" s="31">
        <f>RANK(K119,K$2:K$136,0)</f>
        <v>20</v>
      </c>
      <c r="B119" s="32"/>
      <c r="C119" s="113">
        <f>_xlfn.XLOOKUP(__xlnm._FilterDatabase_159[[#This Row],[SAPSA Number]],Table1[SAPSA number],Table1[Paid up])</f>
        <v>0</v>
      </c>
      <c r="D119" s="39">
        <f>_xlfn.XLOOKUP(__xlnm._FilterDatabase_159[[#This Row],[SAPSA Number]],'DS Point summary'!A:A,'DS Point summary'!C:C)</f>
        <v>0</v>
      </c>
      <c r="E119" s="39">
        <f>_xlfn.XLOOKUP(__xlnm._FilterDatabase_159[[#This Row],[SAPSA Number]],'DS Point summary'!A:A,'DS Point summary'!D:D)</f>
        <v>0</v>
      </c>
      <c r="F119" s="20">
        <f>_xlfn.XLOOKUP(__xlnm._FilterDatabase_159[[#This Row],[SAPSA Number]],'DS Point summary'!A:A,'DS Point summary'!E:E)</f>
        <v>0</v>
      </c>
      <c r="G119" s="17">
        <f>_xlfn.XLOOKUP(__xlnm._FilterDatabase_159[[#This Row],[SAPSA Number]],'DS Point summary'!A:A,'DS Point summary'!F:F)</f>
        <v>0</v>
      </c>
      <c r="H119" s="19">
        <f>_xlfn.XLOOKUP(__xlnm._FilterDatabase_159[[#This Row],[SAPSA Number]],'DS Point summary'!A:A,'DS Point summary'!G:G)</f>
        <v>0</v>
      </c>
      <c r="I119" s="33" t="s">
        <v>370</v>
      </c>
      <c r="J119" s="34">
        <f>(IF(L119&gt;0,1,0)+(IF(M119&gt;0,1,0))+(IF(N119&gt;0,1,0))+(IF(O119&gt;0,1,0))+(IF(P119&gt;0,1,0))+(IF(Q119&gt;0,1,0))+(IF(R119&gt;0,1,0))+(IF(S119&gt;0,1,0))+(IF(T119&gt;0,1,0))+(IF(U119&gt;0,1,0))+(IF(V119&gt;0,1,0))+(IF(W119&gt;0,1,0)))</f>
        <v>0</v>
      </c>
      <c r="K119" s="22">
        <f>(LARGE(L119:U119,1)+LARGE(L119:U119,2)+LARGE(L119:U119,3)+LARGE(L119:U119,4)+LARGE(L119:U119,5))/5</f>
        <v>0</v>
      </c>
      <c r="L119" s="23">
        <v>0</v>
      </c>
      <c r="M119" s="24">
        <v>0</v>
      </c>
      <c r="N119" s="23">
        <v>0</v>
      </c>
      <c r="O119" s="24">
        <v>0</v>
      </c>
      <c r="P119" s="23">
        <v>0</v>
      </c>
      <c r="Q119" s="24">
        <v>0</v>
      </c>
      <c r="R119" s="23">
        <v>0</v>
      </c>
      <c r="S119" s="24">
        <v>0</v>
      </c>
      <c r="T119" s="23">
        <v>0</v>
      </c>
      <c r="U119" s="24">
        <v>0</v>
      </c>
      <c r="V119" s="23">
        <v>0</v>
      </c>
      <c r="W119" s="24">
        <v>0</v>
      </c>
    </row>
    <row r="120" spans="1:23" x14ac:dyDescent="0.25">
      <c r="A120" s="31">
        <f>RANK(K120,K$2:K$136,0)</f>
        <v>20</v>
      </c>
      <c r="B120" s="41"/>
      <c r="C120" s="113">
        <f>_xlfn.XLOOKUP(__xlnm._FilterDatabase_159[[#This Row],[SAPSA Number]],Table1[SAPSA number],Table1[Paid up])</f>
        <v>0</v>
      </c>
      <c r="D120" s="39">
        <f>_xlfn.XLOOKUP(__xlnm._FilterDatabase_159[[#This Row],[SAPSA Number]],'DS Point summary'!A:A,'DS Point summary'!C:C)</f>
        <v>0</v>
      </c>
      <c r="E120" s="39">
        <f>_xlfn.XLOOKUP(__xlnm._FilterDatabase_159[[#This Row],[SAPSA Number]],'DS Point summary'!A:A,'DS Point summary'!D:D)</f>
        <v>0</v>
      </c>
      <c r="F120" s="20">
        <f>_xlfn.XLOOKUP(__xlnm._FilterDatabase_159[[#This Row],[SAPSA Number]],'DS Point summary'!A:A,'DS Point summary'!E:E)</f>
        <v>0</v>
      </c>
      <c r="G120" s="17">
        <f>_xlfn.XLOOKUP(__xlnm._FilterDatabase_159[[#This Row],[SAPSA Number]],'DS Point summary'!A:A,'DS Point summary'!F:F)</f>
        <v>0</v>
      </c>
      <c r="H120" s="19">
        <f>_xlfn.XLOOKUP(__xlnm._FilterDatabase_159[[#This Row],[SAPSA Number]],'DS Point summary'!A:A,'DS Point summary'!G:G)</f>
        <v>0</v>
      </c>
      <c r="I120" s="33" t="s">
        <v>370</v>
      </c>
      <c r="J120" s="34">
        <f>(IF(L120&gt;0,1,0)+(IF(M120&gt;0,1,0))+(IF(N120&gt;0,1,0))+(IF(O120&gt;0,1,0))+(IF(P120&gt;0,1,0))+(IF(Q120&gt;0,1,0))+(IF(R120&gt;0,1,0))+(IF(S120&gt;0,1,0))+(IF(T120&gt;0,1,0))+(IF(U120&gt;0,1,0))+(IF(V120&gt;0,1,0))+(IF(W120&gt;0,1,0)))</f>
        <v>0</v>
      </c>
      <c r="K120" s="22">
        <f>(LARGE(L120:U120,1)+LARGE(L120:U120,2)+LARGE(L120:U120,3)+LARGE(L120:U120,4)+LARGE(L120:U120,5))/5</f>
        <v>0</v>
      </c>
      <c r="L120" s="23">
        <v>0</v>
      </c>
      <c r="M120" s="24">
        <v>0</v>
      </c>
      <c r="N120" s="23">
        <v>0</v>
      </c>
      <c r="O120" s="24">
        <v>0</v>
      </c>
      <c r="P120" s="23">
        <v>0</v>
      </c>
      <c r="Q120" s="24">
        <v>0</v>
      </c>
      <c r="R120" s="23">
        <v>0</v>
      </c>
      <c r="S120" s="24">
        <v>0</v>
      </c>
      <c r="T120" s="23">
        <v>0</v>
      </c>
      <c r="U120" s="24">
        <v>0</v>
      </c>
      <c r="V120" s="23">
        <v>0</v>
      </c>
      <c r="W120" s="24">
        <v>0</v>
      </c>
    </row>
    <row r="121" spans="1:23" x14ac:dyDescent="0.25">
      <c r="A121" s="31">
        <f>RANK(K121,K$2:K$136,0)</f>
        <v>20</v>
      </c>
      <c r="B121" s="32"/>
      <c r="C121" s="113">
        <f>_xlfn.XLOOKUP(__xlnm._FilterDatabase_159[[#This Row],[SAPSA Number]],Table1[SAPSA number],Table1[Paid up])</f>
        <v>0</v>
      </c>
      <c r="D121" s="39">
        <f>_xlfn.XLOOKUP(__xlnm._FilterDatabase_159[[#This Row],[SAPSA Number]],'DS Point summary'!A:A,'DS Point summary'!C:C)</f>
        <v>0</v>
      </c>
      <c r="E121" s="39">
        <f>_xlfn.XLOOKUP(__xlnm._FilterDatabase_159[[#This Row],[SAPSA Number]],'DS Point summary'!A:A,'DS Point summary'!D:D)</f>
        <v>0</v>
      </c>
      <c r="F121" s="20">
        <f>_xlfn.XLOOKUP(__xlnm._FilterDatabase_159[[#This Row],[SAPSA Number]],'DS Point summary'!A:A,'DS Point summary'!E:E)</f>
        <v>0</v>
      </c>
      <c r="G121" s="17">
        <f>_xlfn.XLOOKUP(__xlnm._FilterDatabase_159[[#This Row],[SAPSA Number]],'DS Point summary'!A:A,'DS Point summary'!F:F)</f>
        <v>0</v>
      </c>
      <c r="H121" s="19">
        <f>_xlfn.XLOOKUP(__xlnm._FilterDatabase_159[[#This Row],[SAPSA Number]],'DS Point summary'!A:A,'DS Point summary'!G:G)</f>
        <v>0</v>
      </c>
      <c r="I121" s="33" t="s">
        <v>370</v>
      </c>
      <c r="J121" s="34">
        <f>(IF(L121&gt;0,1,0)+(IF(M121&gt;0,1,0))+(IF(N121&gt;0,1,0))+(IF(O121&gt;0,1,0))+(IF(P121&gt;0,1,0))+(IF(Q121&gt;0,1,0))+(IF(R121&gt;0,1,0))+(IF(S121&gt;0,1,0))+(IF(T121&gt;0,1,0))+(IF(U121&gt;0,1,0))+(IF(V121&gt;0,1,0))+(IF(W121&gt;0,1,0)))</f>
        <v>0</v>
      </c>
      <c r="K121" s="22">
        <f>(LARGE(L121:U121,1)+LARGE(L121:U121,2)+LARGE(L121:U121,3)+LARGE(L121:U121,4)+LARGE(L121:U121,5))/5</f>
        <v>0</v>
      </c>
      <c r="L121" s="23">
        <v>0</v>
      </c>
      <c r="M121" s="24">
        <v>0</v>
      </c>
      <c r="N121" s="23">
        <v>0</v>
      </c>
      <c r="O121" s="24">
        <v>0</v>
      </c>
      <c r="P121" s="23">
        <v>0</v>
      </c>
      <c r="Q121" s="24">
        <v>0</v>
      </c>
      <c r="R121" s="23">
        <v>0</v>
      </c>
      <c r="S121" s="24">
        <v>0</v>
      </c>
      <c r="T121" s="23">
        <v>0</v>
      </c>
      <c r="U121" s="24">
        <v>0</v>
      </c>
      <c r="V121" s="23">
        <v>0</v>
      </c>
      <c r="W121" s="24">
        <v>0</v>
      </c>
    </row>
    <row r="122" spans="1:23" x14ac:dyDescent="0.25">
      <c r="A122" s="31">
        <f>RANK(K122,K$2:K$136,0)</f>
        <v>20</v>
      </c>
      <c r="B122" s="32"/>
      <c r="C122" s="113">
        <f>_xlfn.XLOOKUP(__xlnm._FilterDatabase_159[[#This Row],[SAPSA Number]],Table1[SAPSA number],Table1[Paid up])</f>
        <v>0</v>
      </c>
      <c r="D122" s="39">
        <f>_xlfn.XLOOKUP(__xlnm._FilterDatabase_159[[#This Row],[SAPSA Number]],'DS Point summary'!A:A,'DS Point summary'!C:C)</f>
        <v>0</v>
      </c>
      <c r="E122" s="39">
        <f>_xlfn.XLOOKUP(__xlnm._FilterDatabase_159[[#This Row],[SAPSA Number]],'DS Point summary'!A:A,'DS Point summary'!D:D)</f>
        <v>0</v>
      </c>
      <c r="F122" s="20">
        <f>_xlfn.XLOOKUP(__xlnm._FilterDatabase_159[[#This Row],[SAPSA Number]],'DS Point summary'!A:A,'DS Point summary'!E:E)</f>
        <v>0</v>
      </c>
      <c r="G122" s="17">
        <f>_xlfn.XLOOKUP(__xlnm._FilterDatabase_159[[#This Row],[SAPSA Number]],'DS Point summary'!A:A,'DS Point summary'!F:F)</f>
        <v>0</v>
      </c>
      <c r="H122" s="19">
        <f>_xlfn.XLOOKUP(__xlnm._FilterDatabase_159[[#This Row],[SAPSA Number]],'DS Point summary'!A:A,'DS Point summary'!G:G)</f>
        <v>0</v>
      </c>
      <c r="I122" s="33" t="s">
        <v>370</v>
      </c>
      <c r="J122" s="34">
        <f>(IF(L122&gt;0,1,0)+(IF(M122&gt;0,1,0))+(IF(N122&gt;0,1,0))+(IF(O122&gt;0,1,0))+(IF(P122&gt;0,1,0))+(IF(Q122&gt;0,1,0))+(IF(R122&gt;0,1,0))+(IF(S122&gt;0,1,0))+(IF(T122&gt;0,1,0))+(IF(U122&gt;0,1,0))+(IF(V122&gt;0,1,0))+(IF(W122&gt;0,1,0)))</f>
        <v>0</v>
      </c>
      <c r="K122" s="22">
        <f>(LARGE(L122:U122,1)+LARGE(L122:U122,2)+LARGE(L122:U122,3)+LARGE(L122:U122,4)+LARGE(L122:U122,5))/5</f>
        <v>0</v>
      </c>
      <c r="L122" s="23">
        <v>0</v>
      </c>
      <c r="M122" s="24">
        <v>0</v>
      </c>
      <c r="N122" s="23">
        <v>0</v>
      </c>
      <c r="O122" s="24">
        <v>0</v>
      </c>
      <c r="P122" s="23">
        <v>0</v>
      </c>
      <c r="Q122" s="24">
        <v>0</v>
      </c>
      <c r="R122" s="23">
        <v>0</v>
      </c>
      <c r="S122" s="24">
        <v>0</v>
      </c>
      <c r="T122" s="23">
        <v>0</v>
      </c>
      <c r="U122" s="24">
        <v>0</v>
      </c>
      <c r="V122" s="23">
        <v>0</v>
      </c>
      <c r="W122" s="24">
        <v>0</v>
      </c>
    </row>
    <row r="123" spans="1:23" x14ac:dyDescent="0.25">
      <c r="A123" s="31">
        <f>RANK(K123,K$2:K$136,0)</f>
        <v>20</v>
      </c>
      <c r="B123" s="32"/>
      <c r="C123" s="113">
        <f>_xlfn.XLOOKUP(__xlnm._FilterDatabase_159[[#This Row],[SAPSA Number]],Table1[SAPSA number],Table1[Paid up])</f>
        <v>0</v>
      </c>
      <c r="D123" s="39">
        <f>_xlfn.XLOOKUP(__xlnm._FilterDatabase_159[[#This Row],[SAPSA Number]],'DS Point summary'!A:A,'DS Point summary'!C:C)</f>
        <v>0</v>
      </c>
      <c r="E123" s="39">
        <f>_xlfn.XLOOKUP(__xlnm._FilterDatabase_159[[#This Row],[SAPSA Number]],'DS Point summary'!A:A,'DS Point summary'!D:D)</f>
        <v>0</v>
      </c>
      <c r="F123" s="20">
        <f>_xlfn.XLOOKUP(__xlnm._FilterDatabase_159[[#This Row],[SAPSA Number]],'DS Point summary'!A:A,'DS Point summary'!E:E)</f>
        <v>0</v>
      </c>
      <c r="G123" s="17">
        <f>_xlfn.XLOOKUP(__xlnm._FilterDatabase_159[[#This Row],[SAPSA Number]],'DS Point summary'!A:A,'DS Point summary'!F:F)</f>
        <v>0</v>
      </c>
      <c r="H123" s="19">
        <f>_xlfn.XLOOKUP(__xlnm._FilterDatabase_159[[#This Row],[SAPSA Number]],'DS Point summary'!A:A,'DS Point summary'!G:G)</f>
        <v>0</v>
      </c>
      <c r="I123" s="33" t="s">
        <v>370</v>
      </c>
      <c r="J123" s="34">
        <f>(IF(L123&gt;0,1,0)+(IF(M123&gt;0,1,0))+(IF(N123&gt;0,1,0))+(IF(O123&gt;0,1,0))+(IF(P123&gt;0,1,0))+(IF(Q123&gt;0,1,0))+(IF(R123&gt;0,1,0))+(IF(S123&gt;0,1,0))+(IF(T123&gt;0,1,0))+(IF(U123&gt;0,1,0))+(IF(V123&gt;0,1,0))+(IF(W123&gt;0,1,0)))</f>
        <v>0</v>
      </c>
      <c r="K123" s="22">
        <f>(LARGE(L123:U123,1)+LARGE(L123:U123,2)+LARGE(L123:U123,3)+LARGE(L123:U123,4)+LARGE(L123:U123,5))/5</f>
        <v>0</v>
      </c>
      <c r="L123" s="23">
        <v>0</v>
      </c>
      <c r="M123" s="24">
        <v>0</v>
      </c>
      <c r="N123" s="23">
        <v>0</v>
      </c>
      <c r="O123" s="24">
        <v>0</v>
      </c>
      <c r="P123" s="23">
        <v>0</v>
      </c>
      <c r="Q123" s="24">
        <v>0</v>
      </c>
      <c r="R123" s="23">
        <v>0</v>
      </c>
      <c r="S123" s="24">
        <v>0</v>
      </c>
      <c r="T123" s="23">
        <v>0</v>
      </c>
      <c r="U123" s="24">
        <v>0</v>
      </c>
      <c r="V123" s="23">
        <v>0</v>
      </c>
      <c r="W123" s="24">
        <v>0</v>
      </c>
    </row>
    <row r="124" spans="1:23" x14ac:dyDescent="0.25">
      <c r="A124" s="31">
        <f>RANK(K124,K$2:K$136,0)</f>
        <v>20</v>
      </c>
      <c r="B124" s="32"/>
      <c r="C124" s="113">
        <f>_xlfn.XLOOKUP(__xlnm._FilterDatabase_159[[#This Row],[SAPSA Number]],Table1[SAPSA number],Table1[Paid up])</f>
        <v>0</v>
      </c>
      <c r="D124" s="39">
        <f>_xlfn.XLOOKUP(__xlnm._FilterDatabase_159[[#This Row],[SAPSA Number]],'DS Point summary'!A:A,'DS Point summary'!C:C)</f>
        <v>0</v>
      </c>
      <c r="E124" s="39">
        <f>_xlfn.XLOOKUP(__xlnm._FilterDatabase_159[[#This Row],[SAPSA Number]],'DS Point summary'!A:A,'DS Point summary'!D:D)</f>
        <v>0</v>
      </c>
      <c r="F124" s="20">
        <f>_xlfn.XLOOKUP(__xlnm._FilterDatabase_159[[#This Row],[SAPSA Number]],'DS Point summary'!A:A,'DS Point summary'!E:E)</f>
        <v>0</v>
      </c>
      <c r="G124" s="17">
        <f>_xlfn.XLOOKUP(__xlnm._FilterDatabase_159[[#This Row],[SAPSA Number]],'DS Point summary'!A:A,'DS Point summary'!F:F)</f>
        <v>0</v>
      </c>
      <c r="H124" s="19">
        <f>_xlfn.XLOOKUP(__xlnm._FilterDatabase_159[[#This Row],[SAPSA Number]],'DS Point summary'!A:A,'DS Point summary'!G:G)</f>
        <v>0</v>
      </c>
      <c r="I124" s="33" t="s">
        <v>370</v>
      </c>
      <c r="J124" s="34">
        <f>(IF(L124&gt;0,1,0)+(IF(M124&gt;0,1,0))+(IF(N124&gt;0,1,0))+(IF(O124&gt;0,1,0))+(IF(P124&gt;0,1,0))+(IF(Q124&gt;0,1,0))+(IF(R124&gt;0,1,0))+(IF(S124&gt;0,1,0))+(IF(T124&gt;0,1,0))+(IF(U124&gt;0,1,0))+(IF(V124&gt;0,1,0))+(IF(W124&gt;0,1,0)))</f>
        <v>0</v>
      </c>
      <c r="K124" s="22">
        <f>(LARGE(L124:U124,1)+LARGE(L124:U124,2)+LARGE(L124:U124,3)+LARGE(L124:U124,4)+LARGE(L124:U124,5))/5</f>
        <v>0</v>
      </c>
      <c r="L124" s="23">
        <v>0</v>
      </c>
      <c r="M124" s="24">
        <v>0</v>
      </c>
      <c r="N124" s="23">
        <v>0</v>
      </c>
      <c r="O124" s="24">
        <v>0</v>
      </c>
      <c r="P124" s="23">
        <v>0</v>
      </c>
      <c r="Q124" s="24">
        <v>0</v>
      </c>
      <c r="R124" s="23">
        <v>0</v>
      </c>
      <c r="S124" s="24">
        <v>0</v>
      </c>
      <c r="T124" s="23">
        <v>0</v>
      </c>
      <c r="U124" s="24">
        <v>0</v>
      </c>
      <c r="V124" s="23">
        <v>0</v>
      </c>
      <c r="W124" s="24">
        <v>0</v>
      </c>
    </row>
    <row r="125" spans="1:23" x14ac:dyDescent="0.25">
      <c r="C125" s="116">
        <f>_xlfn.XLOOKUP(__xlnm._FilterDatabase_159[[#This Row],[SAPSA Number]],Table1[SAPSA number],Table1[Paid up])</f>
        <v>0</v>
      </c>
      <c r="F125" s="59"/>
      <c r="G125" s="37">
        <f>_xlfn.XLOOKUP(__xlnm._FilterDatabase_159[[#This Row],[SAPSA Number]],'DS Point summary'!A:A,'DS Point summary'!F:F)</f>
        <v>0</v>
      </c>
      <c r="H125" s="60">
        <f>_xlfn.XLOOKUP(__xlnm._FilterDatabase_159[[#This Row],[SAPSA Number]],'DS Point summary'!A:A,'DS Point summary'!G:G)</f>
        <v>0</v>
      </c>
    </row>
  </sheetData>
  <sheetProtection algorithmName="SHA-512" hashValue="XRJlZoALVbhu396Ct1C9oxoFCtPBJTwv5F2pdAT/QsWYMEqyvTPdBRN/Pk+5Uee1oCj7t1YuXUjQKlgFvvyOug==" saltValue="nXQE8rk054MjbJfvIi9JTQ==" spinCount="100000" sheet="1" objects="1" scenarios="1"/>
  <conditionalFormatting sqref="G2:G125">
    <cfRule type="cellIs" dxfId="10" priority="2" stopIfTrue="1" operator="equal">
      <formula>0</formula>
    </cfRule>
  </conditionalFormatting>
  <pageMargins left="0.7" right="0.7" top="0.75" bottom="0.75" header="0.3" footer="0.3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514B80-70B2-4547-822C-6B821EB08050}">
  <sheetPr codeName="Sheet10">
    <tabColor rgb="FF92D050"/>
  </sheetPr>
  <dimension ref="A1:AMJ136"/>
  <sheetViews>
    <sheetView zoomScaleNormal="100" workbookViewId="0">
      <pane xSplit="11" ySplit="1" topLeftCell="L2" activePane="bottomRight" state="frozen"/>
      <selection activeCell="D82" sqref="D82"/>
      <selection pane="topRight" activeCell="D82" sqref="D82"/>
      <selection pane="bottomLeft" activeCell="D82" sqref="D82"/>
      <selection pane="bottomRight" activeCell="I12" sqref="I12"/>
    </sheetView>
  </sheetViews>
  <sheetFormatPr defaultRowHeight="15" x14ac:dyDescent="0.25"/>
  <cols>
    <col min="1" max="1" width="10.42578125" style="37" bestFit="1" customWidth="1"/>
    <col min="2" max="2" width="10.28515625" style="64" customWidth="1"/>
    <col min="3" max="3" width="10.28515625" style="64" hidden="1" customWidth="1"/>
    <col min="4" max="4" width="17.7109375" style="16" bestFit="1" customWidth="1"/>
    <col min="5" max="5" width="16.140625" style="16" bestFit="1" customWidth="1"/>
    <col min="6" max="6" width="8.140625" style="16" customWidth="1"/>
    <col min="7" max="7" width="7.28515625" style="16" customWidth="1"/>
    <col min="8" max="8" width="6.7109375" style="16" hidden="1" customWidth="1"/>
    <col min="9" max="9" width="9.5703125" style="16" customWidth="1"/>
    <col min="10" max="10" width="7.28515625" style="16" customWidth="1"/>
    <col min="11" max="11" width="8.140625" style="38" customWidth="1"/>
    <col min="12" max="23" width="6.85546875" style="16" customWidth="1"/>
    <col min="24" max="1024" width="10.28515625" style="16" customWidth="1"/>
  </cols>
  <sheetData>
    <row r="1" spans="1:23" ht="30" x14ac:dyDescent="0.25">
      <c r="A1" s="10" t="s">
        <v>348</v>
      </c>
      <c r="B1" s="63" t="s">
        <v>317</v>
      </c>
      <c r="C1" s="63" t="s">
        <v>698</v>
      </c>
      <c r="D1" s="11" t="s">
        <v>3</v>
      </c>
      <c r="E1" s="11" t="s">
        <v>4</v>
      </c>
      <c r="F1" s="11" t="s">
        <v>5</v>
      </c>
      <c r="G1" s="12" t="s">
        <v>318</v>
      </c>
      <c r="H1" s="13" t="s">
        <v>8</v>
      </c>
      <c r="I1" s="14" t="s">
        <v>349</v>
      </c>
      <c r="J1" s="14" t="s">
        <v>350</v>
      </c>
      <c r="K1" s="15" t="s">
        <v>351</v>
      </c>
      <c r="L1" s="14" t="s">
        <v>352</v>
      </c>
      <c r="M1" s="14" t="s">
        <v>353</v>
      </c>
      <c r="N1" s="14" t="s">
        <v>354</v>
      </c>
      <c r="O1" s="14" t="s">
        <v>355</v>
      </c>
      <c r="P1" s="14" t="s">
        <v>347</v>
      </c>
      <c r="Q1" s="14" t="s">
        <v>356</v>
      </c>
      <c r="R1" s="14" t="s">
        <v>357</v>
      </c>
      <c r="S1" s="14" t="s">
        <v>358</v>
      </c>
      <c r="T1" s="14" t="s">
        <v>359</v>
      </c>
      <c r="U1" s="14" t="s">
        <v>360</v>
      </c>
      <c r="V1" s="14" t="s">
        <v>361</v>
      </c>
      <c r="W1" s="14" t="s">
        <v>362</v>
      </c>
    </row>
    <row r="2" spans="1:23" ht="14.45" customHeight="1" x14ac:dyDescent="0.25">
      <c r="A2" s="17">
        <f t="shared" ref="A2:A14" si="0">RANK(K2,K$2:K$149,0)</f>
        <v>1</v>
      </c>
      <c r="B2" s="40">
        <v>5304</v>
      </c>
      <c r="C2" s="25" t="str">
        <f>_xlfn.XLOOKUP(__xlnm._FilterDatabase_1510[[#This Row],[SAPSA Number]],Table1[SAPSA number],Table1[Paid up])</f>
        <v>Y</v>
      </c>
      <c r="D2" s="39" t="str">
        <f>_xlfn.XLOOKUP(__xlnm._FilterDatabase_1510[[#This Row],[SAPSA Number]],'DS Point summary'!A:A,'DS Point summary'!C:C)</f>
        <v>Johan Gerard</v>
      </c>
      <c r="E2" s="39" t="str">
        <f>_xlfn.XLOOKUP(__xlnm._FilterDatabase_1510[[#This Row],[SAPSA Number]],'DS Point summary'!A:A,'DS Point summary'!D:D)</f>
        <v>Bultman</v>
      </c>
      <c r="F2" s="20" t="str">
        <f>_xlfn.XLOOKUP(__xlnm._FilterDatabase_1510[[#This Row],[SAPSA Number]],'DS Point summary'!A:A,'DS Point summary'!E:E)</f>
        <v>JG</v>
      </c>
      <c r="G2" s="17" t="str">
        <f ca="1">_xlfn.XLOOKUP(__xlnm._FilterDatabase_1510[[#This Row],[SAPSA Number]],'DS Point summary'!A:A,'DS Point summary'!F:F)</f>
        <v xml:space="preserve"> </v>
      </c>
      <c r="H2" s="19">
        <f ca="1">_xlfn.XLOOKUP(__xlnm._FilterDatabase_1510[[#This Row],[SAPSA Number]],'DS Point summary'!A:A,'DS Point summary'!G:G)</f>
        <v>40</v>
      </c>
      <c r="I2" s="19" t="s">
        <v>369</v>
      </c>
      <c r="J2" s="21">
        <f t="shared" ref="J2:J33" si="1">(IF(L2&gt;0,1,0)+(IF(M2&gt;0,1,0))+(IF(N2&gt;0,1,0))+(IF(O2&gt;0,1,0))+(IF(P2&gt;0,1,0))+(IF(Q2&gt;0,1,0))+(IF(R2&gt;0,1,0))+(IF(S2&gt;0,1,0))+(IF(T2&gt;0,1,0))+(IF(U2&gt;0,1,0))+(IF(V2&gt;0,1,0))+(IF(W2&gt;0,1,0)))</f>
        <v>3</v>
      </c>
      <c r="K2" s="22">
        <f t="shared" ref="K2:K65" si="2">(LARGE(L2:AI2,1)+LARGE(L2:AI2,2)+LARGE(L2:AI2,3)+LARGE(L2:AI2,4)+LARGE(L2:AI2,5)+LARGE(L2:AI2,6)+LARGE(L2:AI2,7)+LARGE(L2:AI2,8))/8</f>
        <v>36.361224999999997</v>
      </c>
      <c r="L2" s="23">
        <v>90.889799999999994</v>
      </c>
      <c r="M2" s="24">
        <v>100</v>
      </c>
      <c r="N2" s="23">
        <v>0</v>
      </c>
      <c r="O2" s="24">
        <v>0</v>
      </c>
      <c r="P2" s="23">
        <v>0</v>
      </c>
      <c r="Q2" s="24">
        <v>100</v>
      </c>
      <c r="R2" s="23">
        <v>0</v>
      </c>
      <c r="S2" s="24">
        <v>0</v>
      </c>
      <c r="T2" s="23">
        <v>0</v>
      </c>
      <c r="U2" s="24">
        <v>0</v>
      </c>
      <c r="V2" s="23">
        <v>0</v>
      </c>
      <c r="W2" s="24">
        <v>0</v>
      </c>
    </row>
    <row r="3" spans="1:23" ht="14.45" customHeight="1" x14ac:dyDescent="0.25">
      <c r="A3" s="17">
        <f t="shared" si="0"/>
        <v>2</v>
      </c>
      <c r="B3" s="25">
        <v>645</v>
      </c>
      <c r="C3" s="25" t="str">
        <f>_xlfn.XLOOKUP(__xlnm._FilterDatabase_1510[[#This Row],[SAPSA Number]],Table1[SAPSA number],Table1[Paid up])</f>
        <v>Y</v>
      </c>
      <c r="D3" s="39" t="str">
        <f>_xlfn.XLOOKUP(__xlnm._FilterDatabase_1510[[#This Row],[SAPSA Number]],'DS Point summary'!A:A,'DS Point summary'!C:C)</f>
        <v>Lukas Marthinus</v>
      </c>
      <c r="E3" s="39" t="str">
        <f>_xlfn.XLOOKUP(__xlnm._FilterDatabase_1510[[#This Row],[SAPSA Number]],'DS Point summary'!A:A,'DS Point summary'!D:D)</f>
        <v>Janse van Rensburg</v>
      </c>
      <c r="F3" s="28" t="str">
        <f>_xlfn.XLOOKUP(__xlnm._FilterDatabase_1510[[#This Row],[SAPSA Number]],'DS Point summary'!A:A,'DS Point summary'!E:E)</f>
        <v>LM</v>
      </c>
      <c r="G3" s="17" t="str">
        <f ca="1">_xlfn.XLOOKUP(__xlnm._FilterDatabase_1510[[#This Row],[SAPSA Number]],'DS Point summary'!A:A,'DS Point summary'!F:F)</f>
        <v xml:space="preserve"> </v>
      </c>
      <c r="H3" s="19">
        <f ca="1">_xlfn.XLOOKUP(__xlnm._FilterDatabase_1510[[#This Row],[SAPSA Number]],'DS Point summary'!A:A,'DS Point summary'!G:G)</f>
        <v>29</v>
      </c>
      <c r="I3" s="19" t="s">
        <v>369</v>
      </c>
      <c r="J3" s="21">
        <f t="shared" si="1"/>
        <v>2</v>
      </c>
      <c r="K3" s="22">
        <f t="shared" si="2"/>
        <v>24.428750000000001</v>
      </c>
      <c r="L3" s="23">
        <v>100</v>
      </c>
      <c r="M3" s="24">
        <v>95.43</v>
      </c>
      <c r="N3" s="23">
        <v>0</v>
      </c>
      <c r="O3" s="24">
        <v>0</v>
      </c>
      <c r="P3" s="23">
        <v>0</v>
      </c>
      <c r="Q3" s="24">
        <v>0</v>
      </c>
      <c r="R3" s="23">
        <v>0</v>
      </c>
      <c r="S3" s="24">
        <v>0</v>
      </c>
      <c r="T3" s="23">
        <v>0</v>
      </c>
      <c r="U3" s="24">
        <v>0</v>
      </c>
      <c r="V3" s="23">
        <v>0</v>
      </c>
      <c r="W3" s="24">
        <v>0</v>
      </c>
    </row>
    <row r="4" spans="1:23" ht="14.45" customHeight="1" x14ac:dyDescent="0.25">
      <c r="A4" s="17">
        <f t="shared" si="0"/>
        <v>4</v>
      </c>
      <c r="B4" s="25">
        <v>6633</v>
      </c>
      <c r="C4" s="25" t="str">
        <f>_xlfn.XLOOKUP(__xlnm._FilterDatabase_1510[[#This Row],[SAPSA Number]],Table1[SAPSA number],Table1[Paid up])</f>
        <v>Y</v>
      </c>
      <c r="D4" s="39" t="str">
        <f>_xlfn.XLOOKUP(__xlnm._FilterDatabase_1510[[#This Row],[SAPSA Number]],'DS Point summary'!A:A,'DS Point summary'!C:C)</f>
        <v>Allessandro Raffaele</v>
      </c>
      <c r="E4" s="39" t="str">
        <f>_xlfn.XLOOKUP(__xlnm._FilterDatabase_1510[[#This Row],[SAPSA Number]],'DS Point summary'!A:A,'DS Point summary'!D:D)</f>
        <v>Paschini</v>
      </c>
      <c r="F4" s="20" t="str">
        <f>_xlfn.XLOOKUP(__xlnm._FilterDatabase_1510[[#This Row],[SAPSA Number]],'DS Point summary'!A:A,'DS Point summary'!E:E)</f>
        <v>AR</v>
      </c>
      <c r="G4" s="17" t="str">
        <f ca="1">_xlfn.XLOOKUP(__xlnm._FilterDatabase_1510[[#This Row],[SAPSA Number]],'DS Point summary'!A:A,'DS Point summary'!F:F)</f>
        <v xml:space="preserve"> </v>
      </c>
      <c r="H4" s="19">
        <f ca="1">_xlfn.XLOOKUP(__xlnm._FilterDatabase_1510[[#This Row],[SAPSA Number]],'DS Point summary'!A:A,'DS Point summary'!G:G)</f>
        <v>24</v>
      </c>
      <c r="I4" s="19" t="s">
        <v>369</v>
      </c>
      <c r="J4" s="21">
        <f t="shared" si="1"/>
        <v>0</v>
      </c>
      <c r="K4" s="22">
        <f t="shared" si="2"/>
        <v>0</v>
      </c>
      <c r="L4" s="23">
        <v>0</v>
      </c>
      <c r="M4" s="24">
        <v>0</v>
      </c>
      <c r="N4" s="23">
        <v>0</v>
      </c>
      <c r="O4" s="24">
        <v>0</v>
      </c>
      <c r="P4" s="23">
        <v>0</v>
      </c>
      <c r="Q4" s="24">
        <v>0</v>
      </c>
      <c r="R4" s="23">
        <v>0</v>
      </c>
      <c r="S4" s="24">
        <v>0</v>
      </c>
      <c r="T4" s="23">
        <v>0</v>
      </c>
      <c r="U4" s="24">
        <v>0</v>
      </c>
      <c r="V4" s="23">
        <v>0</v>
      </c>
      <c r="W4" s="24">
        <v>0</v>
      </c>
    </row>
    <row r="5" spans="1:23" ht="14.45" customHeight="1" x14ac:dyDescent="0.25">
      <c r="A5" s="17">
        <f t="shared" si="0"/>
        <v>4</v>
      </c>
      <c r="B5" s="25"/>
      <c r="C5" s="25">
        <f>_xlfn.XLOOKUP(__xlnm._FilterDatabase_1510[[#This Row],[SAPSA Number]],Table1[SAPSA number],Table1[Paid up])</f>
        <v>0</v>
      </c>
      <c r="D5" s="39">
        <f>_xlfn.XLOOKUP(__xlnm._FilterDatabase_1510[[#This Row],[SAPSA Number]],'DS Point summary'!A:A,'DS Point summary'!C:C)</f>
        <v>0</v>
      </c>
      <c r="E5" s="39">
        <f>_xlfn.XLOOKUP(__xlnm._FilterDatabase_1510[[#This Row],[SAPSA Number]],'DS Point summary'!A:A,'DS Point summary'!D:D)</f>
        <v>0</v>
      </c>
      <c r="F5" s="20">
        <f>_xlfn.XLOOKUP(__xlnm._FilterDatabase_1510[[#This Row],[SAPSA Number]],'DS Point summary'!A:A,'DS Point summary'!E:E)</f>
        <v>0</v>
      </c>
      <c r="G5" s="17">
        <f>_xlfn.XLOOKUP(__xlnm._FilterDatabase_1510[[#This Row],[SAPSA Number]],'DS Point summary'!A:A,'DS Point summary'!F:F)</f>
        <v>0</v>
      </c>
      <c r="H5" s="19">
        <f>_xlfn.XLOOKUP(__xlnm._FilterDatabase_1510[[#This Row],[SAPSA Number]],'DS Point summary'!A:A,'DS Point summary'!G:G)</f>
        <v>0</v>
      </c>
      <c r="I5" s="19" t="s">
        <v>369</v>
      </c>
      <c r="J5" s="21">
        <f t="shared" si="1"/>
        <v>0</v>
      </c>
      <c r="K5" s="22">
        <f t="shared" si="2"/>
        <v>0</v>
      </c>
      <c r="L5" s="23">
        <v>0</v>
      </c>
      <c r="M5" s="24">
        <v>0</v>
      </c>
      <c r="N5" s="23">
        <v>0</v>
      </c>
      <c r="O5" s="24">
        <v>0</v>
      </c>
      <c r="P5" s="23">
        <v>0</v>
      </c>
      <c r="Q5" s="24">
        <v>0</v>
      </c>
      <c r="R5" s="23">
        <v>0</v>
      </c>
      <c r="S5" s="24">
        <v>0</v>
      </c>
      <c r="T5" s="23">
        <v>0</v>
      </c>
      <c r="U5" s="24">
        <v>0</v>
      </c>
      <c r="V5" s="23">
        <v>0</v>
      </c>
      <c r="W5" s="24">
        <v>0</v>
      </c>
    </row>
    <row r="6" spans="1:23" ht="14.45" customHeight="1" x14ac:dyDescent="0.25">
      <c r="A6" s="17">
        <f t="shared" si="0"/>
        <v>4</v>
      </c>
      <c r="B6" s="25"/>
      <c r="C6" s="25">
        <f>_xlfn.XLOOKUP(__xlnm._FilterDatabase_1510[[#This Row],[SAPSA Number]],Table1[SAPSA number],Table1[Paid up])</f>
        <v>0</v>
      </c>
      <c r="D6" s="39">
        <f>_xlfn.XLOOKUP(__xlnm._FilterDatabase_1510[[#This Row],[SAPSA Number]],'DS Point summary'!A:A,'DS Point summary'!C:C)</f>
        <v>0</v>
      </c>
      <c r="E6" s="39">
        <f>_xlfn.XLOOKUP(__xlnm._FilterDatabase_1510[[#This Row],[SAPSA Number]],'DS Point summary'!A:A,'DS Point summary'!D:D)</f>
        <v>0</v>
      </c>
      <c r="F6" s="20">
        <f>_xlfn.XLOOKUP(__xlnm._FilterDatabase_1510[[#This Row],[SAPSA Number]],'DS Point summary'!A:A,'DS Point summary'!E:E)</f>
        <v>0</v>
      </c>
      <c r="G6" s="17">
        <f>_xlfn.XLOOKUP(__xlnm._FilterDatabase_1510[[#This Row],[SAPSA Number]],'DS Point summary'!A:A,'DS Point summary'!F:F)</f>
        <v>0</v>
      </c>
      <c r="H6" s="19">
        <f>_xlfn.XLOOKUP(__xlnm._FilterDatabase_1510[[#This Row],[SAPSA Number]],'DS Point summary'!A:A,'DS Point summary'!G:G)</f>
        <v>0</v>
      </c>
      <c r="I6" s="19" t="s">
        <v>369</v>
      </c>
      <c r="J6" s="21">
        <f t="shared" si="1"/>
        <v>0</v>
      </c>
      <c r="K6" s="22">
        <f t="shared" si="2"/>
        <v>0</v>
      </c>
      <c r="L6" s="23">
        <v>0</v>
      </c>
      <c r="M6" s="24">
        <v>0</v>
      </c>
      <c r="N6" s="23">
        <v>0</v>
      </c>
      <c r="O6" s="24">
        <v>0</v>
      </c>
      <c r="P6" s="23">
        <v>0</v>
      </c>
      <c r="Q6" s="24">
        <v>0</v>
      </c>
      <c r="R6" s="23">
        <v>0</v>
      </c>
      <c r="S6" s="24">
        <v>0</v>
      </c>
      <c r="T6" s="23">
        <v>0</v>
      </c>
      <c r="U6" s="24">
        <v>0</v>
      </c>
      <c r="V6" s="23">
        <v>0</v>
      </c>
      <c r="W6" s="24">
        <v>0</v>
      </c>
    </row>
    <row r="7" spans="1:23" ht="14.45" customHeight="1" x14ac:dyDescent="0.25">
      <c r="A7" s="17">
        <f t="shared" si="0"/>
        <v>4</v>
      </c>
      <c r="B7" s="25"/>
      <c r="C7" s="25">
        <f>_xlfn.XLOOKUP(__xlnm._FilterDatabase_1510[[#This Row],[SAPSA Number]],Table1[SAPSA number],Table1[Paid up])</f>
        <v>0</v>
      </c>
      <c r="D7" s="39">
        <f>_xlfn.XLOOKUP(__xlnm._FilterDatabase_1510[[#This Row],[SAPSA Number]],'DS Point summary'!A:A,'DS Point summary'!C:C)</f>
        <v>0</v>
      </c>
      <c r="E7" s="39">
        <f>_xlfn.XLOOKUP(__xlnm._FilterDatabase_1510[[#This Row],[SAPSA Number]],'DS Point summary'!A:A,'DS Point summary'!D:D)</f>
        <v>0</v>
      </c>
      <c r="F7" s="20">
        <f>_xlfn.XLOOKUP(__xlnm._FilterDatabase_1510[[#This Row],[SAPSA Number]],'DS Point summary'!A:A,'DS Point summary'!E:E)</f>
        <v>0</v>
      </c>
      <c r="G7" s="17">
        <f>_xlfn.XLOOKUP(__xlnm._FilterDatabase_1510[[#This Row],[SAPSA Number]],'DS Point summary'!A:A,'DS Point summary'!F:F)</f>
        <v>0</v>
      </c>
      <c r="H7" s="19">
        <f>_xlfn.XLOOKUP(__xlnm._FilterDatabase_1510[[#This Row],[SAPSA Number]],'DS Point summary'!A:A,'DS Point summary'!G:G)</f>
        <v>0</v>
      </c>
      <c r="I7" s="19" t="s">
        <v>369</v>
      </c>
      <c r="J7" s="21">
        <f t="shared" si="1"/>
        <v>0</v>
      </c>
      <c r="K7" s="22">
        <f t="shared" si="2"/>
        <v>0</v>
      </c>
      <c r="L7" s="23">
        <v>0</v>
      </c>
      <c r="M7" s="24">
        <v>0</v>
      </c>
      <c r="N7" s="23">
        <v>0</v>
      </c>
      <c r="O7" s="24">
        <v>0</v>
      </c>
      <c r="P7" s="23">
        <v>0</v>
      </c>
      <c r="Q7" s="24">
        <v>0</v>
      </c>
      <c r="R7" s="23">
        <v>0</v>
      </c>
      <c r="S7" s="24">
        <v>0</v>
      </c>
      <c r="T7" s="23">
        <v>0</v>
      </c>
      <c r="U7" s="24">
        <v>0</v>
      </c>
      <c r="V7" s="23">
        <v>0</v>
      </c>
      <c r="W7" s="24">
        <v>0</v>
      </c>
    </row>
    <row r="8" spans="1:23" ht="14.45" customHeight="1" x14ac:dyDescent="0.25">
      <c r="A8" s="17">
        <f t="shared" si="0"/>
        <v>4</v>
      </c>
      <c r="B8" s="25"/>
      <c r="C8" s="25">
        <f>_xlfn.XLOOKUP(__xlnm._FilterDatabase_1510[[#This Row],[SAPSA Number]],Table1[SAPSA number],Table1[Paid up])</f>
        <v>0</v>
      </c>
      <c r="D8" s="39">
        <f>_xlfn.XLOOKUP(__xlnm._FilterDatabase_1510[[#This Row],[SAPSA Number]],'DS Point summary'!A:A,'DS Point summary'!C:C)</f>
        <v>0</v>
      </c>
      <c r="E8" s="39">
        <f>_xlfn.XLOOKUP(__xlnm._FilterDatabase_1510[[#This Row],[SAPSA Number]],'DS Point summary'!A:A,'DS Point summary'!D:D)</f>
        <v>0</v>
      </c>
      <c r="F8" s="20">
        <f>_xlfn.XLOOKUP(__xlnm._FilterDatabase_1510[[#This Row],[SAPSA Number]],'DS Point summary'!A:A,'DS Point summary'!E:E)</f>
        <v>0</v>
      </c>
      <c r="G8" s="17">
        <f>_xlfn.XLOOKUP(__xlnm._FilterDatabase_1510[[#This Row],[SAPSA Number]],'DS Point summary'!A:A,'DS Point summary'!F:F)</f>
        <v>0</v>
      </c>
      <c r="H8" s="19">
        <f>_xlfn.XLOOKUP(__xlnm._FilterDatabase_1510[[#This Row],[SAPSA Number]],'DS Point summary'!A:A,'DS Point summary'!G:G)</f>
        <v>0</v>
      </c>
      <c r="I8" s="19" t="s">
        <v>369</v>
      </c>
      <c r="J8" s="21">
        <f t="shared" si="1"/>
        <v>0</v>
      </c>
      <c r="K8" s="22">
        <f t="shared" si="2"/>
        <v>0</v>
      </c>
      <c r="L8" s="23">
        <v>0</v>
      </c>
      <c r="M8" s="24">
        <v>0</v>
      </c>
      <c r="N8" s="23">
        <v>0</v>
      </c>
      <c r="O8" s="24">
        <v>0</v>
      </c>
      <c r="P8" s="23">
        <v>0</v>
      </c>
      <c r="Q8" s="24">
        <v>0</v>
      </c>
      <c r="R8" s="23">
        <v>0</v>
      </c>
      <c r="S8" s="24">
        <v>0</v>
      </c>
      <c r="T8" s="23">
        <v>0</v>
      </c>
      <c r="U8" s="24">
        <v>0</v>
      </c>
      <c r="V8" s="23">
        <v>0</v>
      </c>
      <c r="W8" s="24">
        <v>0</v>
      </c>
    </row>
    <row r="9" spans="1:23" ht="14.45" customHeight="1" x14ac:dyDescent="0.25">
      <c r="A9" s="17">
        <f t="shared" si="0"/>
        <v>4</v>
      </c>
      <c r="B9" s="25"/>
      <c r="C9" s="25">
        <f>_xlfn.XLOOKUP(__xlnm._FilterDatabase_1510[[#This Row],[SAPSA Number]],Table1[SAPSA number],Table1[Paid up])</f>
        <v>0</v>
      </c>
      <c r="D9" s="39">
        <f>_xlfn.XLOOKUP(__xlnm._FilterDatabase_1510[[#This Row],[SAPSA Number]],'DS Point summary'!A:A,'DS Point summary'!C:C)</f>
        <v>0</v>
      </c>
      <c r="E9" s="39">
        <f>_xlfn.XLOOKUP(__xlnm._FilterDatabase_1510[[#This Row],[SAPSA Number]],'DS Point summary'!A:A,'DS Point summary'!D:D)</f>
        <v>0</v>
      </c>
      <c r="F9" s="20">
        <f>_xlfn.XLOOKUP(__xlnm._FilterDatabase_1510[[#This Row],[SAPSA Number]],'DS Point summary'!A:A,'DS Point summary'!E:E)</f>
        <v>0</v>
      </c>
      <c r="G9" s="17">
        <f>_xlfn.XLOOKUP(__xlnm._FilterDatabase_1510[[#This Row],[SAPSA Number]],'DS Point summary'!A:A,'DS Point summary'!F:F)</f>
        <v>0</v>
      </c>
      <c r="H9" s="19">
        <f>_xlfn.XLOOKUP(__xlnm._FilterDatabase_1510[[#This Row],[SAPSA Number]],'DS Point summary'!A:A,'DS Point summary'!G:G)</f>
        <v>0</v>
      </c>
      <c r="I9" s="19" t="s">
        <v>369</v>
      </c>
      <c r="J9" s="21">
        <f t="shared" si="1"/>
        <v>0</v>
      </c>
      <c r="K9" s="22">
        <f t="shared" si="2"/>
        <v>0</v>
      </c>
      <c r="L9" s="23">
        <v>0</v>
      </c>
      <c r="M9" s="24">
        <v>0</v>
      </c>
      <c r="N9" s="23">
        <v>0</v>
      </c>
      <c r="O9" s="24">
        <v>0</v>
      </c>
      <c r="P9" s="23">
        <v>0</v>
      </c>
      <c r="Q9" s="24">
        <v>0</v>
      </c>
      <c r="R9" s="23">
        <v>0</v>
      </c>
      <c r="S9" s="24">
        <v>0</v>
      </c>
      <c r="T9" s="23">
        <v>0</v>
      </c>
      <c r="U9" s="24">
        <v>0</v>
      </c>
      <c r="V9" s="23">
        <v>0</v>
      </c>
      <c r="W9" s="24">
        <v>0</v>
      </c>
    </row>
    <row r="10" spans="1:23" ht="14.45" customHeight="1" x14ac:dyDescent="0.25">
      <c r="A10" s="17">
        <f t="shared" si="0"/>
        <v>4</v>
      </c>
      <c r="B10" s="25"/>
      <c r="C10" s="25">
        <f>_xlfn.XLOOKUP(__xlnm._FilterDatabase_1510[[#This Row],[SAPSA Number]],Table1[SAPSA number],Table1[Paid up])</f>
        <v>0</v>
      </c>
      <c r="D10" s="39">
        <f>_xlfn.XLOOKUP(__xlnm._FilterDatabase_1510[[#This Row],[SAPSA Number]],'DS Point summary'!A:A,'DS Point summary'!C:C)</f>
        <v>0</v>
      </c>
      <c r="E10" s="39">
        <f>_xlfn.XLOOKUP(__xlnm._FilterDatabase_1510[[#This Row],[SAPSA Number]],'DS Point summary'!A:A,'DS Point summary'!D:D)</f>
        <v>0</v>
      </c>
      <c r="F10" s="20">
        <f>_xlfn.XLOOKUP(__xlnm._FilterDatabase_1510[[#This Row],[SAPSA Number]],'DS Point summary'!A:A,'DS Point summary'!E:E)</f>
        <v>0</v>
      </c>
      <c r="G10" s="17">
        <f>_xlfn.XLOOKUP(__xlnm._FilterDatabase_1510[[#This Row],[SAPSA Number]],'DS Point summary'!A:A,'DS Point summary'!F:F)</f>
        <v>0</v>
      </c>
      <c r="H10" s="19">
        <f>_xlfn.XLOOKUP(__xlnm._FilterDatabase_1510[[#This Row],[SAPSA Number]],'DS Point summary'!A:A,'DS Point summary'!G:G)</f>
        <v>0</v>
      </c>
      <c r="I10" s="19" t="s">
        <v>369</v>
      </c>
      <c r="J10" s="21">
        <f t="shared" si="1"/>
        <v>0</v>
      </c>
      <c r="K10" s="22">
        <f t="shared" si="2"/>
        <v>0</v>
      </c>
      <c r="L10" s="23">
        <v>0</v>
      </c>
      <c r="M10" s="24">
        <v>0</v>
      </c>
      <c r="N10" s="23">
        <v>0</v>
      </c>
      <c r="O10" s="24">
        <v>0</v>
      </c>
      <c r="P10" s="23">
        <v>0</v>
      </c>
      <c r="Q10" s="24">
        <v>0</v>
      </c>
      <c r="R10" s="23">
        <v>0</v>
      </c>
      <c r="S10" s="24">
        <v>0</v>
      </c>
      <c r="T10" s="23">
        <v>0</v>
      </c>
      <c r="U10" s="24">
        <v>0</v>
      </c>
      <c r="V10" s="23">
        <v>0</v>
      </c>
      <c r="W10" s="24">
        <v>0</v>
      </c>
    </row>
    <row r="11" spans="1:23" ht="14.45" customHeight="1" x14ac:dyDescent="0.25">
      <c r="A11" s="17">
        <f t="shared" si="0"/>
        <v>4</v>
      </c>
      <c r="B11" s="25"/>
      <c r="C11" s="25">
        <f>_xlfn.XLOOKUP(__xlnm._FilterDatabase_1510[[#This Row],[SAPSA Number]],Table1[SAPSA number],Table1[Paid up])</f>
        <v>0</v>
      </c>
      <c r="D11" s="39">
        <f>_xlfn.XLOOKUP(__xlnm._FilterDatabase_1510[[#This Row],[SAPSA Number]],'DS Point summary'!A:A,'DS Point summary'!C:C)</f>
        <v>0</v>
      </c>
      <c r="E11" s="39">
        <f>_xlfn.XLOOKUP(__xlnm._FilterDatabase_1510[[#This Row],[SAPSA Number]],'DS Point summary'!A:A,'DS Point summary'!D:D)</f>
        <v>0</v>
      </c>
      <c r="F11" s="20">
        <f>_xlfn.XLOOKUP(__xlnm._FilterDatabase_1510[[#This Row],[SAPSA Number]],'DS Point summary'!A:A,'DS Point summary'!E:E)</f>
        <v>0</v>
      </c>
      <c r="G11" s="17">
        <f>_xlfn.XLOOKUP(__xlnm._FilterDatabase_1510[[#This Row],[SAPSA Number]],'DS Point summary'!A:A,'DS Point summary'!F:F)</f>
        <v>0</v>
      </c>
      <c r="H11" s="19">
        <f>_xlfn.XLOOKUP(__xlnm._FilterDatabase_1510[[#This Row],[SAPSA Number]],'DS Point summary'!A:A,'DS Point summary'!G:G)</f>
        <v>0</v>
      </c>
      <c r="I11" s="19" t="s">
        <v>369</v>
      </c>
      <c r="J11" s="21">
        <f t="shared" si="1"/>
        <v>0</v>
      </c>
      <c r="K11" s="22">
        <f t="shared" si="2"/>
        <v>0</v>
      </c>
      <c r="L11" s="23">
        <v>0</v>
      </c>
      <c r="M11" s="24">
        <v>0</v>
      </c>
      <c r="N11" s="23">
        <v>0</v>
      </c>
      <c r="O11" s="24">
        <v>0</v>
      </c>
      <c r="P11" s="23">
        <v>0</v>
      </c>
      <c r="Q11" s="24">
        <v>0</v>
      </c>
      <c r="R11" s="23">
        <v>0</v>
      </c>
      <c r="S11" s="24">
        <v>0</v>
      </c>
      <c r="T11" s="23">
        <v>0</v>
      </c>
      <c r="U11" s="24">
        <v>0</v>
      </c>
      <c r="V11" s="23">
        <v>0</v>
      </c>
      <c r="W11" s="24">
        <v>0</v>
      </c>
    </row>
    <row r="12" spans="1:23" ht="14.45" customHeight="1" x14ac:dyDescent="0.25">
      <c r="A12" s="17">
        <f t="shared" si="0"/>
        <v>4</v>
      </c>
      <c r="B12" s="25"/>
      <c r="C12" s="25">
        <f>_xlfn.XLOOKUP(__xlnm._FilterDatabase_1510[[#This Row],[SAPSA Number]],Table1[SAPSA number],Table1[Paid up])</f>
        <v>0</v>
      </c>
      <c r="D12" s="39">
        <f>_xlfn.XLOOKUP(__xlnm._FilterDatabase_1510[[#This Row],[SAPSA Number]],'DS Point summary'!A:A,'DS Point summary'!C:C)</f>
        <v>0</v>
      </c>
      <c r="E12" s="39">
        <f>_xlfn.XLOOKUP(__xlnm._FilterDatabase_1510[[#This Row],[SAPSA Number]],'DS Point summary'!A:A,'DS Point summary'!D:D)</f>
        <v>0</v>
      </c>
      <c r="F12" s="20">
        <f>_xlfn.XLOOKUP(__xlnm._FilterDatabase_1510[[#This Row],[SAPSA Number]],'DS Point summary'!A:A,'DS Point summary'!E:E)</f>
        <v>0</v>
      </c>
      <c r="G12" s="17">
        <f>_xlfn.XLOOKUP(__xlnm._FilterDatabase_1510[[#This Row],[SAPSA Number]],'DS Point summary'!A:A,'DS Point summary'!F:F)</f>
        <v>0</v>
      </c>
      <c r="H12" s="19">
        <f>_xlfn.XLOOKUP(__xlnm._FilterDatabase_1510[[#This Row],[SAPSA Number]],'DS Point summary'!A:A,'DS Point summary'!G:G)</f>
        <v>0</v>
      </c>
      <c r="I12" s="19" t="s">
        <v>369</v>
      </c>
      <c r="J12" s="21">
        <f t="shared" si="1"/>
        <v>0</v>
      </c>
      <c r="K12" s="22">
        <f t="shared" si="2"/>
        <v>0</v>
      </c>
      <c r="L12" s="23">
        <v>0</v>
      </c>
      <c r="M12" s="24">
        <v>0</v>
      </c>
      <c r="N12" s="23">
        <v>0</v>
      </c>
      <c r="O12" s="24">
        <v>0</v>
      </c>
      <c r="P12" s="23">
        <v>0</v>
      </c>
      <c r="Q12" s="24">
        <v>0</v>
      </c>
      <c r="R12" s="23">
        <v>0</v>
      </c>
      <c r="S12" s="24">
        <v>0</v>
      </c>
      <c r="T12" s="23">
        <v>0</v>
      </c>
      <c r="U12" s="24">
        <v>0</v>
      </c>
      <c r="V12" s="23">
        <v>0</v>
      </c>
      <c r="W12" s="24">
        <v>0</v>
      </c>
    </row>
    <row r="13" spans="1:23" ht="14.45" customHeight="1" x14ac:dyDescent="0.25">
      <c r="A13" s="17">
        <f t="shared" si="0"/>
        <v>4</v>
      </c>
      <c r="B13" s="25"/>
      <c r="C13" s="25">
        <f>_xlfn.XLOOKUP(__xlnm._FilterDatabase_1510[[#This Row],[SAPSA Number]],Table1[SAPSA number],Table1[Paid up])</f>
        <v>0</v>
      </c>
      <c r="D13" s="39">
        <f>_xlfn.XLOOKUP(__xlnm._FilterDatabase_1510[[#This Row],[SAPSA Number]],'DS Point summary'!A:A,'DS Point summary'!C:C)</f>
        <v>0</v>
      </c>
      <c r="E13" s="39">
        <f>_xlfn.XLOOKUP(__xlnm._FilterDatabase_1510[[#This Row],[SAPSA Number]],'DS Point summary'!A:A,'DS Point summary'!D:D)</f>
        <v>0</v>
      </c>
      <c r="F13" s="20">
        <f>_xlfn.XLOOKUP(__xlnm._FilterDatabase_1510[[#This Row],[SAPSA Number]],'DS Point summary'!A:A,'DS Point summary'!E:E)</f>
        <v>0</v>
      </c>
      <c r="G13" s="17">
        <f>_xlfn.XLOOKUP(__xlnm._FilterDatabase_1510[[#This Row],[SAPSA Number]],'DS Point summary'!A:A,'DS Point summary'!F:F)</f>
        <v>0</v>
      </c>
      <c r="H13" s="19">
        <f>_xlfn.XLOOKUP(__xlnm._FilterDatabase_1510[[#This Row],[SAPSA Number]],'DS Point summary'!A:A,'DS Point summary'!G:G)</f>
        <v>0</v>
      </c>
      <c r="I13" s="19" t="s">
        <v>369</v>
      </c>
      <c r="J13" s="21">
        <f t="shared" si="1"/>
        <v>0</v>
      </c>
      <c r="K13" s="22">
        <f t="shared" si="2"/>
        <v>0</v>
      </c>
      <c r="L13" s="23">
        <v>0</v>
      </c>
      <c r="M13" s="24">
        <v>0</v>
      </c>
      <c r="N13" s="23">
        <v>0</v>
      </c>
      <c r="O13" s="24">
        <v>0</v>
      </c>
      <c r="P13" s="23">
        <v>0</v>
      </c>
      <c r="Q13" s="24">
        <v>0</v>
      </c>
      <c r="R13" s="23">
        <v>0</v>
      </c>
      <c r="S13" s="24">
        <v>0</v>
      </c>
      <c r="T13" s="23">
        <v>0</v>
      </c>
      <c r="U13" s="24">
        <v>0</v>
      </c>
      <c r="V13" s="23">
        <v>0</v>
      </c>
      <c r="W13" s="24">
        <v>0</v>
      </c>
    </row>
    <row r="14" spans="1:23" ht="14.45" customHeight="1" x14ac:dyDescent="0.25">
      <c r="A14" s="17">
        <f t="shared" si="0"/>
        <v>4</v>
      </c>
      <c r="B14" s="25"/>
      <c r="C14" s="25">
        <f>_xlfn.XLOOKUP(__xlnm._FilterDatabase_1510[[#This Row],[SAPSA Number]],Table1[SAPSA number],Table1[Paid up])</f>
        <v>0</v>
      </c>
      <c r="D14" s="39">
        <f>_xlfn.XLOOKUP(__xlnm._FilterDatabase_1510[[#This Row],[SAPSA Number]],'DS Point summary'!A:A,'DS Point summary'!C:C)</f>
        <v>0</v>
      </c>
      <c r="E14" s="39">
        <f>_xlfn.XLOOKUP(__xlnm._FilterDatabase_1510[[#This Row],[SAPSA Number]],'DS Point summary'!A:A,'DS Point summary'!D:D)</f>
        <v>0</v>
      </c>
      <c r="F14" s="20">
        <f>_xlfn.XLOOKUP(__xlnm._FilterDatabase_1510[[#This Row],[SAPSA Number]],'DS Point summary'!A:A,'DS Point summary'!E:E)</f>
        <v>0</v>
      </c>
      <c r="G14" s="17">
        <f>_xlfn.XLOOKUP(__xlnm._FilterDatabase_1510[[#This Row],[SAPSA Number]],'DS Point summary'!A:A,'DS Point summary'!F:F)</f>
        <v>0</v>
      </c>
      <c r="H14" s="19">
        <f>_xlfn.XLOOKUP(__xlnm._FilterDatabase_1510[[#This Row],[SAPSA Number]],'DS Point summary'!A:A,'DS Point summary'!G:G)</f>
        <v>0</v>
      </c>
      <c r="I14" s="19" t="s">
        <v>369</v>
      </c>
      <c r="J14" s="21">
        <f t="shared" si="1"/>
        <v>0</v>
      </c>
      <c r="K14" s="22">
        <f t="shared" si="2"/>
        <v>0</v>
      </c>
      <c r="L14" s="23">
        <v>0</v>
      </c>
      <c r="M14" s="24">
        <v>0</v>
      </c>
      <c r="N14" s="23">
        <v>0</v>
      </c>
      <c r="O14" s="24">
        <v>0</v>
      </c>
      <c r="P14" s="23">
        <v>0</v>
      </c>
      <c r="Q14" s="24">
        <v>0</v>
      </c>
      <c r="R14" s="23">
        <v>0</v>
      </c>
      <c r="S14" s="24">
        <v>0</v>
      </c>
      <c r="T14" s="23">
        <v>0</v>
      </c>
      <c r="U14" s="24">
        <v>0</v>
      </c>
      <c r="V14" s="23">
        <v>0</v>
      </c>
      <c r="W14" s="24">
        <v>0</v>
      </c>
    </row>
    <row r="15" spans="1:23" ht="14.45" customHeight="1" x14ac:dyDescent="0.25">
      <c r="A15" s="17">
        <f>RANK(K15,K$2:K$153,0)</f>
        <v>4</v>
      </c>
      <c r="B15" s="25"/>
      <c r="C15" s="25">
        <f>_xlfn.XLOOKUP(__xlnm._FilterDatabase_1510[[#This Row],[SAPSA Number]],Table1[SAPSA number],Table1[Paid up])</f>
        <v>0</v>
      </c>
      <c r="D15" s="39">
        <f>_xlfn.XLOOKUP(__xlnm._FilterDatabase_1510[[#This Row],[SAPSA Number]],'DS Point summary'!A:A,'DS Point summary'!C:C)</f>
        <v>0</v>
      </c>
      <c r="E15" s="39">
        <f>_xlfn.XLOOKUP(__xlnm._FilterDatabase_1510[[#This Row],[SAPSA Number]],'DS Point summary'!A:A,'DS Point summary'!D:D)</f>
        <v>0</v>
      </c>
      <c r="F15" s="20">
        <f>_xlfn.XLOOKUP(__xlnm._FilterDatabase_1510[[#This Row],[SAPSA Number]],'DS Point summary'!A:A,'DS Point summary'!E:E)</f>
        <v>0</v>
      </c>
      <c r="G15" s="17">
        <f>_xlfn.XLOOKUP(__xlnm._FilterDatabase_1510[[#This Row],[SAPSA Number]],'DS Point summary'!A:A,'DS Point summary'!F:F)</f>
        <v>0</v>
      </c>
      <c r="H15" s="19">
        <f>_xlfn.XLOOKUP(__xlnm._FilterDatabase_1510[[#This Row],[SAPSA Number]],'DS Point summary'!A:A,'DS Point summary'!G:G)</f>
        <v>0</v>
      </c>
      <c r="I15" s="19" t="s">
        <v>369</v>
      </c>
      <c r="J15" s="21">
        <f t="shared" si="1"/>
        <v>0</v>
      </c>
      <c r="K15" s="22">
        <f t="shared" si="2"/>
        <v>0</v>
      </c>
      <c r="L15" s="23">
        <v>0</v>
      </c>
      <c r="M15" s="24">
        <v>0</v>
      </c>
      <c r="N15" s="23">
        <v>0</v>
      </c>
      <c r="O15" s="24">
        <v>0</v>
      </c>
      <c r="P15" s="23">
        <v>0</v>
      </c>
      <c r="Q15" s="24">
        <v>0</v>
      </c>
      <c r="R15" s="23">
        <v>0</v>
      </c>
      <c r="S15" s="24">
        <v>0</v>
      </c>
      <c r="T15" s="23">
        <v>0</v>
      </c>
      <c r="U15" s="24">
        <v>0</v>
      </c>
      <c r="V15" s="23">
        <v>0</v>
      </c>
      <c r="W15" s="24">
        <v>0</v>
      </c>
    </row>
    <row r="16" spans="1:23" ht="14.45" customHeight="1" x14ac:dyDescent="0.25">
      <c r="A16" s="17">
        <f t="shared" ref="A16:A22" si="3">RANK(K16,K$2:K$149,0)</f>
        <v>4</v>
      </c>
      <c r="B16" s="25"/>
      <c r="C16" s="25">
        <f>_xlfn.XLOOKUP(__xlnm._FilterDatabase_1510[[#This Row],[SAPSA Number]],Table1[SAPSA number],Table1[Paid up])</f>
        <v>0</v>
      </c>
      <c r="D16" s="39">
        <f>_xlfn.XLOOKUP(__xlnm._FilterDatabase_1510[[#This Row],[SAPSA Number]],'DS Point summary'!A:A,'DS Point summary'!C:C)</f>
        <v>0</v>
      </c>
      <c r="E16" s="39">
        <f>_xlfn.XLOOKUP(__xlnm._FilterDatabase_1510[[#This Row],[SAPSA Number]],'DS Point summary'!A:A,'DS Point summary'!D:D)</f>
        <v>0</v>
      </c>
      <c r="F16" s="20">
        <f>_xlfn.XLOOKUP(__xlnm._FilterDatabase_1510[[#This Row],[SAPSA Number]],'DS Point summary'!A:A,'DS Point summary'!E:E)</f>
        <v>0</v>
      </c>
      <c r="G16" s="17">
        <f>_xlfn.XLOOKUP(__xlnm._FilterDatabase_1510[[#This Row],[SAPSA Number]],'DS Point summary'!A:A,'DS Point summary'!F:F)</f>
        <v>0</v>
      </c>
      <c r="H16" s="19">
        <f>_xlfn.XLOOKUP(__xlnm._FilterDatabase_1510[[#This Row],[SAPSA Number]],'DS Point summary'!A:A,'DS Point summary'!G:G)</f>
        <v>0</v>
      </c>
      <c r="I16" s="19" t="s">
        <v>369</v>
      </c>
      <c r="J16" s="21">
        <f t="shared" si="1"/>
        <v>0</v>
      </c>
      <c r="K16" s="22">
        <f t="shared" si="2"/>
        <v>0</v>
      </c>
      <c r="L16" s="23">
        <v>0</v>
      </c>
      <c r="M16" s="24">
        <v>0</v>
      </c>
      <c r="N16" s="23">
        <v>0</v>
      </c>
      <c r="O16" s="24">
        <v>0</v>
      </c>
      <c r="P16" s="23">
        <v>0</v>
      </c>
      <c r="Q16" s="24">
        <v>0</v>
      </c>
      <c r="R16" s="23">
        <v>0</v>
      </c>
      <c r="S16" s="24">
        <v>0</v>
      </c>
      <c r="T16" s="23">
        <v>0</v>
      </c>
      <c r="U16" s="24">
        <v>0</v>
      </c>
      <c r="V16" s="23">
        <v>0</v>
      </c>
      <c r="W16" s="24">
        <v>0</v>
      </c>
    </row>
    <row r="17" spans="1:23" ht="14.45" customHeight="1" x14ac:dyDescent="0.25">
      <c r="A17" s="17">
        <f t="shared" si="3"/>
        <v>3</v>
      </c>
      <c r="B17" s="25">
        <v>7271</v>
      </c>
      <c r="C17" s="25" t="str">
        <f>_xlfn.XLOOKUP(__xlnm._FilterDatabase_1510[[#This Row],[SAPSA Number]],Table1[SAPSA number],Table1[Paid up])</f>
        <v>Y</v>
      </c>
      <c r="D17" s="39" t="str">
        <f>_xlfn.XLOOKUP(__xlnm._FilterDatabase_1510[[#This Row],[SAPSA Number]],'DS Point summary'!A:A,'DS Point summary'!C:C)</f>
        <v>Johan</v>
      </c>
      <c r="E17" s="39" t="str">
        <f>_xlfn.XLOOKUP(__xlnm._FilterDatabase_1510[[#This Row],[SAPSA Number]],'DS Point summary'!A:A,'DS Point summary'!D:D)</f>
        <v>Jacobs</v>
      </c>
      <c r="F17" s="20" t="str">
        <f>_xlfn.XLOOKUP(__xlnm._FilterDatabase_1510[[#This Row],[SAPSA Number]],'DS Point summary'!A:A,'DS Point summary'!E:E)</f>
        <v>J</v>
      </c>
      <c r="G17" s="17" t="str">
        <f ca="1">_xlfn.XLOOKUP(__xlnm._FilterDatabase_1510[[#This Row],[SAPSA Number]],'DS Point summary'!A:A,'DS Point summary'!F:F)</f>
        <v xml:space="preserve"> </v>
      </c>
      <c r="H17" s="19">
        <f ca="1">_xlfn.XLOOKUP(__xlnm._FilterDatabase_1510[[#This Row],[SAPSA Number]],'DS Point summary'!A:A,'DS Point summary'!G:G)</f>
        <v>45</v>
      </c>
      <c r="I17" s="19" t="s">
        <v>369</v>
      </c>
      <c r="J17" s="21">
        <f t="shared" si="1"/>
        <v>1</v>
      </c>
      <c r="K17" s="22">
        <f t="shared" si="2"/>
        <v>12.5</v>
      </c>
      <c r="L17" s="23">
        <v>0</v>
      </c>
      <c r="M17" s="24">
        <v>0</v>
      </c>
      <c r="N17" s="23">
        <v>0</v>
      </c>
      <c r="O17" s="24">
        <v>0</v>
      </c>
      <c r="P17" s="23">
        <v>0</v>
      </c>
      <c r="Q17" s="24">
        <v>0</v>
      </c>
      <c r="R17" s="23">
        <v>0</v>
      </c>
      <c r="S17" s="24">
        <v>0</v>
      </c>
      <c r="T17" s="23">
        <v>0</v>
      </c>
      <c r="U17" s="24">
        <v>0</v>
      </c>
      <c r="V17" s="23">
        <v>100</v>
      </c>
      <c r="W17" s="24">
        <v>0</v>
      </c>
    </row>
    <row r="18" spans="1:23" ht="14.45" customHeight="1" x14ac:dyDescent="0.25">
      <c r="A18" s="17">
        <f t="shared" si="3"/>
        <v>4</v>
      </c>
      <c r="B18" s="25">
        <v>7260</v>
      </c>
      <c r="C18" s="25" t="str">
        <f>_xlfn.XLOOKUP(__xlnm._FilterDatabase_1510[[#This Row],[SAPSA Number]],Table1[SAPSA number],Table1[Paid up])</f>
        <v>Y</v>
      </c>
      <c r="D18" s="39" t="str">
        <f>_xlfn.XLOOKUP(__xlnm._FilterDatabase_1510[[#This Row],[SAPSA Number]],'DS Point summary'!A:A,'DS Point summary'!C:C)</f>
        <v>Glenn</v>
      </c>
      <c r="E18" s="39" t="str">
        <f>_xlfn.XLOOKUP(__xlnm._FilterDatabase_1510[[#This Row],[SAPSA Number]],'DS Point summary'!A:A,'DS Point summary'!D:D)</f>
        <v>Kieser</v>
      </c>
      <c r="F18" s="20" t="str">
        <f>_xlfn.XLOOKUP(__xlnm._FilterDatabase_1510[[#This Row],[SAPSA Number]],'DS Point summary'!A:A,'DS Point summary'!E:E)</f>
        <v>G</v>
      </c>
      <c r="G18" s="17" t="str">
        <f ca="1">_xlfn.XLOOKUP(__xlnm._FilterDatabase_1510[[#This Row],[SAPSA Number]],'DS Point summary'!A:A,'DS Point summary'!F:F)</f>
        <v>S</v>
      </c>
      <c r="H18" s="19">
        <f ca="1">_xlfn.XLOOKUP(__xlnm._FilterDatabase_1510[[#This Row],[SAPSA Number]],'DS Point summary'!A:A,'DS Point summary'!G:G)</f>
        <v>59</v>
      </c>
      <c r="I18" s="19" t="s">
        <v>369</v>
      </c>
      <c r="J18" s="21">
        <f t="shared" si="1"/>
        <v>0</v>
      </c>
      <c r="K18" s="22">
        <f t="shared" si="2"/>
        <v>0</v>
      </c>
      <c r="L18" s="23">
        <v>0</v>
      </c>
      <c r="M18" s="24">
        <v>0</v>
      </c>
      <c r="N18" s="23">
        <v>0</v>
      </c>
      <c r="O18" s="24">
        <v>0</v>
      </c>
      <c r="P18" s="23">
        <v>0</v>
      </c>
      <c r="Q18" s="24">
        <v>0</v>
      </c>
      <c r="R18" s="23">
        <v>0</v>
      </c>
      <c r="S18" s="24">
        <v>0</v>
      </c>
      <c r="T18" s="23">
        <v>0</v>
      </c>
      <c r="U18" s="24">
        <v>0</v>
      </c>
      <c r="V18" s="23">
        <v>0</v>
      </c>
      <c r="W18" s="24">
        <v>0</v>
      </c>
    </row>
    <row r="19" spans="1:23" ht="14.45" customHeight="1" x14ac:dyDescent="0.25">
      <c r="A19" s="17">
        <f t="shared" si="3"/>
        <v>4</v>
      </c>
      <c r="B19" s="97">
        <v>6833</v>
      </c>
      <c r="C19" s="113" t="str">
        <f>_xlfn.XLOOKUP(__xlnm._FilterDatabase_1510[[#This Row],[SAPSA Number]],Table1[SAPSA number],Table1[Paid up])</f>
        <v>Y</v>
      </c>
      <c r="D19" s="39" t="str">
        <f>_xlfn.XLOOKUP(__xlnm._FilterDatabase_1510[[#This Row],[SAPSA Number]],'DS Point summary'!A:A,'DS Point summary'!C:C)</f>
        <v>Heinrich</v>
      </c>
      <c r="E19" s="39" t="str">
        <f>_xlfn.XLOOKUP(__xlnm._FilterDatabase_1510[[#This Row],[SAPSA Number]],'DS Point summary'!A:A,'DS Point summary'!D:D)</f>
        <v>Barnes</v>
      </c>
      <c r="F19" s="20" t="str">
        <f>_xlfn.XLOOKUP(__xlnm._FilterDatabase_1510[[#This Row],[SAPSA Number]],'DS Point summary'!A:A,'DS Point summary'!E:E)</f>
        <v>H</v>
      </c>
      <c r="G19" s="17" t="str">
        <f ca="1">_xlfn.XLOOKUP(__xlnm._FilterDatabase_1510[[#This Row],[SAPSA Number]],'DS Point summary'!A:A,'DS Point summary'!F:F)</f>
        <v xml:space="preserve"> </v>
      </c>
      <c r="H19" s="19">
        <f ca="1">_xlfn.XLOOKUP(__xlnm._FilterDatabase_1510[[#This Row],[SAPSA Number]],'DS Point summary'!A:A,'DS Point summary'!G:G)</f>
        <v>36</v>
      </c>
      <c r="I19" s="19" t="s">
        <v>369</v>
      </c>
      <c r="J19" s="21">
        <f t="shared" si="1"/>
        <v>0</v>
      </c>
      <c r="K19" s="22">
        <f t="shared" si="2"/>
        <v>0</v>
      </c>
      <c r="L19" s="23">
        <v>0</v>
      </c>
      <c r="M19" s="24">
        <v>0</v>
      </c>
      <c r="N19" s="23">
        <v>0</v>
      </c>
      <c r="O19" s="24">
        <v>0</v>
      </c>
      <c r="P19" s="23">
        <v>0</v>
      </c>
      <c r="Q19" s="24">
        <v>0</v>
      </c>
      <c r="R19" s="23">
        <v>0</v>
      </c>
      <c r="S19" s="24">
        <v>0</v>
      </c>
      <c r="T19" s="23">
        <v>0</v>
      </c>
      <c r="U19" s="24">
        <v>0</v>
      </c>
      <c r="V19" s="23">
        <v>0</v>
      </c>
      <c r="W19" s="24">
        <v>0</v>
      </c>
    </row>
    <row r="20" spans="1:23" ht="14.45" customHeight="1" x14ac:dyDescent="0.25">
      <c r="A20" s="17">
        <f t="shared" si="3"/>
        <v>4</v>
      </c>
      <c r="B20" s="97">
        <v>1471</v>
      </c>
      <c r="C20" s="113" t="str">
        <f>_xlfn.XLOOKUP(__xlnm._FilterDatabase_1510[[#This Row],[SAPSA Number]],Table1[SAPSA number],Table1[Paid up])</f>
        <v>Y</v>
      </c>
      <c r="D20" s="39" t="str">
        <f>_xlfn.XLOOKUP(__xlnm._FilterDatabase_1510[[#This Row],[SAPSA Number]],'DS Point summary'!A:A,'DS Point summary'!C:C)</f>
        <v>Nikolaus Phillip Karl</v>
      </c>
      <c r="E20" s="39" t="str">
        <f>_xlfn.XLOOKUP(__xlnm._FilterDatabase_1510[[#This Row],[SAPSA Number]],'DS Point summary'!A:A,'DS Point summary'!D:D)</f>
        <v>Bernhard</v>
      </c>
      <c r="F20" s="20" t="str">
        <f>_xlfn.XLOOKUP(__xlnm._FilterDatabase_1510[[#This Row],[SAPSA Number]],'DS Point summary'!A:A,'DS Point summary'!E:E)</f>
        <v>NPK</v>
      </c>
      <c r="G20" s="17" t="str">
        <f ca="1">_xlfn.XLOOKUP(__xlnm._FilterDatabase_1510[[#This Row],[SAPSA Number]],'DS Point summary'!A:A,'DS Point summary'!F:F)</f>
        <v xml:space="preserve"> </v>
      </c>
      <c r="H20" s="19">
        <f ca="1">_xlfn.XLOOKUP(__xlnm._FilterDatabase_1510[[#This Row],[SAPSA Number]],'DS Point summary'!A:A,'DS Point summary'!G:G)</f>
        <v>41</v>
      </c>
      <c r="I20" s="19" t="s">
        <v>369</v>
      </c>
      <c r="J20" s="21">
        <f t="shared" si="1"/>
        <v>0</v>
      </c>
      <c r="K20" s="22">
        <f t="shared" si="2"/>
        <v>0</v>
      </c>
      <c r="L20" s="23">
        <v>0</v>
      </c>
      <c r="M20" s="24">
        <v>0</v>
      </c>
      <c r="N20" s="23">
        <v>0</v>
      </c>
      <c r="O20" s="24">
        <v>0</v>
      </c>
      <c r="P20" s="23">
        <v>0</v>
      </c>
      <c r="Q20" s="24">
        <v>0</v>
      </c>
      <c r="R20" s="23">
        <v>0</v>
      </c>
      <c r="S20" s="24">
        <v>0</v>
      </c>
      <c r="T20" s="23">
        <v>0</v>
      </c>
      <c r="U20" s="24">
        <v>0</v>
      </c>
      <c r="V20" s="23">
        <v>0</v>
      </c>
      <c r="W20" s="24">
        <v>0</v>
      </c>
    </row>
    <row r="21" spans="1:23" ht="14.45" customHeight="1" x14ac:dyDescent="0.25">
      <c r="A21" s="17">
        <f t="shared" si="3"/>
        <v>4</v>
      </c>
      <c r="B21" s="25">
        <v>4624</v>
      </c>
      <c r="C21" s="25" t="str">
        <f>_xlfn.XLOOKUP(__xlnm._FilterDatabase_1510[[#This Row],[SAPSA Number]],Table1[SAPSA number],Table1[Paid up])</f>
        <v>Y</v>
      </c>
      <c r="D21" s="39" t="str">
        <f>_xlfn.XLOOKUP(__xlnm._FilterDatabase_1510[[#This Row],[SAPSA Number]],'DS Point summary'!A:A,'DS Point summary'!C:C)</f>
        <v>Stephanus Christiaan</v>
      </c>
      <c r="E21" s="39" t="str">
        <f>_xlfn.XLOOKUP(__xlnm._FilterDatabase_1510[[#This Row],[SAPSA Number]],'DS Point summary'!A:A,'DS Point summary'!D:D)</f>
        <v>Bester</v>
      </c>
      <c r="F21" s="20" t="str">
        <f>_xlfn.XLOOKUP(__xlnm._FilterDatabase_1510[[#This Row],[SAPSA Number]],'DS Point summary'!A:A,'DS Point summary'!E:E)</f>
        <v>SC</v>
      </c>
      <c r="G21" s="17" t="str">
        <f ca="1">_xlfn.XLOOKUP(__xlnm._FilterDatabase_1510[[#This Row],[SAPSA Number]],'DS Point summary'!A:A,'DS Point summary'!F:F)</f>
        <v>S</v>
      </c>
      <c r="H21" s="19">
        <f ca="1">_xlfn.XLOOKUP(__xlnm._FilterDatabase_1510[[#This Row],[SAPSA Number]],'DS Point summary'!A:A,'DS Point summary'!G:G)</f>
        <v>56</v>
      </c>
      <c r="I21" s="19" t="s">
        <v>369</v>
      </c>
      <c r="J21" s="21">
        <f t="shared" si="1"/>
        <v>0</v>
      </c>
      <c r="K21" s="22">
        <f t="shared" si="2"/>
        <v>0</v>
      </c>
      <c r="L21" s="23">
        <v>0</v>
      </c>
      <c r="M21" s="24">
        <v>0</v>
      </c>
      <c r="N21" s="23">
        <v>0</v>
      </c>
      <c r="O21" s="24">
        <v>0</v>
      </c>
      <c r="P21" s="23">
        <v>0</v>
      </c>
      <c r="Q21" s="24">
        <v>0</v>
      </c>
      <c r="R21" s="23">
        <v>0</v>
      </c>
      <c r="S21" s="24">
        <v>0</v>
      </c>
      <c r="T21" s="23">
        <v>0</v>
      </c>
      <c r="U21" s="24">
        <v>0</v>
      </c>
      <c r="V21" s="23">
        <v>0</v>
      </c>
      <c r="W21" s="24">
        <v>0</v>
      </c>
    </row>
    <row r="22" spans="1:23" ht="14.45" customHeight="1" x14ac:dyDescent="0.25">
      <c r="A22" s="17">
        <f t="shared" si="3"/>
        <v>4</v>
      </c>
      <c r="B22" s="25">
        <v>3349</v>
      </c>
      <c r="C22" s="25" t="str">
        <f>_xlfn.XLOOKUP(__xlnm._FilterDatabase_1510[[#This Row],[SAPSA Number]],Table1[SAPSA number],Table1[Paid up])</f>
        <v>Y</v>
      </c>
      <c r="D22" s="39" t="str">
        <f>_xlfn.XLOOKUP(__xlnm._FilterDatabase_1510[[#This Row],[SAPSA Number]],'DS Point summary'!A:A,'DS Point summary'!C:C)</f>
        <v>Stefanus Christiaan</v>
      </c>
      <c r="E22" s="39" t="str">
        <f>_xlfn.XLOOKUP(__xlnm._FilterDatabase_1510[[#This Row],[SAPSA Number]],'DS Point summary'!A:A,'DS Point summary'!D:D)</f>
        <v>Bosch</v>
      </c>
      <c r="F22" s="20" t="str">
        <f>_xlfn.XLOOKUP(__xlnm._FilterDatabase_1510[[#This Row],[SAPSA Number]],'DS Point summary'!A:A,'DS Point summary'!E:E)</f>
        <v>SC</v>
      </c>
      <c r="G22" s="17" t="str">
        <f ca="1">_xlfn.XLOOKUP(__xlnm._FilterDatabase_1510[[#This Row],[SAPSA Number]],'DS Point summary'!A:A,'DS Point summary'!F:F)</f>
        <v>S</v>
      </c>
      <c r="H22" s="19">
        <f ca="1">_xlfn.XLOOKUP(__xlnm._FilterDatabase_1510[[#This Row],[SAPSA Number]],'DS Point summary'!A:A,'DS Point summary'!G:G)</f>
        <v>52</v>
      </c>
      <c r="I22" s="19" t="s">
        <v>369</v>
      </c>
      <c r="J22" s="21">
        <f t="shared" si="1"/>
        <v>0</v>
      </c>
      <c r="K22" s="22">
        <f t="shared" si="2"/>
        <v>0</v>
      </c>
      <c r="L22" s="23">
        <v>0</v>
      </c>
      <c r="M22" s="24">
        <v>0</v>
      </c>
      <c r="N22" s="23">
        <v>0</v>
      </c>
      <c r="O22" s="24">
        <v>0</v>
      </c>
      <c r="P22" s="23">
        <v>0</v>
      </c>
      <c r="Q22" s="24">
        <v>0</v>
      </c>
      <c r="R22" s="23">
        <v>0</v>
      </c>
      <c r="S22" s="24">
        <v>0</v>
      </c>
      <c r="T22" s="23">
        <v>0</v>
      </c>
      <c r="U22" s="24">
        <v>0</v>
      </c>
      <c r="V22" s="23">
        <v>0</v>
      </c>
      <c r="W22" s="24">
        <v>0</v>
      </c>
    </row>
    <row r="23" spans="1:23" ht="14.45" customHeight="1" x14ac:dyDescent="0.25">
      <c r="A23" s="17">
        <f>RANK(K23,K$2:K$168,0)</f>
        <v>4</v>
      </c>
      <c r="B23" s="18">
        <v>4621</v>
      </c>
      <c r="C23" s="114" t="str">
        <f>_xlfn.XLOOKUP(__xlnm._FilterDatabase_1510[[#This Row],[SAPSA Number]],Table1[SAPSA number],Table1[Paid up])</f>
        <v>Y</v>
      </c>
      <c r="D23" s="39" t="str">
        <f>_xlfn.XLOOKUP(__xlnm._FilterDatabase_1510[[#This Row],[SAPSA Number]],'DS Point summary'!A:A,'DS Point summary'!C:C)</f>
        <v>Colin</v>
      </c>
      <c r="E23" s="39" t="str">
        <f>_xlfn.XLOOKUP(__xlnm._FilterDatabase_1510[[#This Row],[SAPSA Number]],'DS Point summary'!A:A,'DS Point summary'!D:D)</f>
        <v>Bowring</v>
      </c>
      <c r="F23" s="20" t="str">
        <f>_xlfn.XLOOKUP(__xlnm._FilterDatabase_1510[[#This Row],[SAPSA Number]],'DS Point summary'!A:A,'DS Point summary'!E:E)</f>
        <v>C</v>
      </c>
      <c r="G23" s="17" t="str">
        <f ca="1">_xlfn.XLOOKUP(__xlnm._FilterDatabase_1510[[#This Row],[SAPSA Number]],'DS Point summary'!A:A,'DS Point summary'!F:F)</f>
        <v>SS</v>
      </c>
      <c r="H23" s="19">
        <f ca="1">_xlfn.XLOOKUP(__xlnm._FilterDatabase_1510[[#This Row],[SAPSA Number]],'DS Point summary'!A:A,'DS Point summary'!G:G)</f>
        <v>62</v>
      </c>
      <c r="I23" s="19" t="s">
        <v>369</v>
      </c>
      <c r="J23" s="21">
        <f t="shared" si="1"/>
        <v>0</v>
      </c>
      <c r="K23" s="22">
        <f t="shared" si="2"/>
        <v>0</v>
      </c>
      <c r="L23" s="23">
        <v>0</v>
      </c>
      <c r="M23" s="24">
        <v>0</v>
      </c>
      <c r="N23" s="23">
        <v>0</v>
      </c>
      <c r="O23" s="24">
        <v>0</v>
      </c>
      <c r="P23" s="23">
        <v>0</v>
      </c>
      <c r="Q23" s="24">
        <v>0</v>
      </c>
      <c r="R23" s="23">
        <v>0</v>
      </c>
      <c r="S23" s="24">
        <v>0</v>
      </c>
      <c r="T23" s="23">
        <v>0</v>
      </c>
      <c r="U23" s="24">
        <v>0</v>
      </c>
      <c r="V23" s="23">
        <v>0</v>
      </c>
      <c r="W23" s="24">
        <v>0</v>
      </c>
    </row>
    <row r="24" spans="1:23" ht="14.45" customHeight="1" x14ac:dyDescent="0.25">
      <c r="A24" s="17">
        <f t="shared" ref="A24:A55" si="4">RANK(K24,K$2:K$149,0)</f>
        <v>4</v>
      </c>
      <c r="B24" s="18">
        <v>3338</v>
      </c>
      <c r="C24" s="114" t="str">
        <f>_xlfn.XLOOKUP(__xlnm._FilterDatabase_1510[[#This Row],[SAPSA Number]],Table1[SAPSA number],Table1[Paid up])</f>
        <v>Y</v>
      </c>
      <c r="D24" s="39" t="str">
        <f>_xlfn.XLOOKUP(__xlnm._FilterDatabase_1510[[#This Row],[SAPSA Number]],'DS Point summary'!A:A,'DS Point summary'!C:C)</f>
        <v>Carl Johann</v>
      </c>
      <c r="E24" s="39" t="str">
        <f>_xlfn.XLOOKUP(__xlnm._FilterDatabase_1510[[#This Row],[SAPSA Number]],'DS Point summary'!A:A,'DS Point summary'!D:D)</f>
        <v>Brandt</v>
      </c>
      <c r="F24" s="20" t="str">
        <f>_xlfn.XLOOKUP(__xlnm._FilterDatabase_1510[[#This Row],[SAPSA Number]],'DS Point summary'!A:A,'DS Point summary'!E:E)</f>
        <v>CJ</v>
      </c>
      <c r="G24" s="17" t="str">
        <f ca="1">_xlfn.XLOOKUP(__xlnm._FilterDatabase_1510[[#This Row],[SAPSA Number]],'DS Point summary'!A:A,'DS Point summary'!F:F)</f>
        <v>S</v>
      </c>
      <c r="H24" s="19">
        <f ca="1">_xlfn.XLOOKUP(__xlnm._FilterDatabase_1510[[#This Row],[SAPSA Number]],'DS Point summary'!A:A,'DS Point summary'!G:G)</f>
        <v>53</v>
      </c>
      <c r="I24" s="19" t="s">
        <v>369</v>
      </c>
      <c r="J24" s="21">
        <f t="shared" si="1"/>
        <v>0</v>
      </c>
      <c r="K24" s="22">
        <f t="shared" si="2"/>
        <v>0</v>
      </c>
      <c r="L24" s="23">
        <v>0</v>
      </c>
      <c r="M24" s="24">
        <v>0</v>
      </c>
      <c r="N24" s="23">
        <v>0</v>
      </c>
      <c r="O24" s="24">
        <v>0</v>
      </c>
      <c r="P24" s="23">
        <v>0</v>
      </c>
      <c r="Q24" s="24">
        <v>0</v>
      </c>
      <c r="R24" s="23">
        <v>0</v>
      </c>
      <c r="S24" s="24">
        <v>0</v>
      </c>
      <c r="T24" s="23">
        <v>0</v>
      </c>
      <c r="U24" s="24">
        <v>0</v>
      </c>
      <c r="V24" s="23">
        <v>0</v>
      </c>
      <c r="W24" s="24">
        <v>0</v>
      </c>
    </row>
    <row r="25" spans="1:23" ht="14.45" customHeight="1" x14ac:dyDescent="0.25">
      <c r="A25" s="17">
        <f t="shared" si="4"/>
        <v>4</v>
      </c>
      <c r="B25" s="25">
        <v>3350</v>
      </c>
      <c r="C25" s="25" t="str">
        <f>_xlfn.XLOOKUP(__xlnm._FilterDatabase_1510[[#This Row],[SAPSA Number]],Table1[SAPSA number],Table1[Paid up])</f>
        <v>Y</v>
      </c>
      <c r="D25" s="39" t="str">
        <f>_xlfn.XLOOKUP(__xlnm._FilterDatabase_1510[[#This Row],[SAPSA Number]],'DS Point summary'!A:A,'DS Point summary'!C:C)</f>
        <v>Conrad Ernest</v>
      </c>
      <c r="E25" s="39" t="str">
        <f>_xlfn.XLOOKUP(__xlnm._FilterDatabase_1510[[#This Row],[SAPSA Number]],'DS Point summary'!A:A,'DS Point summary'!D:D)</f>
        <v>Brandt</v>
      </c>
      <c r="F25" s="20" t="str">
        <f>_xlfn.XLOOKUP(__xlnm._FilterDatabase_1510[[#This Row],[SAPSA Number]],'DS Point summary'!A:A,'DS Point summary'!E:E)</f>
        <v>CE</v>
      </c>
      <c r="G25" s="17" t="str">
        <f ca="1">_xlfn.XLOOKUP(__xlnm._FilterDatabase_1510[[#This Row],[SAPSA Number]],'DS Point summary'!A:A,'DS Point summary'!F:F)</f>
        <v>S</v>
      </c>
      <c r="H25" s="19">
        <f ca="1">_xlfn.XLOOKUP(__xlnm._FilterDatabase_1510[[#This Row],[SAPSA Number]],'DS Point summary'!A:A,'DS Point summary'!G:G)</f>
        <v>50</v>
      </c>
      <c r="I25" s="19" t="s">
        <v>369</v>
      </c>
      <c r="J25" s="21">
        <f t="shared" si="1"/>
        <v>0</v>
      </c>
      <c r="K25" s="22">
        <f t="shared" si="2"/>
        <v>0</v>
      </c>
      <c r="L25" s="23">
        <v>0</v>
      </c>
      <c r="M25" s="24">
        <v>0</v>
      </c>
      <c r="N25" s="23">
        <v>0</v>
      </c>
      <c r="O25" s="24">
        <v>0</v>
      </c>
      <c r="P25" s="23">
        <v>0</v>
      </c>
      <c r="Q25" s="24">
        <v>0</v>
      </c>
      <c r="R25" s="23">
        <v>0</v>
      </c>
      <c r="S25" s="24">
        <v>0</v>
      </c>
      <c r="T25" s="23">
        <v>0</v>
      </c>
      <c r="U25" s="24">
        <v>0</v>
      </c>
      <c r="V25" s="23">
        <v>0</v>
      </c>
      <c r="W25" s="24">
        <v>0</v>
      </c>
    </row>
    <row r="26" spans="1:23" ht="14.45" customHeight="1" x14ac:dyDescent="0.25">
      <c r="A26" s="17">
        <f t="shared" si="4"/>
        <v>4</v>
      </c>
      <c r="B26" s="25">
        <v>3576</v>
      </c>
      <c r="C26" s="25" t="str">
        <f>_xlfn.XLOOKUP(__xlnm._FilterDatabase_1510[[#This Row],[SAPSA Number]],Table1[SAPSA number],Table1[Paid up])</f>
        <v>Y</v>
      </c>
      <c r="D26" s="39" t="str">
        <f>_xlfn.XLOOKUP(__xlnm._FilterDatabase_1510[[#This Row],[SAPSA Number]],'DS Point summary'!A:A,'DS Point summary'!C:C)</f>
        <v>Christoff Mechiel</v>
      </c>
      <c r="E26" s="39" t="str">
        <f>_xlfn.XLOOKUP(__xlnm._FilterDatabase_1510[[#This Row],[SAPSA Number]],'DS Point summary'!A:A,'DS Point summary'!D:D)</f>
        <v>Brandt</v>
      </c>
      <c r="F26" s="20" t="str">
        <f>_xlfn.XLOOKUP(__xlnm._FilterDatabase_1510[[#This Row],[SAPSA Number]],'DS Point summary'!A:A,'DS Point summary'!E:E)</f>
        <v>CM</v>
      </c>
      <c r="G26" s="17" t="str">
        <f ca="1">_xlfn.XLOOKUP(__xlnm._FilterDatabase_1510[[#This Row],[SAPSA Number]],'DS Point summary'!A:A,'DS Point summary'!F:F)</f>
        <v xml:space="preserve"> </v>
      </c>
      <c r="H26" s="19">
        <f ca="1">_xlfn.XLOOKUP(__xlnm._FilterDatabase_1510[[#This Row],[SAPSA Number]],'DS Point summary'!A:A,'DS Point summary'!G:G)</f>
        <v>46</v>
      </c>
      <c r="I26" s="19" t="s">
        <v>369</v>
      </c>
      <c r="J26" s="21">
        <f t="shared" si="1"/>
        <v>0</v>
      </c>
      <c r="K26" s="22">
        <f t="shared" si="2"/>
        <v>0</v>
      </c>
      <c r="L26" s="23">
        <v>0</v>
      </c>
      <c r="M26" s="24">
        <v>0</v>
      </c>
      <c r="N26" s="23">
        <v>0</v>
      </c>
      <c r="O26" s="24">
        <v>0</v>
      </c>
      <c r="P26" s="23">
        <v>0</v>
      </c>
      <c r="Q26" s="24">
        <v>0</v>
      </c>
      <c r="R26" s="23">
        <v>0</v>
      </c>
      <c r="S26" s="24">
        <v>0</v>
      </c>
      <c r="T26" s="23">
        <v>0</v>
      </c>
      <c r="U26" s="24">
        <v>0</v>
      </c>
      <c r="V26" s="23">
        <v>0</v>
      </c>
      <c r="W26" s="24">
        <v>0</v>
      </c>
    </row>
    <row r="27" spans="1:23" ht="14.45" customHeight="1" x14ac:dyDescent="0.25">
      <c r="A27" s="17">
        <f t="shared" si="4"/>
        <v>4</v>
      </c>
      <c r="B27" s="25">
        <v>3577</v>
      </c>
      <c r="C27" s="25" t="str">
        <f>_xlfn.XLOOKUP(__xlnm._FilterDatabase_1510[[#This Row],[SAPSA Number]],Table1[SAPSA number],Table1[Paid up])</f>
        <v>Y</v>
      </c>
      <c r="D27" s="39" t="str">
        <f>_xlfn.XLOOKUP(__xlnm._FilterDatabase_1510[[#This Row],[SAPSA Number]],'DS Point summary'!A:A,'DS Point summary'!C:C)</f>
        <v>Werner</v>
      </c>
      <c r="E27" s="39" t="str">
        <f>_xlfn.XLOOKUP(__xlnm._FilterDatabase_1510[[#This Row],[SAPSA Number]],'DS Point summary'!A:A,'DS Point summary'!D:D)</f>
        <v>Britz</v>
      </c>
      <c r="F27" s="20" t="str">
        <f>_xlfn.XLOOKUP(__xlnm._FilterDatabase_1510[[#This Row],[SAPSA Number]],'DS Point summary'!A:A,'DS Point summary'!E:E)</f>
        <v>W</v>
      </c>
      <c r="G27" s="17" t="str">
        <f ca="1">_xlfn.XLOOKUP(__xlnm._FilterDatabase_1510[[#This Row],[SAPSA Number]],'DS Point summary'!A:A,'DS Point summary'!F:F)</f>
        <v xml:space="preserve"> </v>
      </c>
      <c r="H27" s="19">
        <f ca="1">_xlfn.XLOOKUP(__xlnm._FilterDatabase_1510[[#This Row],[SAPSA Number]],'DS Point summary'!A:A,'DS Point summary'!G:G)</f>
        <v>43</v>
      </c>
      <c r="I27" s="19" t="s">
        <v>369</v>
      </c>
      <c r="J27" s="21">
        <f t="shared" si="1"/>
        <v>0</v>
      </c>
      <c r="K27" s="22">
        <f t="shared" si="2"/>
        <v>0</v>
      </c>
      <c r="L27" s="23">
        <v>0</v>
      </c>
      <c r="M27" s="24">
        <v>0</v>
      </c>
      <c r="N27" s="23">
        <v>0</v>
      </c>
      <c r="O27" s="24">
        <v>0</v>
      </c>
      <c r="P27" s="23">
        <v>0</v>
      </c>
      <c r="Q27" s="24">
        <v>0</v>
      </c>
      <c r="R27" s="23">
        <v>0</v>
      </c>
      <c r="S27" s="24">
        <v>0</v>
      </c>
      <c r="T27" s="23">
        <v>0</v>
      </c>
      <c r="U27" s="24">
        <v>0</v>
      </c>
      <c r="V27" s="23">
        <v>0</v>
      </c>
      <c r="W27" s="24">
        <v>0</v>
      </c>
    </row>
    <row r="28" spans="1:23" ht="14.45" customHeight="1" x14ac:dyDescent="0.25">
      <c r="A28" s="17">
        <f t="shared" si="4"/>
        <v>4</v>
      </c>
      <c r="B28" s="25">
        <v>259</v>
      </c>
      <c r="C28" s="25" t="str">
        <f>_xlfn.XLOOKUP(__xlnm._FilterDatabase_1510[[#This Row],[SAPSA Number]],Table1[SAPSA number],Table1[Paid up])</f>
        <v>Y</v>
      </c>
      <c r="D28" s="39" t="str">
        <f>_xlfn.XLOOKUP(__xlnm._FilterDatabase_1510[[#This Row],[SAPSA Number]],'DS Point summary'!A:A,'DS Point summary'!C:C)</f>
        <v>Kathleen Beresford</v>
      </c>
      <c r="E28" s="39" t="str">
        <f>_xlfn.XLOOKUP(__xlnm._FilterDatabase_1510[[#This Row],[SAPSA Number]],'DS Point summary'!A:A,'DS Point summary'!D:D)</f>
        <v>Carter</v>
      </c>
      <c r="F28" s="20" t="str">
        <f>_xlfn.XLOOKUP(__xlnm._FilterDatabase_1510[[#This Row],[SAPSA Number]],'DS Point summary'!A:A,'DS Point summary'!E:E)</f>
        <v>KB</v>
      </c>
      <c r="G28" s="17" t="str">
        <f>_xlfn.XLOOKUP(__xlnm._FilterDatabase_1510[[#This Row],[SAPSA Number]],'DS Point summary'!A:A,'DS Point summary'!F:F)</f>
        <v>Lady</v>
      </c>
      <c r="H28" s="19">
        <f ca="1">_xlfn.XLOOKUP(__xlnm._FilterDatabase_1510[[#This Row],[SAPSA Number]],'DS Point summary'!A:A,'DS Point summary'!G:G)</f>
        <v>38</v>
      </c>
      <c r="I28" s="19" t="s">
        <v>369</v>
      </c>
      <c r="J28" s="21">
        <f t="shared" si="1"/>
        <v>0</v>
      </c>
      <c r="K28" s="22">
        <f t="shared" si="2"/>
        <v>0</v>
      </c>
      <c r="L28" s="23">
        <v>0</v>
      </c>
      <c r="M28" s="24">
        <v>0</v>
      </c>
      <c r="N28" s="23">
        <v>0</v>
      </c>
      <c r="O28" s="24">
        <v>0</v>
      </c>
      <c r="P28" s="23">
        <v>0</v>
      </c>
      <c r="Q28" s="24">
        <v>0</v>
      </c>
      <c r="R28" s="23">
        <v>0</v>
      </c>
      <c r="S28" s="24">
        <v>0</v>
      </c>
      <c r="T28" s="23">
        <v>0</v>
      </c>
      <c r="U28" s="24">
        <v>0</v>
      </c>
      <c r="V28" s="23">
        <v>0</v>
      </c>
      <c r="W28" s="24">
        <v>0</v>
      </c>
    </row>
    <row r="29" spans="1:23" ht="14.45" customHeight="1" x14ac:dyDescent="0.25">
      <c r="A29" s="17">
        <f t="shared" si="4"/>
        <v>4</v>
      </c>
      <c r="B29" s="25">
        <v>4316</v>
      </c>
      <c r="C29" s="25" t="str">
        <f>_xlfn.XLOOKUP(__xlnm._FilterDatabase_1510[[#This Row],[SAPSA Number]],Table1[SAPSA number],Table1[Paid up])</f>
        <v>Y</v>
      </c>
      <c r="D29" s="39" t="str">
        <f>_xlfn.XLOOKUP(__xlnm._FilterDatabase_1510[[#This Row],[SAPSA Number]],'DS Point summary'!A:A,'DS Point summary'!C:C)</f>
        <v>Wilhelm Jacobus</v>
      </c>
      <c r="E29" s="39" t="str">
        <f>_xlfn.XLOOKUP(__xlnm._FilterDatabase_1510[[#This Row],[SAPSA Number]],'DS Point summary'!A:A,'DS Point summary'!D:D)</f>
        <v>Coetzee</v>
      </c>
      <c r="F29" s="20" t="str">
        <f>_xlfn.XLOOKUP(__xlnm._FilterDatabase_1510[[#This Row],[SAPSA Number]],'DS Point summary'!A:A,'DS Point summary'!E:E)</f>
        <v>WJ</v>
      </c>
      <c r="G29" s="17" t="str">
        <f ca="1">_xlfn.XLOOKUP(__xlnm._FilterDatabase_1510[[#This Row],[SAPSA Number]],'DS Point summary'!A:A,'DS Point summary'!F:F)</f>
        <v>S</v>
      </c>
      <c r="H29" s="19">
        <f ca="1">_xlfn.XLOOKUP(__xlnm._FilterDatabase_1510[[#This Row],[SAPSA Number]],'DS Point summary'!A:A,'DS Point summary'!G:G)</f>
        <v>54</v>
      </c>
      <c r="I29" s="19" t="s">
        <v>369</v>
      </c>
      <c r="J29" s="21">
        <f t="shared" si="1"/>
        <v>0</v>
      </c>
      <c r="K29" s="22">
        <f t="shared" si="2"/>
        <v>0</v>
      </c>
      <c r="L29" s="23">
        <v>0</v>
      </c>
      <c r="M29" s="24">
        <v>0</v>
      </c>
      <c r="N29" s="23">
        <v>0</v>
      </c>
      <c r="O29" s="24">
        <v>0</v>
      </c>
      <c r="P29" s="23">
        <v>0</v>
      </c>
      <c r="Q29" s="24">
        <v>0</v>
      </c>
      <c r="R29" s="23">
        <v>0</v>
      </c>
      <c r="S29" s="24">
        <v>0</v>
      </c>
      <c r="T29" s="23">
        <v>0</v>
      </c>
      <c r="U29" s="24">
        <v>0</v>
      </c>
      <c r="V29" s="23">
        <v>0</v>
      </c>
      <c r="W29" s="24">
        <v>0</v>
      </c>
    </row>
    <row r="30" spans="1:23" ht="14.45" customHeight="1" x14ac:dyDescent="0.25">
      <c r="A30" s="17">
        <f t="shared" si="4"/>
        <v>4</v>
      </c>
      <c r="B30" s="40">
        <v>601</v>
      </c>
      <c r="C30" s="25" t="str">
        <f>_xlfn.XLOOKUP(__xlnm._FilterDatabase_1510[[#This Row],[SAPSA Number]],Table1[SAPSA number],Table1[Paid up])</f>
        <v>Y</v>
      </c>
      <c r="D30" s="39" t="str">
        <f>_xlfn.XLOOKUP(__xlnm._FilterDatabase_1510[[#This Row],[SAPSA Number]],'DS Point summary'!A:A,'DS Point summary'!C:C)</f>
        <v>Piero</v>
      </c>
      <c r="E30" s="39" t="str">
        <f>_xlfn.XLOOKUP(__xlnm._FilterDatabase_1510[[#This Row],[SAPSA Number]],'DS Point summary'!A:A,'DS Point summary'!D:D)</f>
        <v>Cupido</v>
      </c>
      <c r="F30" s="20" t="str">
        <f>_xlfn.XLOOKUP(__xlnm._FilterDatabase_1510[[#This Row],[SAPSA Number]],'DS Point summary'!A:A,'DS Point summary'!E:E)</f>
        <v>P</v>
      </c>
      <c r="G30" s="17" t="str">
        <f ca="1">_xlfn.XLOOKUP(__xlnm._FilterDatabase_1510[[#This Row],[SAPSA Number]],'DS Point summary'!A:A,'DS Point summary'!F:F)</f>
        <v xml:space="preserve"> </v>
      </c>
      <c r="H30" s="19">
        <f ca="1">_xlfn.XLOOKUP(__xlnm._FilterDatabase_1510[[#This Row],[SAPSA Number]],'DS Point summary'!A:A,'DS Point summary'!G:G)</f>
        <v>46</v>
      </c>
      <c r="I30" s="19" t="s">
        <v>369</v>
      </c>
      <c r="J30" s="21">
        <f t="shared" si="1"/>
        <v>0</v>
      </c>
      <c r="K30" s="22">
        <f t="shared" si="2"/>
        <v>0</v>
      </c>
      <c r="L30" s="23">
        <v>0</v>
      </c>
      <c r="M30" s="24">
        <v>0</v>
      </c>
      <c r="N30" s="23">
        <v>0</v>
      </c>
      <c r="O30" s="24">
        <v>0</v>
      </c>
      <c r="P30" s="23">
        <v>0</v>
      </c>
      <c r="Q30" s="24">
        <v>0</v>
      </c>
      <c r="R30" s="23">
        <v>0</v>
      </c>
      <c r="S30" s="24">
        <v>0</v>
      </c>
      <c r="T30" s="23">
        <v>0</v>
      </c>
      <c r="U30" s="24">
        <v>0</v>
      </c>
      <c r="V30" s="23">
        <v>0</v>
      </c>
      <c r="W30" s="24">
        <v>0</v>
      </c>
    </row>
    <row r="31" spans="1:23" ht="14.45" customHeight="1" x14ac:dyDescent="0.25">
      <c r="A31" s="17">
        <f t="shared" si="4"/>
        <v>4</v>
      </c>
      <c r="B31" s="25">
        <v>591</v>
      </c>
      <c r="C31" s="25" t="str">
        <f>_xlfn.XLOOKUP(__xlnm._FilterDatabase_1510[[#This Row],[SAPSA Number]],Table1[SAPSA number],Table1[Paid up])</f>
        <v>Y</v>
      </c>
      <c r="D31" s="39" t="str">
        <f>_xlfn.XLOOKUP(__xlnm._FilterDatabase_1510[[#This Row],[SAPSA Number]],'DS Point summary'!A:A,'DS Point summary'!C:C)</f>
        <v>Enrico</v>
      </c>
      <c r="E31" s="39" t="str">
        <f>_xlfn.XLOOKUP(__xlnm._FilterDatabase_1510[[#This Row],[SAPSA Number]],'DS Point summary'!A:A,'DS Point summary'!D:D)</f>
        <v>Cupido</v>
      </c>
      <c r="F31" s="20" t="str">
        <f>_xlfn.XLOOKUP(__xlnm._FilterDatabase_1510[[#This Row],[SAPSA Number]],'DS Point summary'!A:A,'DS Point summary'!E:E)</f>
        <v>E</v>
      </c>
      <c r="G31" s="17" t="str">
        <f ca="1">_xlfn.XLOOKUP(__xlnm._FilterDatabase_1510[[#This Row],[SAPSA Number]],'DS Point summary'!A:A,'DS Point summary'!F:F)</f>
        <v>GS</v>
      </c>
      <c r="H31" s="19">
        <f ca="1">_xlfn.XLOOKUP(__xlnm._FilterDatabase_1510[[#This Row],[SAPSA Number]],'DS Point summary'!A:A,'DS Point summary'!G:G)</f>
        <v>74</v>
      </c>
      <c r="I31" s="19" t="s">
        <v>369</v>
      </c>
      <c r="J31" s="21">
        <f t="shared" si="1"/>
        <v>0</v>
      </c>
      <c r="K31" s="22">
        <f t="shared" si="2"/>
        <v>0</v>
      </c>
      <c r="L31" s="23">
        <v>0</v>
      </c>
      <c r="M31" s="24">
        <v>0</v>
      </c>
      <c r="N31" s="23">
        <v>0</v>
      </c>
      <c r="O31" s="24">
        <v>0</v>
      </c>
      <c r="P31" s="23">
        <v>0</v>
      </c>
      <c r="Q31" s="24">
        <v>0</v>
      </c>
      <c r="R31" s="23">
        <v>0</v>
      </c>
      <c r="S31" s="24">
        <v>0</v>
      </c>
      <c r="T31" s="23">
        <v>0</v>
      </c>
      <c r="U31" s="24">
        <v>0</v>
      </c>
      <c r="V31" s="23">
        <v>0</v>
      </c>
      <c r="W31" s="24">
        <v>0</v>
      </c>
    </row>
    <row r="32" spans="1:23" ht="14.45" customHeight="1" x14ac:dyDescent="0.25">
      <c r="A32" s="17">
        <f t="shared" si="4"/>
        <v>4</v>
      </c>
      <c r="B32" s="25">
        <v>6225</v>
      </c>
      <c r="C32" s="25" t="str">
        <f>_xlfn.XLOOKUP(__xlnm._FilterDatabase_1510[[#This Row],[SAPSA Number]],Table1[SAPSA number],Table1[Paid up])</f>
        <v>Y</v>
      </c>
      <c r="D32" s="39" t="str">
        <f>_xlfn.XLOOKUP(__xlnm._FilterDatabase_1510[[#This Row],[SAPSA Number]],'DS Point summary'!A:A,'DS Point summary'!C:C)</f>
        <v>Hannele Meliske</v>
      </c>
      <c r="E32" s="39" t="str">
        <f>_xlfn.XLOOKUP(__xlnm._FilterDatabase_1510[[#This Row],[SAPSA Number]],'DS Point summary'!A:A,'DS Point summary'!D:D)</f>
        <v>du Bruyn</v>
      </c>
      <c r="F32" s="20" t="str">
        <f>_xlfn.XLOOKUP(__xlnm._FilterDatabase_1510[[#This Row],[SAPSA Number]],'DS Point summary'!A:A,'DS Point summary'!E:E)</f>
        <v>HM</v>
      </c>
      <c r="G32" s="17" t="str">
        <f>_xlfn.XLOOKUP(__xlnm._FilterDatabase_1510[[#This Row],[SAPSA Number]],'DS Point summary'!A:A,'DS Point summary'!F:F)</f>
        <v>Lady</v>
      </c>
      <c r="H32" s="19">
        <f ca="1">_xlfn.XLOOKUP(__xlnm._FilterDatabase_1510[[#This Row],[SAPSA Number]],'DS Point summary'!A:A,'DS Point summary'!G:G)</f>
        <v>42</v>
      </c>
      <c r="I32" s="19" t="s">
        <v>369</v>
      </c>
      <c r="J32" s="21">
        <f t="shared" si="1"/>
        <v>0</v>
      </c>
      <c r="K32" s="22">
        <f t="shared" si="2"/>
        <v>0</v>
      </c>
      <c r="L32" s="23">
        <v>0</v>
      </c>
      <c r="M32" s="24">
        <v>0</v>
      </c>
      <c r="N32" s="23">
        <v>0</v>
      </c>
      <c r="O32" s="24">
        <v>0</v>
      </c>
      <c r="P32" s="23">
        <v>0</v>
      </c>
      <c r="Q32" s="24">
        <v>0</v>
      </c>
      <c r="R32" s="23">
        <v>0</v>
      </c>
      <c r="S32" s="24">
        <v>0</v>
      </c>
      <c r="T32" s="23">
        <v>0</v>
      </c>
      <c r="U32" s="24">
        <v>0</v>
      </c>
      <c r="V32" s="23">
        <v>0</v>
      </c>
      <c r="W32" s="24">
        <v>0</v>
      </c>
    </row>
    <row r="33" spans="1:23" ht="14.45" customHeight="1" x14ac:dyDescent="0.25">
      <c r="A33" s="17">
        <f t="shared" si="4"/>
        <v>4</v>
      </c>
      <c r="B33" s="40">
        <v>7193</v>
      </c>
      <c r="C33" s="25" t="str">
        <f>_xlfn.XLOOKUP(__xlnm._FilterDatabase_1510[[#This Row],[SAPSA Number]],Table1[SAPSA number],Table1[Paid up])</f>
        <v>Y</v>
      </c>
      <c r="D33" s="39" t="str">
        <f>_xlfn.XLOOKUP(__xlnm._FilterDatabase_1510[[#This Row],[SAPSA Number]],'DS Point summary'!A:A,'DS Point summary'!C:C)</f>
        <v>Liezl</v>
      </c>
      <c r="E33" s="39" t="str">
        <f>_xlfn.XLOOKUP(__xlnm._FilterDatabase_1510[[#This Row],[SAPSA Number]],'DS Point summary'!A:A,'DS Point summary'!D:D)</f>
        <v>de Jager</v>
      </c>
      <c r="F33" s="20" t="str">
        <f>_xlfn.XLOOKUP(__xlnm._FilterDatabase_1510[[#This Row],[SAPSA Number]],'DS Point summary'!A:A,'DS Point summary'!E:E)</f>
        <v>L</v>
      </c>
      <c r="G33" s="17" t="str">
        <f>_xlfn.XLOOKUP(__xlnm._FilterDatabase_1510[[#This Row],[SAPSA Number]],'DS Point summary'!A:A,'DS Point summary'!F:F)</f>
        <v>Lady</v>
      </c>
      <c r="H33" s="19">
        <f ca="1">_xlfn.XLOOKUP(__xlnm._FilterDatabase_1510[[#This Row],[SAPSA Number]],'DS Point summary'!A:A,'DS Point summary'!G:G)</f>
        <v>39</v>
      </c>
      <c r="I33" s="19" t="s">
        <v>369</v>
      </c>
      <c r="J33" s="21">
        <f t="shared" si="1"/>
        <v>0</v>
      </c>
      <c r="K33" s="22">
        <f t="shared" si="2"/>
        <v>0</v>
      </c>
      <c r="L33" s="23">
        <v>0</v>
      </c>
      <c r="M33" s="24">
        <v>0</v>
      </c>
      <c r="N33" s="23">
        <v>0</v>
      </c>
      <c r="O33" s="24">
        <v>0</v>
      </c>
      <c r="P33" s="23">
        <v>0</v>
      </c>
      <c r="Q33" s="24">
        <v>0</v>
      </c>
      <c r="R33" s="23">
        <v>0</v>
      </c>
      <c r="S33" s="24">
        <v>0</v>
      </c>
      <c r="T33" s="23">
        <v>0</v>
      </c>
      <c r="U33" s="24">
        <v>0</v>
      </c>
      <c r="V33" s="23">
        <v>0</v>
      </c>
      <c r="W33" s="24">
        <v>0</v>
      </c>
    </row>
    <row r="34" spans="1:23" ht="14.45" customHeight="1" x14ac:dyDescent="0.25">
      <c r="A34" s="17">
        <f t="shared" si="4"/>
        <v>4</v>
      </c>
      <c r="B34" s="25">
        <v>6855</v>
      </c>
      <c r="C34" s="25" t="str">
        <f>_xlfn.XLOOKUP(__xlnm._FilterDatabase_1510[[#This Row],[SAPSA Number]],Table1[SAPSA number],Table1[Paid up])</f>
        <v>Y</v>
      </c>
      <c r="D34" s="39" t="str">
        <f>_xlfn.XLOOKUP(__xlnm._FilterDatabase_1510[[#This Row],[SAPSA Number]],'DS Point summary'!A:A,'DS Point summary'!C:C)</f>
        <v>Cornelius Jansen</v>
      </c>
      <c r="E34" s="39" t="str">
        <f>_xlfn.XLOOKUP(__xlnm._FilterDatabase_1510[[#This Row],[SAPSA Number]],'DS Point summary'!A:A,'DS Point summary'!D:D)</f>
        <v>de Jager</v>
      </c>
      <c r="F34" s="20" t="str">
        <f>_xlfn.XLOOKUP(__xlnm._FilterDatabase_1510[[#This Row],[SAPSA Number]],'DS Point summary'!A:A,'DS Point summary'!E:E)</f>
        <v>CJ</v>
      </c>
      <c r="G34" s="17" t="str">
        <f ca="1">_xlfn.XLOOKUP(__xlnm._FilterDatabase_1510[[#This Row],[SAPSA Number]],'DS Point summary'!A:A,'DS Point summary'!F:F)</f>
        <v xml:space="preserve"> </v>
      </c>
      <c r="H34" s="19">
        <f ca="1">_xlfn.XLOOKUP(__xlnm._FilterDatabase_1510[[#This Row],[SAPSA Number]],'DS Point summary'!A:A,'DS Point summary'!G:G)</f>
        <v>38</v>
      </c>
      <c r="I34" s="19" t="s">
        <v>369</v>
      </c>
      <c r="J34" s="21">
        <f t="shared" ref="J34:J65" si="5">(IF(L34&gt;0,1,0)+(IF(M34&gt;0,1,0))+(IF(N34&gt;0,1,0))+(IF(O34&gt;0,1,0))+(IF(P34&gt;0,1,0))+(IF(Q34&gt;0,1,0))+(IF(R34&gt;0,1,0))+(IF(S34&gt;0,1,0))+(IF(T34&gt;0,1,0))+(IF(U34&gt;0,1,0))+(IF(V34&gt;0,1,0))+(IF(W34&gt;0,1,0)))</f>
        <v>0</v>
      </c>
      <c r="K34" s="22">
        <f t="shared" si="2"/>
        <v>0</v>
      </c>
      <c r="L34" s="23">
        <v>0</v>
      </c>
      <c r="M34" s="24">
        <v>0</v>
      </c>
      <c r="N34" s="23">
        <v>0</v>
      </c>
      <c r="O34" s="24">
        <v>0</v>
      </c>
      <c r="P34" s="23">
        <v>0</v>
      </c>
      <c r="Q34" s="24">
        <v>0</v>
      </c>
      <c r="R34" s="23">
        <v>0</v>
      </c>
      <c r="S34" s="24">
        <v>0</v>
      </c>
      <c r="T34" s="23">
        <v>0</v>
      </c>
      <c r="U34" s="24">
        <v>0</v>
      </c>
      <c r="V34" s="23">
        <v>0</v>
      </c>
      <c r="W34" s="24">
        <v>0</v>
      </c>
    </row>
    <row r="35" spans="1:23" ht="14.45" customHeight="1" x14ac:dyDescent="0.25">
      <c r="A35" s="17">
        <f t="shared" si="4"/>
        <v>4</v>
      </c>
      <c r="B35" s="18">
        <v>301</v>
      </c>
      <c r="C35" s="114" t="str">
        <f>_xlfn.XLOOKUP(__xlnm._FilterDatabase_1510[[#This Row],[SAPSA Number]],Table1[SAPSA number],Table1[Paid up])</f>
        <v>Y</v>
      </c>
      <c r="D35" s="39" t="str">
        <f>_xlfn.XLOOKUP(__xlnm._FilterDatabase_1510[[#This Row],[SAPSA Number]],'DS Point summary'!A:A,'DS Point summary'!C:C)</f>
        <v>Wolfgang Wilhelm</v>
      </c>
      <c r="E35" s="39" t="str">
        <f>_xlfn.XLOOKUP(__xlnm._FilterDatabase_1510[[#This Row],[SAPSA Number]],'DS Point summary'!A:A,'DS Point summary'!D:D)</f>
        <v>Dirsuweit</v>
      </c>
      <c r="F35" s="20" t="str">
        <f>_xlfn.XLOOKUP(__xlnm._FilterDatabase_1510[[#This Row],[SAPSA Number]],'DS Point summary'!A:A,'DS Point summary'!E:E)</f>
        <v>WW</v>
      </c>
      <c r="G35" s="17" t="str">
        <f ca="1">_xlfn.XLOOKUP(__xlnm._FilterDatabase_1510[[#This Row],[SAPSA Number]],'DS Point summary'!A:A,'DS Point summary'!F:F)</f>
        <v>GS</v>
      </c>
      <c r="H35" s="19">
        <f>_xlfn.XLOOKUP(__xlnm._FilterDatabase_1510[[#This Row],[SAPSA Number]],'DS Point summary'!A:A,'DS Point summary'!G:G)</f>
        <v>0</v>
      </c>
      <c r="I35" s="19" t="s">
        <v>369</v>
      </c>
      <c r="J35" s="21">
        <f t="shared" si="5"/>
        <v>0</v>
      </c>
      <c r="K35" s="22">
        <f t="shared" si="2"/>
        <v>0</v>
      </c>
      <c r="L35" s="23">
        <v>0</v>
      </c>
      <c r="M35" s="24">
        <v>0</v>
      </c>
      <c r="N35" s="23">
        <v>0</v>
      </c>
      <c r="O35" s="24">
        <v>0</v>
      </c>
      <c r="P35" s="23">
        <v>0</v>
      </c>
      <c r="Q35" s="24">
        <v>0</v>
      </c>
      <c r="R35" s="23">
        <v>0</v>
      </c>
      <c r="S35" s="24">
        <v>0</v>
      </c>
      <c r="T35" s="23">
        <v>0</v>
      </c>
      <c r="U35" s="24">
        <v>0</v>
      </c>
      <c r="V35" s="23">
        <v>0</v>
      </c>
      <c r="W35" s="24">
        <v>0</v>
      </c>
    </row>
    <row r="36" spans="1:23" ht="14.45" customHeight="1" x14ac:dyDescent="0.25">
      <c r="A36" s="17">
        <f t="shared" si="4"/>
        <v>4</v>
      </c>
      <c r="B36" s="40">
        <v>6846</v>
      </c>
      <c r="C36" s="25" t="str">
        <f>_xlfn.XLOOKUP(__xlnm._FilterDatabase_1510[[#This Row],[SAPSA Number]],Table1[SAPSA number],Table1[Paid up])</f>
        <v>Y</v>
      </c>
      <c r="D36" s="39" t="str">
        <f>_xlfn.XLOOKUP(__xlnm._FilterDatabase_1510[[#This Row],[SAPSA Number]],'DS Point summary'!A:A,'DS Point summary'!C:C)</f>
        <v>Daniel Stephanus</v>
      </c>
      <c r="E36" s="39" t="str">
        <f>_xlfn.XLOOKUP(__xlnm._FilterDatabase_1510[[#This Row],[SAPSA Number]],'DS Point summary'!A:A,'DS Point summary'!D:D)</f>
        <v>Dreyer</v>
      </c>
      <c r="F36" s="20" t="str">
        <f>_xlfn.XLOOKUP(__xlnm._FilterDatabase_1510[[#This Row],[SAPSA Number]],'DS Point summary'!A:A,'DS Point summary'!E:E)</f>
        <v>DSJ</v>
      </c>
      <c r="G36" s="17" t="str">
        <f ca="1">_xlfn.XLOOKUP(__xlnm._FilterDatabase_1510[[#This Row],[SAPSA Number]],'DS Point summary'!A:A,'DS Point summary'!F:F)</f>
        <v xml:space="preserve"> </v>
      </c>
      <c r="H36" s="19">
        <f ca="1">_xlfn.XLOOKUP(__xlnm._FilterDatabase_1510[[#This Row],[SAPSA Number]],'DS Point summary'!A:A,'DS Point summary'!G:G)</f>
        <v>41</v>
      </c>
      <c r="I36" s="19" t="s">
        <v>369</v>
      </c>
      <c r="J36" s="21">
        <f t="shared" si="5"/>
        <v>0</v>
      </c>
      <c r="K36" s="22">
        <f t="shared" si="2"/>
        <v>0</v>
      </c>
      <c r="L36" s="23">
        <v>0</v>
      </c>
      <c r="M36" s="24">
        <v>0</v>
      </c>
      <c r="N36" s="23">
        <v>0</v>
      </c>
      <c r="O36" s="24">
        <v>0</v>
      </c>
      <c r="P36" s="23">
        <v>0</v>
      </c>
      <c r="Q36" s="24">
        <v>0</v>
      </c>
      <c r="R36" s="23">
        <v>0</v>
      </c>
      <c r="S36" s="24">
        <v>0</v>
      </c>
      <c r="T36" s="23">
        <v>0</v>
      </c>
      <c r="U36" s="24">
        <v>0</v>
      </c>
      <c r="V36" s="23">
        <v>0</v>
      </c>
      <c r="W36" s="24">
        <v>0</v>
      </c>
    </row>
    <row r="37" spans="1:23" ht="14.45" customHeight="1" x14ac:dyDescent="0.25">
      <c r="A37" s="17">
        <f t="shared" si="4"/>
        <v>4</v>
      </c>
      <c r="B37" s="40">
        <v>6975</v>
      </c>
      <c r="C37" s="25" t="str">
        <f>_xlfn.XLOOKUP(__xlnm._FilterDatabase_1510[[#This Row],[SAPSA Number]],Table1[SAPSA number],Table1[Paid up])</f>
        <v>Y</v>
      </c>
      <c r="D37" s="39" t="str">
        <f>_xlfn.XLOOKUP(__xlnm._FilterDatabase_1510[[#This Row],[SAPSA Number]],'DS Point summary'!A:A,'DS Point summary'!C:C)</f>
        <v>Mattheus Johannes</v>
      </c>
      <c r="E37" s="39" t="str">
        <f>_xlfn.XLOOKUP(__xlnm._FilterDatabase_1510[[#This Row],[SAPSA Number]],'DS Point summary'!A:A,'DS Point summary'!D:D)</f>
        <v>du Bruyn</v>
      </c>
      <c r="F37" s="20" t="str">
        <f>_xlfn.XLOOKUP(__xlnm._FilterDatabase_1510[[#This Row],[SAPSA Number]],'DS Point summary'!A:A,'DS Point summary'!E:E)</f>
        <v>MJ</v>
      </c>
      <c r="G37" s="17" t="str">
        <f ca="1">_xlfn.XLOOKUP(__xlnm._FilterDatabase_1510[[#This Row],[SAPSA Number]],'DS Point summary'!A:A,'DS Point summary'!F:F)</f>
        <v xml:space="preserve"> </v>
      </c>
      <c r="H37" s="19">
        <f ca="1">_xlfn.XLOOKUP(__xlnm._FilterDatabase_1510[[#This Row],[SAPSA Number]],'DS Point summary'!A:A,'DS Point summary'!G:G)</f>
        <v>45</v>
      </c>
      <c r="I37" s="19" t="s">
        <v>369</v>
      </c>
      <c r="J37" s="21">
        <f t="shared" si="5"/>
        <v>0</v>
      </c>
      <c r="K37" s="22">
        <f t="shared" si="2"/>
        <v>0</v>
      </c>
      <c r="L37" s="23">
        <v>0</v>
      </c>
      <c r="M37" s="24">
        <v>0</v>
      </c>
      <c r="N37" s="23">
        <v>0</v>
      </c>
      <c r="O37" s="24">
        <v>0</v>
      </c>
      <c r="P37" s="23">
        <v>0</v>
      </c>
      <c r="Q37" s="24">
        <v>0</v>
      </c>
      <c r="R37" s="23">
        <v>0</v>
      </c>
      <c r="S37" s="24">
        <v>0</v>
      </c>
      <c r="T37" s="23">
        <v>0</v>
      </c>
      <c r="U37" s="24">
        <v>0</v>
      </c>
      <c r="V37" s="23">
        <v>0</v>
      </c>
      <c r="W37" s="24">
        <v>0</v>
      </c>
    </row>
    <row r="38" spans="1:23" ht="14.45" customHeight="1" x14ac:dyDescent="0.25">
      <c r="A38" s="17">
        <f t="shared" si="4"/>
        <v>4</v>
      </c>
      <c r="B38" s="25">
        <v>392</v>
      </c>
      <c r="C38" s="25" t="str">
        <f>_xlfn.XLOOKUP(__xlnm._FilterDatabase_1510[[#This Row],[SAPSA Number]],Table1[SAPSA number],Table1[Paid up])</f>
        <v>Y</v>
      </c>
      <c r="D38" s="39" t="str">
        <f>_xlfn.XLOOKUP(__xlnm._FilterDatabase_1510[[#This Row],[SAPSA Number]],'DS Point summary'!A:A,'DS Point summary'!C:C)</f>
        <v>Sasha-Lee</v>
      </c>
      <c r="E38" s="39" t="str">
        <f>_xlfn.XLOOKUP(__xlnm._FilterDatabase_1510[[#This Row],[SAPSA Number]],'DS Point summary'!A:A,'DS Point summary'!D:D)</f>
        <v>Du Plessis</v>
      </c>
      <c r="F38" s="20" t="str">
        <f>_xlfn.XLOOKUP(__xlnm._FilterDatabase_1510[[#This Row],[SAPSA Number]],'DS Point summary'!A:A,'DS Point summary'!E:E)</f>
        <v>SL</v>
      </c>
      <c r="G38" s="17" t="str">
        <f>_xlfn.XLOOKUP(__xlnm._FilterDatabase_1510[[#This Row],[SAPSA Number]],'DS Point summary'!A:A,'DS Point summary'!F:F)</f>
        <v>Lady</v>
      </c>
      <c r="H38" s="19">
        <f ca="1">_xlfn.XLOOKUP(__xlnm._FilterDatabase_1510[[#This Row],[SAPSA Number]],'DS Point summary'!A:A,'DS Point summary'!G:G)</f>
        <v>31</v>
      </c>
      <c r="I38" s="19" t="s">
        <v>369</v>
      </c>
      <c r="J38" s="21">
        <f t="shared" si="5"/>
        <v>0</v>
      </c>
      <c r="K38" s="22">
        <f t="shared" si="2"/>
        <v>0</v>
      </c>
      <c r="L38" s="23">
        <v>0</v>
      </c>
      <c r="M38" s="24">
        <v>0</v>
      </c>
      <c r="N38" s="23">
        <v>0</v>
      </c>
      <c r="O38" s="24">
        <v>0</v>
      </c>
      <c r="P38" s="23">
        <v>0</v>
      </c>
      <c r="Q38" s="24">
        <v>0</v>
      </c>
      <c r="R38" s="23">
        <v>0</v>
      </c>
      <c r="S38" s="24">
        <v>0</v>
      </c>
      <c r="T38" s="23">
        <v>0</v>
      </c>
      <c r="U38" s="24">
        <v>0</v>
      </c>
      <c r="V38" s="23">
        <v>0</v>
      </c>
      <c r="W38" s="24">
        <v>0</v>
      </c>
    </row>
    <row r="39" spans="1:23" ht="14.45" customHeight="1" x14ac:dyDescent="0.25">
      <c r="A39" s="17">
        <f t="shared" si="4"/>
        <v>4</v>
      </c>
      <c r="B39" s="18">
        <v>127</v>
      </c>
      <c r="C39" s="114" t="str">
        <f>_xlfn.XLOOKUP(__xlnm._FilterDatabase_1510[[#This Row],[SAPSA Number]],Table1[SAPSA number],Table1[Paid up])</f>
        <v>Y</v>
      </c>
      <c r="D39" s="39" t="str">
        <f>_xlfn.XLOOKUP(__xlnm._FilterDatabase_1510[[#This Row],[SAPSA Number]],'DS Point summary'!A:A,'DS Point summary'!C:C)</f>
        <v>Eurika Susara</v>
      </c>
      <c r="E39" s="39" t="str">
        <f>_xlfn.XLOOKUP(__xlnm._FilterDatabase_1510[[#This Row],[SAPSA Number]],'DS Point summary'!A:A,'DS Point summary'!D:D)</f>
        <v>Du Plooy</v>
      </c>
      <c r="F39" s="20" t="str">
        <f>_xlfn.XLOOKUP(__xlnm._FilterDatabase_1510[[#This Row],[SAPSA Number]],'DS Point summary'!A:A,'DS Point summary'!E:E)</f>
        <v>E</v>
      </c>
      <c r="G39" s="17" t="str">
        <f>_xlfn.XLOOKUP(__xlnm._FilterDatabase_1510[[#This Row],[SAPSA Number]],'DS Point summary'!A:A,'DS Point summary'!F:F)</f>
        <v>SS</v>
      </c>
      <c r="H39" s="19">
        <f ca="1">_xlfn.XLOOKUP(__xlnm._FilterDatabase_1510[[#This Row],[SAPSA Number]],'DS Point summary'!A:A,'DS Point summary'!G:G)</f>
        <v>65</v>
      </c>
      <c r="I39" s="19" t="s">
        <v>369</v>
      </c>
      <c r="J39" s="21">
        <f t="shared" si="5"/>
        <v>0</v>
      </c>
      <c r="K39" s="22">
        <f t="shared" si="2"/>
        <v>0</v>
      </c>
      <c r="L39" s="23">
        <v>0</v>
      </c>
      <c r="M39" s="24">
        <v>0</v>
      </c>
      <c r="N39" s="23">
        <v>0</v>
      </c>
      <c r="O39" s="24">
        <v>0</v>
      </c>
      <c r="P39" s="23">
        <v>0</v>
      </c>
      <c r="Q39" s="24">
        <v>0</v>
      </c>
      <c r="R39" s="23">
        <v>0</v>
      </c>
      <c r="S39" s="24">
        <v>0</v>
      </c>
      <c r="T39" s="23">
        <v>0</v>
      </c>
      <c r="U39" s="24">
        <v>0</v>
      </c>
      <c r="V39" s="23">
        <v>0</v>
      </c>
      <c r="W39" s="24">
        <v>0</v>
      </c>
    </row>
    <row r="40" spans="1:23" ht="14.45" customHeight="1" x14ac:dyDescent="0.25">
      <c r="A40" s="17">
        <f t="shared" si="4"/>
        <v>4</v>
      </c>
      <c r="B40" s="40">
        <v>6935</v>
      </c>
      <c r="C40" s="25" t="str">
        <f>_xlfn.XLOOKUP(__xlnm._FilterDatabase_1510[[#This Row],[SAPSA Number]],Table1[SAPSA number],Table1[Paid up])</f>
        <v>Y</v>
      </c>
      <c r="D40" s="39" t="str">
        <f>_xlfn.XLOOKUP(__xlnm._FilterDatabase_1510[[#This Row],[SAPSA Number]],'DS Point summary'!A:A,'DS Point summary'!C:C)</f>
        <v>Dewaldt</v>
      </c>
      <c r="E40" s="39" t="str">
        <f>_xlfn.XLOOKUP(__xlnm._FilterDatabase_1510[[#This Row],[SAPSA Number]],'DS Point summary'!A:A,'DS Point summary'!D:D)</f>
        <v>Engelbrecht</v>
      </c>
      <c r="F40" s="20" t="str">
        <f>_xlfn.XLOOKUP(__xlnm._FilterDatabase_1510[[#This Row],[SAPSA Number]],'DS Point summary'!A:A,'DS Point summary'!E:E)</f>
        <v>D</v>
      </c>
      <c r="G40" s="17" t="str">
        <f ca="1">_xlfn.XLOOKUP(__xlnm._FilterDatabase_1510[[#This Row],[SAPSA Number]],'DS Point summary'!A:A,'DS Point summary'!F:F)</f>
        <v xml:space="preserve"> </v>
      </c>
      <c r="H40" s="19">
        <f ca="1">_xlfn.XLOOKUP(__xlnm._FilterDatabase_1510[[#This Row],[SAPSA Number]],'DS Point summary'!A:A,'DS Point summary'!G:G)</f>
        <v>36</v>
      </c>
      <c r="I40" s="19" t="s">
        <v>369</v>
      </c>
      <c r="J40" s="21">
        <f t="shared" si="5"/>
        <v>0</v>
      </c>
      <c r="K40" s="22">
        <f t="shared" si="2"/>
        <v>0</v>
      </c>
      <c r="L40" s="23">
        <v>0</v>
      </c>
      <c r="M40" s="24">
        <v>0</v>
      </c>
      <c r="N40" s="23">
        <v>0</v>
      </c>
      <c r="O40" s="24">
        <v>0</v>
      </c>
      <c r="P40" s="23">
        <v>0</v>
      </c>
      <c r="Q40" s="24">
        <v>0</v>
      </c>
      <c r="R40" s="23">
        <v>0</v>
      </c>
      <c r="S40" s="24">
        <v>0</v>
      </c>
      <c r="T40" s="23">
        <v>0</v>
      </c>
      <c r="U40" s="24">
        <v>0</v>
      </c>
      <c r="V40" s="23">
        <v>0</v>
      </c>
      <c r="W40" s="24">
        <v>0</v>
      </c>
    </row>
    <row r="41" spans="1:23" ht="14.45" customHeight="1" x14ac:dyDescent="0.25">
      <c r="A41" s="17">
        <f t="shared" si="4"/>
        <v>4</v>
      </c>
      <c r="B41" s="25">
        <v>393</v>
      </c>
      <c r="C41" s="25" t="str">
        <f>_xlfn.XLOOKUP(__xlnm._FilterDatabase_1510[[#This Row],[SAPSA Number]],Table1[SAPSA number],Table1[Paid up])</f>
        <v>Y</v>
      </c>
      <c r="D41" s="39" t="str">
        <f>_xlfn.XLOOKUP(__xlnm._FilterDatabase_1510[[#This Row],[SAPSA Number]],'DS Point summary'!A:A,'DS Point summary'!C:C)</f>
        <v>Robyn Angela</v>
      </c>
      <c r="E41" s="39" t="str">
        <f>_xlfn.XLOOKUP(__xlnm._FilterDatabase_1510[[#This Row],[SAPSA Number]],'DS Point summary'!A:A,'DS Point summary'!D:D)</f>
        <v>Evans</v>
      </c>
      <c r="F41" s="20" t="str">
        <f>_xlfn.XLOOKUP(__xlnm._FilterDatabase_1510[[#This Row],[SAPSA Number]],'DS Point summary'!A:A,'DS Point summary'!E:E)</f>
        <v>RA</v>
      </c>
      <c r="G41" s="17" t="str">
        <f>_xlfn.XLOOKUP(__xlnm._FilterDatabase_1510[[#This Row],[SAPSA Number]],'DS Point summary'!A:A,'DS Point summary'!F:F)</f>
        <v>Lady</v>
      </c>
      <c r="H41" s="19">
        <f ca="1">_xlfn.XLOOKUP(__xlnm._FilterDatabase_1510[[#This Row],[SAPSA Number]],'DS Point summary'!A:A,'DS Point summary'!G:G)</f>
        <v>59</v>
      </c>
      <c r="I41" s="19" t="s">
        <v>369</v>
      </c>
      <c r="J41" s="21">
        <f t="shared" si="5"/>
        <v>0</v>
      </c>
      <c r="K41" s="22">
        <f t="shared" si="2"/>
        <v>0</v>
      </c>
      <c r="L41" s="23">
        <v>0</v>
      </c>
      <c r="M41" s="24">
        <v>0</v>
      </c>
      <c r="N41" s="23">
        <v>0</v>
      </c>
      <c r="O41" s="24">
        <v>0</v>
      </c>
      <c r="P41" s="23">
        <v>0</v>
      </c>
      <c r="Q41" s="24">
        <v>0</v>
      </c>
      <c r="R41" s="23">
        <v>0</v>
      </c>
      <c r="S41" s="24">
        <v>0</v>
      </c>
      <c r="T41" s="23">
        <v>0</v>
      </c>
      <c r="U41" s="24">
        <v>0</v>
      </c>
      <c r="V41" s="23">
        <v>0</v>
      </c>
      <c r="W41" s="24">
        <v>0</v>
      </c>
    </row>
    <row r="42" spans="1:23" ht="14.45" customHeight="1" x14ac:dyDescent="0.25">
      <c r="A42" s="17">
        <f t="shared" si="4"/>
        <v>4</v>
      </c>
      <c r="B42" s="25">
        <v>3172</v>
      </c>
      <c r="C42" s="25" t="str">
        <f>_xlfn.XLOOKUP(__xlnm._FilterDatabase_1510[[#This Row],[SAPSA Number]],Table1[SAPSA number],Table1[Paid up])</f>
        <v>Y</v>
      </c>
      <c r="D42" s="39" t="str">
        <f>_xlfn.XLOOKUP(__xlnm._FilterDatabase_1510[[#This Row],[SAPSA Number]],'DS Point summary'!A:A,'DS Point summary'!C:C)</f>
        <v>Mervyn-John</v>
      </c>
      <c r="E42" s="39" t="str">
        <f>_xlfn.XLOOKUP(__xlnm._FilterDatabase_1510[[#This Row],[SAPSA Number]],'DS Point summary'!A:A,'DS Point summary'!D:D)</f>
        <v>Evans</v>
      </c>
      <c r="F42" s="20" t="str">
        <f>_xlfn.XLOOKUP(__xlnm._FilterDatabase_1510[[#This Row],[SAPSA Number]],'DS Point summary'!A:A,'DS Point summary'!E:E)</f>
        <v>MJ</v>
      </c>
      <c r="G42" s="17" t="str">
        <f ca="1">_xlfn.XLOOKUP(__xlnm._FilterDatabase_1510[[#This Row],[SAPSA Number]],'DS Point summary'!A:A,'DS Point summary'!F:F)</f>
        <v>SS</v>
      </c>
      <c r="H42" s="19">
        <f ca="1">_xlfn.XLOOKUP(__xlnm._FilterDatabase_1510[[#This Row],[SAPSA Number]],'DS Point summary'!A:A,'DS Point summary'!G:G)</f>
        <v>65</v>
      </c>
      <c r="I42" s="19" t="s">
        <v>369</v>
      </c>
      <c r="J42" s="21">
        <f t="shared" si="5"/>
        <v>0</v>
      </c>
      <c r="K42" s="22">
        <f t="shared" si="2"/>
        <v>0</v>
      </c>
      <c r="L42" s="23">
        <v>0</v>
      </c>
      <c r="M42" s="24">
        <v>0</v>
      </c>
      <c r="N42" s="23">
        <v>0</v>
      </c>
      <c r="O42" s="24">
        <v>0</v>
      </c>
      <c r="P42" s="23">
        <v>0</v>
      </c>
      <c r="Q42" s="24">
        <v>0</v>
      </c>
      <c r="R42" s="23">
        <v>0</v>
      </c>
      <c r="S42" s="24">
        <v>0</v>
      </c>
      <c r="T42" s="23">
        <v>0</v>
      </c>
      <c r="U42" s="24">
        <v>0</v>
      </c>
      <c r="V42" s="23">
        <v>0</v>
      </c>
      <c r="W42" s="24">
        <v>0</v>
      </c>
    </row>
    <row r="43" spans="1:23" ht="14.45" customHeight="1" x14ac:dyDescent="0.25">
      <c r="A43" s="17">
        <f t="shared" si="4"/>
        <v>4</v>
      </c>
      <c r="B43" s="25">
        <v>3173</v>
      </c>
      <c r="C43" s="25" t="str">
        <f>_xlfn.XLOOKUP(__xlnm._FilterDatabase_1510[[#This Row],[SAPSA Number]],Table1[SAPSA number],Table1[Paid up])</f>
        <v>Y</v>
      </c>
      <c r="D43" s="39" t="str">
        <f>_xlfn.XLOOKUP(__xlnm._FilterDatabase_1510[[#This Row],[SAPSA Number]],'DS Point summary'!A:A,'DS Point summary'!C:C)</f>
        <v>Garrett-John</v>
      </c>
      <c r="E43" s="39" t="str">
        <f>_xlfn.XLOOKUP(__xlnm._FilterDatabase_1510[[#This Row],[SAPSA Number]],'DS Point summary'!A:A,'DS Point summary'!D:D)</f>
        <v>Evans</v>
      </c>
      <c r="F43" s="20" t="str">
        <f>_xlfn.XLOOKUP(__xlnm._FilterDatabase_1510[[#This Row],[SAPSA Number]],'DS Point summary'!A:A,'DS Point summary'!E:E)</f>
        <v>G-J</v>
      </c>
      <c r="G43" s="17" t="str">
        <f ca="1">_xlfn.XLOOKUP(__xlnm._FilterDatabase_1510[[#This Row],[SAPSA Number]],'DS Point summary'!A:A,'DS Point summary'!F:F)</f>
        <v xml:space="preserve"> </v>
      </c>
      <c r="H43" s="19">
        <f ca="1">_xlfn.XLOOKUP(__xlnm._FilterDatabase_1510[[#This Row],[SAPSA Number]],'DS Point summary'!A:A,'DS Point summary'!G:G)</f>
        <v>31</v>
      </c>
      <c r="I43" s="19" t="s">
        <v>369</v>
      </c>
      <c r="J43" s="21">
        <f t="shared" si="5"/>
        <v>0</v>
      </c>
      <c r="K43" s="22">
        <f t="shared" si="2"/>
        <v>0</v>
      </c>
      <c r="L43" s="23">
        <v>0</v>
      </c>
      <c r="M43" s="24">
        <v>0</v>
      </c>
      <c r="N43" s="23">
        <v>0</v>
      </c>
      <c r="O43" s="24">
        <v>0</v>
      </c>
      <c r="P43" s="23">
        <v>0</v>
      </c>
      <c r="Q43" s="24">
        <v>0</v>
      </c>
      <c r="R43" s="23">
        <v>0</v>
      </c>
      <c r="S43" s="24">
        <v>0</v>
      </c>
      <c r="T43" s="23">
        <v>0</v>
      </c>
      <c r="U43" s="24">
        <v>0</v>
      </c>
      <c r="V43" s="23">
        <v>0</v>
      </c>
      <c r="W43" s="24">
        <v>0</v>
      </c>
    </row>
    <row r="44" spans="1:23" ht="14.45" customHeight="1" x14ac:dyDescent="0.25">
      <c r="A44" s="17">
        <f t="shared" si="4"/>
        <v>4</v>
      </c>
      <c r="B44" s="25">
        <v>3782</v>
      </c>
      <c r="C44" s="25" t="str">
        <f>_xlfn.XLOOKUP(__xlnm._FilterDatabase_1510[[#This Row],[SAPSA Number]],Table1[SAPSA number],Table1[Paid up])</f>
        <v>Y</v>
      </c>
      <c r="D44" s="39" t="str">
        <f>_xlfn.XLOOKUP(__xlnm._FilterDatabase_1510[[#This Row],[SAPSA Number]],'DS Point summary'!A:A,'DS Point summary'!C:C)</f>
        <v>Gary Athol</v>
      </c>
      <c r="E44" s="39" t="str">
        <f>_xlfn.XLOOKUP(__xlnm._FilterDatabase_1510[[#This Row],[SAPSA Number]],'DS Point summary'!A:A,'DS Point summary'!D:D)</f>
        <v>Hagemann</v>
      </c>
      <c r="F44" s="20" t="str">
        <f>_xlfn.XLOOKUP(__xlnm._FilterDatabase_1510[[#This Row],[SAPSA Number]],'DS Point summary'!A:A,'DS Point summary'!E:E)</f>
        <v>GA</v>
      </c>
      <c r="G44" s="17" t="str">
        <f ca="1">_xlfn.XLOOKUP(__xlnm._FilterDatabase_1510[[#This Row],[SAPSA Number]],'DS Point summary'!A:A,'DS Point summary'!F:F)</f>
        <v>S</v>
      </c>
      <c r="H44" s="19">
        <f ca="1">_xlfn.XLOOKUP(__xlnm._FilterDatabase_1510[[#This Row],[SAPSA Number]],'DS Point summary'!A:A,'DS Point summary'!G:G)</f>
        <v>54</v>
      </c>
      <c r="I44" s="19" t="s">
        <v>369</v>
      </c>
      <c r="J44" s="21">
        <f t="shared" si="5"/>
        <v>0</v>
      </c>
      <c r="K44" s="22">
        <f t="shared" si="2"/>
        <v>0</v>
      </c>
      <c r="L44" s="23">
        <v>0</v>
      </c>
      <c r="M44" s="24">
        <v>0</v>
      </c>
      <c r="N44" s="23">
        <v>0</v>
      </c>
      <c r="O44" s="24">
        <v>0</v>
      </c>
      <c r="P44" s="23">
        <v>0</v>
      </c>
      <c r="Q44" s="24">
        <v>0</v>
      </c>
      <c r="R44" s="23">
        <v>0</v>
      </c>
      <c r="S44" s="24">
        <v>0</v>
      </c>
      <c r="T44" s="23">
        <v>0</v>
      </c>
      <c r="U44" s="24">
        <v>0</v>
      </c>
      <c r="V44" s="23">
        <v>0</v>
      </c>
      <c r="W44" s="24">
        <v>0</v>
      </c>
    </row>
    <row r="45" spans="1:23" ht="14.45" customHeight="1" x14ac:dyDescent="0.25">
      <c r="A45" s="17">
        <f t="shared" si="4"/>
        <v>4</v>
      </c>
      <c r="B45" s="26">
        <v>6308</v>
      </c>
      <c r="C45" s="25" t="str">
        <f>_xlfn.XLOOKUP(__xlnm._FilterDatabase_1510[[#This Row],[SAPSA Number]],Table1[SAPSA number],Table1[Paid up])</f>
        <v>Y</v>
      </c>
      <c r="D45" s="39" t="str">
        <f>_xlfn.XLOOKUP(__xlnm._FilterDatabase_1510[[#This Row],[SAPSA Number]],'DS Point summary'!A:A,'DS Point summary'!C:C)</f>
        <v>James Matthew</v>
      </c>
      <c r="E45" s="39" t="str">
        <f>_xlfn.XLOOKUP(__xlnm._FilterDatabase_1510[[#This Row],[SAPSA Number]],'DS Point summary'!A:A,'DS Point summary'!D:D)</f>
        <v>Hagemann</v>
      </c>
      <c r="F45" s="20" t="str">
        <f>_xlfn.XLOOKUP(__xlnm._FilterDatabase_1510[[#This Row],[SAPSA Number]],'DS Point summary'!A:A,'DS Point summary'!E:E)</f>
        <v>JM</v>
      </c>
      <c r="G45" s="17" t="str">
        <f ca="1">_xlfn.XLOOKUP(__xlnm._FilterDatabase_1510[[#This Row],[SAPSA Number]],'DS Point summary'!A:A,'DS Point summary'!F:F)</f>
        <v>Jnr</v>
      </c>
      <c r="H45" s="19">
        <f ca="1">_xlfn.XLOOKUP(__xlnm._FilterDatabase_1510[[#This Row],[SAPSA Number]],'DS Point summary'!A:A,'DS Point summary'!G:G)</f>
        <v>19</v>
      </c>
      <c r="I45" s="19" t="s">
        <v>369</v>
      </c>
      <c r="J45" s="21">
        <f t="shared" si="5"/>
        <v>0</v>
      </c>
      <c r="K45" s="22">
        <f t="shared" si="2"/>
        <v>0</v>
      </c>
      <c r="L45" s="23">
        <v>0</v>
      </c>
      <c r="M45" s="24">
        <v>0</v>
      </c>
      <c r="N45" s="23">
        <v>0</v>
      </c>
      <c r="O45" s="24">
        <v>0</v>
      </c>
      <c r="P45" s="23">
        <v>0</v>
      </c>
      <c r="Q45" s="24">
        <v>0</v>
      </c>
      <c r="R45" s="23">
        <v>0</v>
      </c>
      <c r="S45" s="24">
        <v>0</v>
      </c>
      <c r="T45" s="23">
        <v>0</v>
      </c>
      <c r="U45" s="24">
        <v>0</v>
      </c>
      <c r="V45" s="23">
        <v>0</v>
      </c>
      <c r="W45" s="24">
        <v>0</v>
      </c>
    </row>
    <row r="46" spans="1:23" ht="14.45" customHeight="1" x14ac:dyDescent="0.25">
      <c r="A46" s="17">
        <f t="shared" si="4"/>
        <v>4</v>
      </c>
      <c r="B46" s="25">
        <v>7173</v>
      </c>
      <c r="C46" s="25" t="str">
        <f>_xlfn.XLOOKUP(__xlnm._FilterDatabase_1510[[#This Row],[SAPSA Number]],Table1[SAPSA number],Table1[Paid up])</f>
        <v>Y</v>
      </c>
      <c r="D46" s="39" t="str">
        <f>_xlfn.XLOOKUP(__xlnm._FilterDatabase_1510[[#This Row],[SAPSA Number]],'DS Point summary'!A:A,'DS Point summary'!C:C)</f>
        <v xml:space="preserve">Gideon Joubert </v>
      </c>
      <c r="E46" s="39" t="str">
        <f>_xlfn.XLOOKUP(__xlnm._FilterDatabase_1510[[#This Row],[SAPSA Number]],'DS Point summary'!A:A,'DS Point summary'!D:D)</f>
        <v>Jansen</v>
      </c>
      <c r="F46" s="20" t="str">
        <f>_xlfn.XLOOKUP(__xlnm._FilterDatabase_1510[[#This Row],[SAPSA Number]],'DS Point summary'!A:A,'DS Point summary'!E:E)</f>
        <v>GJ</v>
      </c>
      <c r="G46" s="17">
        <f>_xlfn.XLOOKUP(__xlnm._FilterDatabase_1510[[#This Row],[SAPSA Number]],'DS Point summary'!A:A,'DS Point summary'!F:F)</f>
        <v>0</v>
      </c>
      <c r="H46" s="19">
        <f>_xlfn.XLOOKUP(__xlnm._FilterDatabase_1510[[#This Row],[SAPSA Number]],'DS Point summary'!A:A,'DS Point summary'!G:G)</f>
        <v>0</v>
      </c>
      <c r="I46" s="19" t="s">
        <v>369</v>
      </c>
      <c r="J46" s="21">
        <f t="shared" si="5"/>
        <v>0</v>
      </c>
      <c r="K46" s="22">
        <f t="shared" si="2"/>
        <v>0</v>
      </c>
      <c r="L46" s="23">
        <v>0</v>
      </c>
      <c r="M46" s="24">
        <v>0</v>
      </c>
      <c r="N46" s="23">
        <v>0</v>
      </c>
      <c r="O46" s="24">
        <v>0</v>
      </c>
      <c r="P46" s="23">
        <v>0</v>
      </c>
      <c r="Q46" s="24">
        <v>0</v>
      </c>
      <c r="R46" s="23">
        <v>0</v>
      </c>
      <c r="S46" s="24">
        <v>0</v>
      </c>
      <c r="T46" s="23">
        <v>0</v>
      </c>
      <c r="U46" s="24">
        <v>0</v>
      </c>
      <c r="V46" s="23">
        <v>0</v>
      </c>
      <c r="W46" s="24">
        <v>0</v>
      </c>
    </row>
    <row r="47" spans="1:23" ht="14.45" customHeight="1" x14ac:dyDescent="0.25">
      <c r="A47" s="17">
        <f t="shared" si="4"/>
        <v>4</v>
      </c>
      <c r="B47" s="40">
        <v>7174</v>
      </c>
      <c r="C47" s="25" t="str">
        <f>_xlfn.XLOOKUP(__xlnm._FilterDatabase_1510[[#This Row],[SAPSA Number]],Table1[SAPSA number],Table1[Paid up])</f>
        <v>Y</v>
      </c>
      <c r="D47" s="39" t="str">
        <f>_xlfn.XLOOKUP(__xlnm._FilterDatabase_1510[[#This Row],[SAPSA Number]],'DS Point summary'!A:A,'DS Point summary'!C:C)</f>
        <v>Jacobus Francois</v>
      </c>
      <c r="E47" s="39" t="str">
        <f>_xlfn.XLOOKUP(__xlnm._FilterDatabase_1510[[#This Row],[SAPSA Number]],'DS Point summary'!A:A,'DS Point summary'!D:D)</f>
        <v>Jansen</v>
      </c>
      <c r="F47" s="20" t="str">
        <f>_xlfn.XLOOKUP(__xlnm._FilterDatabase_1510[[#This Row],[SAPSA Number]],'DS Point summary'!A:A,'DS Point summary'!E:E)</f>
        <v>JF</v>
      </c>
      <c r="G47" s="17">
        <f>_xlfn.XLOOKUP(__xlnm._FilterDatabase_1510[[#This Row],[SAPSA Number]],'DS Point summary'!A:A,'DS Point summary'!F:F)</f>
        <v>0</v>
      </c>
      <c r="H47" s="19">
        <f>_xlfn.XLOOKUP(__xlnm._FilterDatabase_1510[[#This Row],[SAPSA Number]],'DS Point summary'!A:A,'DS Point summary'!G:G)</f>
        <v>0</v>
      </c>
      <c r="I47" s="19" t="s">
        <v>369</v>
      </c>
      <c r="J47" s="21">
        <f t="shared" si="5"/>
        <v>0</v>
      </c>
      <c r="K47" s="22">
        <f t="shared" si="2"/>
        <v>0</v>
      </c>
      <c r="L47" s="23">
        <v>0</v>
      </c>
      <c r="M47" s="24">
        <v>0</v>
      </c>
      <c r="N47" s="23">
        <v>0</v>
      </c>
      <c r="O47" s="24">
        <v>0</v>
      </c>
      <c r="P47" s="23">
        <v>0</v>
      </c>
      <c r="Q47" s="24">
        <v>0</v>
      </c>
      <c r="R47" s="23">
        <v>0</v>
      </c>
      <c r="S47" s="24">
        <v>0</v>
      </c>
      <c r="T47" s="23">
        <v>0</v>
      </c>
      <c r="U47" s="24">
        <v>0</v>
      </c>
      <c r="V47" s="23">
        <v>0</v>
      </c>
      <c r="W47" s="24">
        <v>0</v>
      </c>
    </row>
    <row r="48" spans="1:23" ht="14.45" customHeight="1" x14ac:dyDescent="0.25">
      <c r="A48" s="17">
        <f t="shared" si="4"/>
        <v>4</v>
      </c>
      <c r="B48" s="25">
        <v>2655</v>
      </c>
      <c r="C48" s="25" t="str">
        <f>_xlfn.XLOOKUP(__xlnm._FilterDatabase_1510[[#This Row],[SAPSA Number]],Table1[SAPSA number],Table1[Paid up])</f>
        <v>Y</v>
      </c>
      <c r="D48" s="39" t="str">
        <f>_xlfn.XLOOKUP(__xlnm._FilterDatabase_1510[[#This Row],[SAPSA Number]],'DS Point summary'!A:A,'DS Point summary'!C:C)</f>
        <v>Ruben</v>
      </c>
      <c r="E48" s="39" t="str">
        <f>_xlfn.XLOOKUP(__xlnm._FilterDatabase_1510[[#This Row],[SAPSA Number]],'DS Point summary'!A:A,'DS Point summary'!D:D)</f>
        <v>Joubert</v>
      </c>
      <c r="F48" s="20" t="str">
        <f>_xlfn.XLOOKUP(__xlnm._FilterDatabase_1510[[#This Row],[SAPSA Number]],'DS Point summary'!A:A,'DS Point summary'!E:E)</f>
        <v>R</v>
      </c>
      <c r="G48" s="17" t="str">
        <f ca="1">_xlfn.XLOOKUP(__xlnm._FilterDatabase_1510[[#This Row],[SAPSA Number]],'DS Point summary'!A:A,'DS Point summary'!F:F)</f>
        <v>Jnr</v>
      </c>
      <c r="H48" s="19">
        <f ca="1">_xlfn.XLOOKUP(__xlnm._FilterDatabase_1510[[#This Row],[SAPSA Number]],'DS Point summary'!A:A,'DS Point summary'!G:G)</f>
        <v>17</v>
      </c>
      <c r="I48" s="19" t="s">
        <v>369</v>
      </c>
      <c r="J48" s="21">
        <f t="shared" si="5"/>
        <v>0</v>
      </c>
      <c r="K48" s="22">
        <f t="shared" si="2"/>
        <v>0</v>
      </c>
      <c r="L48" s="23">
        <v>0</v>
      </c>
      <c r="M48" s="24">
        <v>0</v>
      </c>
      <c r="N48" s="23">
        <v>0</v>
      </c>
      <c r="O48" s="24">
        <v>0</v>
      </c>
      <c r="P48" s="23">
        <v>0</v>
      </c>
      <c r="Q48" s="24">
        <v>0</v>
      </c>
      <c r="R48" s="23">
        <v>0</v>
      </c>
      <c r="S48" s="24">
        <v>0</v>
      </c>
      <c r="T48" s="23">
        <v>0</v>
      </c>
      <c r="U48" s="24">
        <v>0</v>
      </c>
      <c r="V48" s="23">
        <v>0</v>
      </c>
      <c r="W48" s="24">
        <v>0</v>
      </c>
    </row>
    <row r="49" spans="1:23" ht="14.45" customHeight="1" x14ac:dyDescent="0.25">
      <c r="A49" s="17">
        <f t="shared" si="4"/>
        <v>4</v>
      </c>
      <c r="B49" s="18">
        <v>3339</v>
      </c>
      <c r="C49" s="25" t="str">
        <f>_xlfn.XLOOKUP(__xlnm._FilterDatabase_1510[[#This Row],[SAPSA Number]],Table1[SAPSA number],Table1[Paid up])</f>
        <v>Y</v>
      </c>
      <c r="D49" s="39" t="str">
        <f>_xlfn.XLOOKUP(__xlnm._FilterDatabase_1510[[#This Row],[SAPSA Number]],'DS Point summary'!A:A,'DS Point summary'!C:C)</f>
        <v>Hendrik Johannes</v>
      </c>
      <c r="E49" s="39" t="str">
        <f>_xlfn.XLOOKUP(__xlnm._FilterDatabase_1510[[#This Row],[SAPSA Number]],'DS Point summary'!A:A,'DS Point summary'!D:D)</f>
        <v>Joubert</v>
      </c>
      <c r="F49" s="20" t="str">
        <f>_xlfn.XLOOKUP(__xlnm._FilterDatabase_1510[[#This Row],[SAPSA Number]],'DS Point summary'!A:A,'DS Point summary'!E:E)</f>
        <v>HJ</v>
      </c>
      <c r="G49" s="17" t="str">
        <f ca="1">_xlfn.XLOOKUP(__xlnm._FilterDatabase_1510[[#This Row],[SAPSA Number]],'DS Point summary'!A:A,'DS Point summary'!F:F)</f>
        <v>S</v>
      </c>
      <c r="H49" s="19">
        <f ca="1">_xlfn.XLOOKUP(__xlnm._FilterDatabase_1510[[#This Row],[SAPSA Number]],'DS Point summary'!A:A,'DS Point summary'!G:G)</f>
        <v>51</v>
      </c>
      <c r="I49" s="19" t="s">
        <v>369</v>
      </c>
      <c r="J49" s="21">
        <f t="shared" si="5"/>
        <v>0</v>
      </c>
      <c r="K49" s="22">
        <f t="shared" si="2"/>
        <v>0</v>
      </c>
      <c r="L49" s="23">
        <v>0</v>
      </c>
      <c r="M49" s="24">
        <v>0</v>
      </c>
      <c r="N49" s="23">
        <v>0</v>
      </c>
      <c r="O49" s="24">
        <v>0</v>
      </c>
      <c r="P49" s="23">
        <v>0</v>
      </c>
      <c r="Q49" s="24">
        <v>0</v>
      </c>
      <c r="R49" s="23">
        <v>0</v>
      </c>
      <c r="S49" s="24">
        <v>0</v>
      </c>
      <c r="T49" s="23">
        <v>0</v>
      </c>
      <c r="U49" s="24">
        <v>0</v>
      </c>
      <c r="V49" s="23">
        <v>0</v>
      </c>
      <c r="W49" s="24">
        <v>0</v>
      </c>
    </row>
    <row r="50" spans="1:23" ht="14.45" customHeight="1" x14ac:dyDescent="0.25">
      <c r="A50" s="17">
        <f t="shared" si="4"/>
        <v>4</v>
      </c>
      <c r="B50" s="26">
        <v>4094</v>
      </c>
      <c r="C50" s="25" t="str">
        <f>_xlfn.XLOOKUP(__xlnm._FilterDatabase_1510[[#This Row],[SAPSA Number]],Table1[SAPSA number],Table1[Paid up])</f>
        <v>Y</v>
      </c>
      <c r="D50" s="39" t="str">
        <f>_xlfn.XLOOKUP(__xlnm._FilterDatabase_1510[[#This Row],[SAPSA Number]],'DS Point summary'!A:A,'DS Point summary'!C:C)</f>
        <v>Johan</v>
      </c>
      <c r="E50" s="39" t="str">
        <f>_xlfn.XLOOKUP(__xlnm._FilterDatabase_1510[[#This Row],[SAPSA Number]],'DS Point summary'!A:A,'DS Point summary'!D:D)</f>
        <v>Kemp</v>
      </c>
      <c r="F50" s="20" t="str">
        <f>_xlfn.XLOOKUP(__xlnm._FilterDatabase_1510[[#This Row],[SAPSA Number]],'DS Point summary'!A:A,'DS Point summary'!E:E)</f>
        <v>J</v>
      </c>
      <c r="G50" s="17" t="str">
        <f ca="1">_xlfn.XLOOKUP(__xlnm._FilterDatabase_1510[[#This Row],[SAPSA Number]],'DS Point summary'!A:A,'DS Point summary'!F:F)</f>
        <v xml:space="preserve"> </v>
      </c>
      <c r="H50" s="19">
        <f ca="1">_xlfn.XLOOKUP(__xlnm._FilterDatabase_1510[[#This Row],[SAPSA Number]],'DS Point summary'!A:A,'DS Point summary'!G:G)</f>
        <v>42</v>
      </c>
      <c r="I50" s="19" t="s">
        <v>369</v>
      </c>
      <c r="J50" s="21">
        <f t="shared" si="5"/>
        <v>0</v>
      </c>
      <c r="K50" s="22">
        <f t="shared" si="2"/>
        <v>0</v>
      </c>
      <c r="L50" s="23">
        <v>0</v>
      </c>
      <c r="M50" s="24">
        <v>0</v>
      </c>
      <c r="N50" s="23">
        <v>0</v>
      </c>
      <c r="O50" s="24">
        <v>0</v>
      </c>
      <c r="P50" s="23">
        <v>0</v>
      </c>
      <c r="Q50" s="24">
        <v>0</v>
      </c>
      <c r="R50" s="23">
        <v>0</v>
      </c>
      <c r="S50" s="24">
        <v>0</v>
      </c>
      <c r="T50" s="23">
        <v>0</v>
      </c>
      <c r="U50" s="24">
        <v>0</v>
      </c>
      <c r="V50" s="23">
        <v>0</v>
      </c>
      <c r="W50" s="24">
        <v>0</v>
      </c>
    </row>
    <row r="51" spans="1:23" ht="14.45" customHeight="1" x14ac:dyDescent="0.25">
      <c r="A51" s="17">
        <f t="shared" si="4"/>
        <v>4</v>
      </c>
      <c r="B51" s="39">
        <v>6968</v>
      </c>
      <c r="C51" s="25" t="str">
        <f>_xlfn.XLOOKUP(__xlnm._FilterDatabase_1510[[#This Row],[SAPSA Number]],Table1[SAPSA number],Table1[Paid up])</f>
        <v>Y</v>
      </c>
      <c r="D51" s="39" t="str">
        <f>_xlfn.XLOOKUP(__xlnm._FilterDatabase_1510[[#This Row],[SAPSA Number]],'DS Point summary'!A:A,'DS Point summary'!C:C)</f>
        <v>Ian John</v>
      </c>
      <c r="E51" s="39" t="str">
        <f>_xlfn.XLOOKUP(__xlnm._FilterDatabase_1510[[#This Row],[SAPSA Number]],'DS Point summary'!A:A,'DS Point summary'!D:D)</f>
        <v>Kewley</v>
      </c>
      <c r="F51" s="20" t="str">
        <f>_xlfn.XLOOKUP(__xlnm._FilterDatabase_1510[[#This Row],[SAPSA Number]],'DS Point summary'!A:A,'DS Point summary'!E:E)</f>
        <v>IJ</v>
      </c>
      <c r="G51" s="17" t="str">
        <f ca="1">_xlfn.XLOOKUP(__xlnm._FilterDatabase_1510[[#This Row],[SAPSA Number]],'DS Point summary'!A:A,'DS Point summary'!F:F)</f>
        <v xml:space="preserve"> </v>
      </c>
      <c r="H51" s="19">
        <f ca="1">_xlfn.XLOOKUP(__xlnm._FilterDatabase_1510[[#This Row],[SAPSA Number]],'DS Point summary'!A:A,'DS Point summary'!G:G)</f>
        <v>44</v>
      </c>
      <c r="I51" s="19" t="s">
        <v>369</v>
      </c>
      <c r="J51" s="21">
        <f t="shared" si="5"/>
        <v>0</v>
      </c>
      <c r="K51" s="22">
        <f t="shared" si="2"/>
        <v>0</v>
      </c>
      <c r="L51" s="23">
        <v>0</v>
      </c>
      <c r="M51" s="24">
        <v>0</v>
      </c>
      <c r="N51" s="23">
        <v>0</v>
      </c>
      <c r="O51" s="24">
        <v>0</v>
      </c>
      <c r="P51" s="23">
        <v>0</v>
      </c>
      <c r="Q51" s="24">
        <v>0</v>
      </c>
      <c r="R51" s="23">
        <v>0</v>
      </c>
      <c r="S51" s="24">
        <v>0</v>
      </c>
      <c r="T51" s="23">
        <v>0</v>
      </c>
      <c r="U51" s="24">
        <v>0</v>
      </c>
      <c r="V51" s="23">
        <v>0</v>
      </c>
      <c r="W51" s="24">
        <v>0</v>
      </c>
    </row>
    <row r="52" spans="1:23" ht="14.45" customHeight="1" x14ac:dyDescent="0.25">
      <c r="A52" s="17">
        <f t="shared" si="4"/>
        <v>4</v>
      </c>
      <c r="B52" s="18">
        <v>7065</v>
      </c>
      <c r="C52" s="25" t="str">
        <f>_xlfn.XLOOKUP(__xlnm._FilterDatabase_1510[[#This Row],[SAPSA Number]],Table1[SAPSA number],Table1[Paid up])</f>
        <v>Y</v>
      </c>
      <c r="D52" s="39" t="str">
        <f>_xlfn.XLOOKUP(__xlnm._FilterDatabase_1510[[#This Row],[SAPSA Number]],'DS Point summary'!A:A,'DS Point summary'!C:C)</f>
        <v>Wesley Austin</v>
      </c>
      <c r="E52" s="39" t="str">
        <f>_xlfn.XLOOKUP(__xlnm._FilterDatabase_1510[[#This Row],[SAPSA Number]],'DS Point summary'!A:A,'DS Point summary'!D:D)</f>
        <v>Kiloh</v>
      </c>
      <c r="F52" s="20" t="str">
        <f>_xlfn.XLOOKUP(__xlnm._FilterDatabase_1510[[#This Row],[SAPSA Number]],'DS Point summary'!A:A,'DS Point summary'!E:E)</f>
        <v>WA</v>
      </c>
      <c r="G52" s="17" t="str">
        <f ca="1">_xlfn.XLOOKUP(__xlnm._FilterDatabase_1510[[#This Row],[SAPSA Number]],'DS Point summary'!A:A,'DS Point summary'!F:F)</f>
        <v xml:space="preserve"> </v>
      </c>
      <c r="H52" s="19">
        <f>_xlfn.XLOOKUP(__xlnm._FilterDatabase_1510[[#This Row],[SAPSA Number]],'DS Point summary'!A:A,'DS Point summary'!G:G)</f>
        <v>0</v>
      </c>
      <c r="I52" s="19" t="s">
        <v>369</v>
      </c>
      <c r="J52" s="21">
        <f t="shared" si="5"/>
        <v>0</v>
      </c>
      <c r="K52" s="22">
        <f t="shared" si="2"/>
        <v>0</v>
      </c>
      <c r="L52" s="23">
        <v>0</v>
      </c>
      <c r="M52" s="24">
        <v>0</v>
      </c>
      <c r="N52" s="23">
        <v>0</v>
      </c>
      <c r="O52" s="24">
        <v>0</v>
      </c>
      <c r="P52" s="23">
        <v>0</v>
      </c>
      <c r="Q52" s="24">
        <v>0</v>
      </c>
      <c r="R52" s="23">
        <v>0</v>
      </c>
      <c r="S52" s="24">
        <v>0</v>
      </c>
      <c r="T52" s="23">
        <v>0</v>
      </c>
      <c r="U52" s="24">
        <v>0</v>
      </c>
      <c r="V52" s="23">
        <v>0</v>
      </c>
      <c r="W52" s="24">
        <v>0</v>
      </c>
    </row>
    <row r="53" spans="1:23" ht="14.45" customHeight="1" x14ac:dyDescent="0.25">
      <c r="A53" s="17">
        <f t="shared" si="4"/>
        <v>4</v>
      </c>
      <c r="B53" s="18">
        <v>7066</v>
      </c>
      <c r="C53" s="25" t="str">
        <f>_xlfn.XLOOKUP(__xlnm._FilterDatabase_1510[[#This Row],[SAPSA Number]],Table1[SAPSA number],Table1[Paid up])</f>
        <v>Y</v>
      </c>
      <c r="D53" s="39" t="str">
        <f>_xlfn.XLOOKUP(__xlnm._FilterDatabase_1510[[#This Row],[SAPSA Number]],'DS Point summary'!A:A,'DS Point summary'!C:C)</f>
        <v>Adrian Warren</v>
      </c>
      <c r="E53" s="39" t="str">
        <f>_xlfn.XLOOKUP(__xlnm._FilterDatabase_1510[[#This Row],[SAPSA Number]],'DS Point summary'!A:A,'DS Point summary'!D:D)</f>
        <v>Kiloh</v>
      </c>
      <c r="F53" s="20" t="str">
        <f>_xlfn.XLOOKUP(__xlnm._FilterDatabase_1510[[#This Row],[SAPSA Number]],'DS Point summary'!A:A,'DS Point summary'!E:E)</f>
        <v>AW</v>
      </c>
      <c r="G53" s="17" t="str">
        <f ca="1">_xlfn.XLOOKUP(__xlnm._FilterDatabase_1510[[#This Row],[SAPSA Number]],'DS Point summary'!A:A,'DS Point summary'!F:F)</f>
        <v>Jnr</v>
      </c>
      <c r="H53" s="19">
        <f>_xlfn.XLOOKUP(__xlnm._FilterDatabase_1510[[#This Row],[SAPSA Number]],'DS Point summary'!A:A,'DS Point summary'!G:G)</f>
        <v>0</v>
      </c>
      <c r="I53" s="19" t="s">
        <v>369</v>
      </c>
      <c r="J53" s="21">
        <f t="shared" si="5"/>
        <v>0</v>
      </c>
      <c r="K53" s="22">
        <f t="shared" si="2"/>
        <v>0</v>
      </c>
      <c r="L53" s="23">
        <v>0</v>
      </c>
      <c r="M53" s="24">
        <v>0</v>
      </c>
      <c r="N53" s="23">
        <v>0</v>
      </c>
      <c r="O53" s="24">
        <v>0</v>
      </c>
      <c r="P53" s="23">
        <v>0</v>
      </c>
      <c r="Q53" s="24">
        <v>0</v>
      </c>
      <c r="R53" s="23">
        <v>0</v>
      </c>
      <c r="S53" s="24">
        <v>0</v>
      </c>
      <c r="T53" s="23">
        <v>0</v>
      </c>
      <c r="U53" s="24">
        <v>0</v>
      </c>
      <c r="V53" s="23">
        <v>0</v>
      </c>
      <c r="W53" s="24">
        <v>0</v>
      </c>
    </row>
    <row r="54" spans="1:23" ht="14.45" customHeight="1" x14ac:dyDescent="0.25">
      <c r="A54" s="17">
        <f t="shared" si="4"/>
        <v>4</v>
      </c>
      <c r="B54" s="27">
        <v>7067</v>
      </c>
      <c r="C54" s="25" t="str">
        <f>_xlfn.XLOOKUP(__xlnm._FilterDatabase_1510[[#This Row],[SAPSA Number]],Table1[SAPSA number],Table1[Paid up])</f>
        <v>Y</v>
      </c>
      <c r="D54" s="39" t="str">
        <f>_xlfn.XLOOKUP(__xlnm._FilterDatabase_1510[[#This Row],[SAPSA Number]],'DS Point summary'!A:A,'DS Point summary'!C:C)</f>
        <v>Kewan Rudy</v>
      </c>
      <c r="E54" s="39" t="str">
        <f>_xlfn.XLOOKUP(__xlnm._FilterDatabase_1510[[#This Row],[SAPSA Number]],'DS Point summary'!A:A,'DS Point summary'!D:D)</f>
        <v>Kiloh</v>
      </c>
      <c r="F54" s="20" t="str">
        <f>_xlfn.XLOOKUP(__xlnm._FilterDatabase_1510[[#This Row],[SAPSA Number]],'DS Point summary'!A:A,'DS Point summary'!E:E)</f>
        <v>KR</v>
      </c>
      <c r="G54" s="17" t="str">
        <f ca="1">_xlfn.XLOOKUP(__xlnm._FilterDatabase_1510[[#This Row],[SAPSA Number]],'DS Point summary'!A:A,'DS Point summary'!F:F)</f>
        <v>Jnr</v>
      </c>
      <c r="H54" s="19">
        <f>_xlfn.XLOOKUP(__xlnm._FilterDatabase_1510[[#This Row],[SAPSA Number]],'DS Point summary'!A:A,'DS Point summary'!G:G)</f>
        <v>0</v>
      </c>
      <c r="I54" s="19" t="s">
        <v>369</v>
      </c>
      <c r="J54" s="21">
        <f t="shared" si="5"/>
        <v>0</v>
      </c>
      <c r="K54" s="22">
        <f t="shared" si="2"/>
        <v>0</v>
      </c>
      <c r="L54" s="23">
        <v>0</v>
      </c>
      <c r="M54" s="24">
        <v>0</v>
      </c>
      <c r="N54" s="23">
        <v>0</v>
      </c>
      <c r="O54" s="24">
        <v>0</v>
      </c>
      <c r="P54" s="23">
        <v>0</v>
      </c>
      <c r="Q54" s="24">
        <v>0</v>
      </c>
      <c r="R54" s="23">
        <v>0</v>
      </c>
      <c r="S54" s="24">
        <v>0</v>
      </c>
      <c r="T54" s="23">
        <v>0</v>
      </c>
      <c r="U54" s="24">
        <v>0</v>
      </c>
      <c r="V54" s="23">
        <v>0</v>
      </c>
      <c r="W54" s="24">
        <v>0</v>
      </c>
    </row>
    <row r="55" spans="1:23" ht="14.45" customHeight="1" x14ac:dyDescent="0.25">
      <c r="A55" s="17">
        <f t="shared" si="4"/>
        <v>4</v>
      </c>
      <c r="B55" s="25">
        <v>6434</v>
      </c>
      <c r="C55" s="25" t="str">
        <f>_xlfn.XLOOKUP(__xlnm._FilterDatabase_1510[[#This Row],[SAPSA Number]],Table1[SAPSA number],Table1[Paid up])</f>
        <v>Y</v>
      </c>
      <c r="D55" s="39" t="str">
        <f>_xlfn.XLOOKUP(__xlnm._FilterDatabase_1510[[#This Row],[SAPSA Number]],'DS Point summary'!A:A,'DS Point summary'!C:C)</f>
        <v>Francois Robert</v>
      </c>
      <c r="E55" s="39" t="str">
        <f>_xlfn.XLOOKUP(__xlnm._FilterDatabase_1510[[#This Row],[SAPSA Number]],'DS Point summary'!A:A,'DS Point summary'!D:D)</f>
        <v>Koekemoer</v>
      </c>
      <c r="F55" s="20" t="str">
        <f>_xlfn.XLOOKUP(__xlnm._FilterDatabase_1510[[#This Row],[SAPSA Number]],'DS Point summary'!A:A,'DS Point summary'!E:E)</f>
        <v>FR</v>
      </c>
      <c r="G55" s="17" t="str">
        <f ca="1">_xlfn.XLOOKUP(__xlnm._FilterDatabase_1510[[#This Row],[SAPSA Number]],'DS Point summary'!A:A,'DS Point summary'!F:F)</f>
        <v xml:space="preserve"> </v>
      </c>
      <c r="H55" s="19">
        <f ca="1">_xlfn.XLOOKUP(__xlnm._FilterDatabase_1510[[#This Row],[SAPSA Number]],'DS Point summary'!A:A,'DS Point summary'!G:G)</f>
        <v>42</v>
      </c>
      <c r="I55" s="19" t="s">
        <v>369</v>
      </c>
      <c r="J55" s="21">
        <f t="shared" si="5"/>
        <v>0</v>
      </c>
      <c r="K55" s="22">
        <f t="shared" si="2"/>
        <v>0</v>
      </c>
      <c r="L55" s="23">
        <v>0</v>
      </c>
      <c r="M55" s="24">
        <v>0</v>
      </c>
      <c r="N55" s="23">
        <v>0</v>
      </c>
      <c r="O55" s="24">
        <v>0</v>
      </c>
      <c r="P55" s="23">
        <v>0</v>
      </c>
      <c r="Q55" s="24">
        <v>0</v>
      </c>
      <c r="R55" s="23">
        <v>0</v>
      </c>
      <c r="S55" s="24">
        <v>0</v>
      </c>
      <c r="T55" s="23">
        <v>0</v>
      </c>
      <c r="U55" s="24">
        <v>0</v>
      </c>
      <c r="V55" s="23">
        <v>0</v>
      </c>
      <c r="W55" s="24">
        <v>0</v>
      </c>
    </row>
    <row r="56" spans="1:23" ht="14.45" customHeight="1" x14ac:dyDescent="0.25">
      <c r="A56" s="17">
        <f t="shared" ref="A56:A87" si="6">RANK(K56,K$2:K$149,0)</f>
        <v>4</v>
      </c>
      <c r="B56" s="25">
        <v>191</v>
      </c>
      <c r="C56" s="25" t="str">
        <f>_xlfn.XLOOKUP(__xlnm._FilterDatabase_1510[[#This Row],[SAPSA Number]],Table1[SAPSA number],Table1[Paid up])</f>
        <v>Y</v>
      </c>
      <c r="D56" s="39" t="str">
        <f>_xlfn.XLOOKUP(__xlnm._FilterDatabase_1510[[#This Row],[SAPSA Number]],'DS Point summary'!A:A,'DS Point summary'!C:C)</f>
        <v>Joseph John</v>
      </c>
      <c r="E56" s="39" t="str">
        <f>_xlfn.XLOOKUP(__xlnm._FilterDatabase_1510[[#This Row],[SAPSA Number]],'DS Point summary'!A:A,'DS Point summary'!D:D)</f>
        <v>Kriel</v>
      </c>
      <c r="F56" s="20" t="str">
        <f>_xlfn.XLOOKUP(__xlnm._FilterDatabase_1510[[#This Row],[SAPSA Number]],'DS Point summary'!A:A,'DS Point summary'!E:E)</f>
        <v>JJ</v>
      </c>
      <c r="G56" s="17" t="str">
        <f ca="1">_xlfn.XLOOKUP(__xlnm._FilterDatabase_1510[[#This Row],[SAPSA Number]],'DS Point summary'!A:A,'DS Point summary'!F:F)</f>
        <v>SS</v>
      </c>
      <c r="H56" s="19">
        <f ca="1">_xlfn.XLOOKUP(__xlnm._FilterDatabase_1510[[#This Row],[SAPSA Number]],'DS Point summary'!A:A,'DS Point summary'!G:G)</f>
        <v>60</v>
      </c>
      <c r="I56" s="19" t="s">
        <v>369</v>
      </c>
      <c r="J56" s="21">
        <f t="shared" si="5"/>
        <v>0</v>
      </c>
      <c r="K56" s="22">
        <f t="shared" si="2"/>
        <v>0</v>
      </c>
      <c r="L56" s="23">
        <v>0</v>
      </c>
      <c r="M56" s="24">
        <v>0</v>
      </c>
      <c r="N56" s="23">
        <v>0</v>
      </c>
      <c r="O56" s="24">
        <v>0</v>
      </c>
      <c r="P56" s="23">
        <v>0</v>
      </c>
      <c r="Q56" s="24">
        <v>0</v>
      </c>
      <c r="R56" s="23">
        <v>0</v>
      </c>
      <c r="S56" s="24">
        <v>0</v>
      </c>
      <c r="T56" s="23">
        <v>0</v>
      </c>
      <c r="U56" s="24">
        <v>0</v>
      </c>
      <c r="V56" s="23">
        <v>0</v>
      </c>
      <c r="W56" s="24">
        <v>0</v>
      </c>
    </row>
    <row r="57" spans="1:23" ht="14.45" customHeight="1" x14ac:dyDescent="0.25">
      <c r="A57" s="17">
        <f t="shared" si="6"/>
        <v>4</v>
      </c>
      <c r="B57" s="25">
        <v>199</v>
      </c>
      <c r="C57" s="25" t="str">
        <f>_xlfn.XLOOKUP(__xlnm._FilterDatabase_1510[[#This Row],[SAPSA Number]],Table1[SAPSA number],Table1[Paid up])</f>
        <v>Y</v>
      </c>
      <c r="D57" s="39" t="str">
        <f>_xlfn.XLOOKUP(__xlnm._FilterDatabase_1510[[#This Row],[SAPSA Number]],'DS Point summary'!A:A,'DS Point summary'!C:C)</f>
        <v>Susanna Johanna</v>
      </c>
      <c r="E57" s="39" t="str">
        <f>_xlfn.XLOOKUP(__xlnm._FilterDatabase_1510[[#This Row],[SAPSA Number]],'DS Point summary'!A:A,'DS Point summary'!D:D)</f>
        <v>Kriel</v>
      </c>
      <c r="F57" s="20" t="str">
        <f>_xlfn.XLOOKUP(__xlnm._FilterDatabase_1510[[#This Row],[SAPSA Number]],'DS Point summary'!A:A,'DS Point summary'!E:E)</f>
        <v>SJ</v>
      </c>
      <c r="G57" s="17" t="str">
        <f>_xlfn.XLOOKUP(__xlnm._FilterDatabase_1510[[#This Row],[SAPSA Number]],'DS Point summary'!A:A,'DS Point summary'!F:F)</f>
        <v>Lady</v>
      </c>
      <c r="H57" s="19">
        <f ca="1">_xlfn.XLOOKUP(__xlnm._FilterDatabase_1510[[#This Row],[SAPSA Number]],'DS Point summary'!A:A,'DS Point summary'!G:G)</f>
        <v>60</v>
      </c>
      <c r="I57" s="19" t="s">
        <v>369</v>
      </c>
      <c r="J57" s="21">
        <f t="shared" si="5"/>
        <v>0</v>
      </c>
      <c r="K57" s="22">
        <f t="shared" si="2"/>
        <v>0</v>
      </c>
      <c r="L57" s="23">
        <v>0</v>
      </c>
      <c r="M57" s="24">
        <v>0</v>
      </c>
      <c r="N57" s="23">
        <v>0</v>
      </c>
      <c r="O57" s="24">
        <v>0</v>
      </c>
      <c r="P57" s="23">
        <v>0</v>
      </c>
      <c r="Q57" s="24">
        <v>0</v>
      </c>
      <c r="R57" s="23">
        <v>0</v>
      </c>
      <c r="S57" s="24">
        <v>0</v>
      </c>
      <c r="T57" s="23">
        <v>0</v>
      </c>
      <c r="U57" s="24">
        <v>0</v>
      </c>
      <c r="V57" s="23">
        <v>0</v>
      </c>
      <c r="W57" s="24">
        <v>0</v>
      </c>
    </row>
    <row r="58" spans="1:23" ht="14.25" customHeight="1" x14ac:dyDescent="0.25">
      <c r="A58" s="17">
        <f t="shared" si="6"/>
        <v>4</v>
      </c>
      <c r="B58" s="25">
        <v>252</v>
      </c>
      <c r="C58" s="25" t="str">
        <f>_xlfn.XLOOKUP(__xlnm._FilterDatabase_1510[[#This Row],[SAPSA Number]],Table1[SAPSA number],Table1[Paid up])</f>
        <v>Y</v>
      </c>
      <c r="D58" s="39" t="str">
        <f>_xlfn.XLOOKUP(__xlnm._FilterDatabase_1510[[#This Row],[SAPSA Number]],'DS Point summary'!A:A,'DS Point summary'!C:C)</f>
        <v>Deon</v>
      </c>
      <c r="E58" s="39" t="str">
        <f>_xlfn.XLOOKUP(__xlnm._FilterDatabase_1510[[#This Row],[SAPSA Number]],'DS Point summary'!A:A,'DS Point summary'!D:D)</f>
        <v>Labuschagne</v>
      </c>
      <c r="F58" s="20" t="str">
        <f>_xlfn.XLOOKUP(__xlnm._FilterDatabase_1510[[#This Row],[SAPSA Number]],'DS Point summary'!A:A,'DS Point summary'!E:E)</f>
        <v>D</v>
      </c>
      <c r="G58" s="17" t="str">
        <f ca="1">_xlfn.XLOOKUP(__xlnm._FilterDatabase_1510[[#This Row],[SAPSA Number]],'DS Point summary'!A:A,'DS Point summary'!F:F)</f>
        <v>SS</v>
      </c>
      <c r="H58" s="19">
        <f ca="1">_xlfn.XLOOKUP(__xlnm._FilterDatabase_1510[[#This Row],[SAPSA Number]],'DS Point summary'!A:A,'DS Point summary'!G:G)</f>
        <v>69</v>
      </c>
      <c r="I58" s="19" t="s">
        <v>369</v>
      </c>
      <c r="J58" s="21">
        <f t="shared" si="5"/>
        <v>0</v>
      </c>
      <c r="K58" s="22">
        <f t="shared" si="2"/>
        <v>0</v>
      </c>
      <c r="L58" s="23">
        <v>0</v>
      </c>
      <c r="M58" s="24">
        <v>0</v>
      </c>
      <c r="N58" s="23">
        <v>0</v>
      </c>
      <c r="O58" s="24">
        <v>0</v>
      </c>
      <c r="P58" s="23">
        <v>0</v>
      </c>
      <c r="Q58" s="24">
        <v>0</v>
      </c>
      <c r="R58" s="23">
        <v>0</v>
      </c>
      <c r="S58" s="24">
        <v>0</v>
      </c>
      <c r="T58" s="23">
        <v>0</v>
      </c>
      <c r="U58" s="24">
        <v>0</v>
      </c>
      <c r="V58" s="23">
        <v>0</v>
      </c>
      <c r="W58" s="24">
        <v>0</v>
      </c>
    </row>
    <row r="59" spans="1:23" ht="14.45" customHeight="1" x14ac:dyDescent="0.25">
      <c r="A59" s="17">
        <f t="shared" si="6"/>
        <v>4</v>
      </c>
      <c r="B59" s="18">
        <v>2651</v>
      </c>
      <c r="C59" s="25" t="str">
        <f>_xlfn.XLOOKUP(__xlnm._FilterDatabase_1510[[#This Row],[SAPSA Number]],Table1[SAPSA number],Table1[Paid up])</f>
        <v>Y</v>
      </c>
      <c r="D59" s="39" t="str">
        <f>_xlfn.XLOOKUP(__xlnm._FilterDatabase_1510[[#This Row],[SAPSA Number]],'DS Point summary'!A:A,'DS Point summary'!C:C)</f>
        <v>Paul Herman</v>
      </c>
      <c r="E59" s="39" t="str">
        <f>_xlfn.XLOOKUP(__xlnm._FilterDatabase_1510[[#This Row],[SAPSA Number]],'DS Point summary'!A:A,'DS Point summary'!D:D)</f>
        <v>Leuschner</v>
      </c>
      <c r="F59" s="20" t="str">
        <f>_xlfn.XLOOKUP(__xlnm._FilterDatabase_1510[[#This Row],[SAPSA Number]],'DS Point summary'!A:A,'DS Point summary'!E:E)</f>
        <v>PH</v>
      </c>
      <c r="G59" s="17" t="str">
        <f ca="1">_xlfn.XLOOKUP(__xlnm._FilterDatabase_1510[[#This Row],[SAPSA Number]],'DS Point summary'!A:A,'DS Point summary'!F:F)</f>
        <v>S</v>
      </c>
      <c r="H59" s="19">
        <f ca="1">_xlfn.XLOOKUP(__xlnm._FilterDatabase_1510[[#This Row],[SAPSA Number]],'DS Point summary'!A:A,'DS Point summary'!G:G)</f>
        <v>50</v>
      </c>
      <c r="I59" s="19" t="s">
        <v>369</v>
      </c>
      <c r="J59" s="21">
        <f t="shared" si="5"/>
        <v>0</v>
      </c>
      <c r="K59" s="22">
        <f t="shared" si="2"/>
        <v>0</v>
      </c>
      <c r="L59" s="23">
        <v>0</v>
      </c>
      <c r="M59" s="24">
        <v>0</v>
      </c>
      <c r="N59" s="23">
        <v>0</v>
      </c>
      <c r="O59" s="24">
        <v>0</v>
      </c>
      <c r="P59" s="23">
        <v>0</v>
      </c>
      <c r="Q59" s="24">
        <v>0</v>
      </c>
      <c r="R59" s="23">
        <v>0</v>
      </c>
      <c r="S59" s="24">
        <v>0</v>
      </c>
      <c r="T59" s="23">
        <v>0</v>
      </c>
      <c r="U59" s="24">
        <v>0</v>
      </c>
      <c r="V59" s="23">
        <v>0</v>
      </c>
      <c r="W59" s="24">
        <v>0</v>
      </c>
    </row>
    <row r="60" spans="1:23" ht="14.45" customHeight="1" x14ac:dyDescent="0.25">
      <c r="A60" s="17">
        <f t="shared" si="6"/>
        <v>4</v>
      </c>
      <c r="B60" s="25">
        <v>3810</v>
      </c>
      <c r="C60" s="25" t="str">
        <f>_xlfn.XLOOKUP(__xlnm._FilterDatabase_1510[[#This Row],[SAPSA Number]],Table1[SAPSA number],Table1[Paid up])</f>
        <v>Y</v>
      </c>
      <c r="D60" s="39" t="str">
        <f>_xlfn.XLOOKUP(__xlnm._FilterDatabase_1510[[#This Row],[SAPSA Number]],'DS Point summary'!A:A,'DS Point summary'!C:C)</f>
        <v>Roelof</v>
      </c>
      <c r="E60" s="39" t="str">
        <f>_xlfn.XLOOKUP(__xlnm._FilterDatabase_1510[[#This Row],[SAPSA Number]],'DS Point summary'!A:A,'DS Point summary'!D:D)</f>
        <v>Liebenberg</v>
      </c>
      <c r="F60" s="20" t="str">
        <f>_xlfn.XLOOKUP(__xlnm._FilterDatabase_1510[[#This Row],[SAPSA Number]],'DS Point summary'!A:A,'DS Point summary'!E:E)</f>
        <v>R</v>
      </c>
      <c r="G60" s="17" t="str">
        <f ca="1">_xlfn.XLOOKUP(__xlnm._FilterDatabase_1510[[#This Row],[SAPSA Number]],'DS Point summary'!A:A,'DS Point summary'!F:F)</f>
        <v>S</v>
      </c>
      <c r="H60" s="19">
        <f ca="1">_xlfn.XLOOKUP(__xlnm._FilterDatabase_1510[[#This Row],[SAPSA Number]],'DS Point summary'!A:A,'DS Point summary'!G:G)</f>
        <v>56</v>
      </c>
      <c r="I60" s="19" t="s">
        <v>369</v>
      </c>
      <c r="J60" s="21">
        <f t="shared" si="5"/>
        <v>0</v>
      </c>
      <c r="K60" s="22">
        <f t="shared" si="2"/>
        <v>0</v>
      </c>
      <c r="L60" s="23">
        <v>0</v>
      </c>
      <c r="M60" s="24">
        <v>0</v>
      </c>
      <c r="N60" s="23">
        <v>0</v>
      </c>
      <c r="O60" s="24">
        <v>0</v>
      </c>
      <c r="P60" s="23">
        <v>0</v>
      </c>
      <c r="Q60" s="24">
        <v>0</v>
      </c>
      <c r="R60" s="23">
        <v>0</v>
      </c>
      <c r="S60" s="24">
        <v>0</v>
      </c>
      <c r="T60" s="23">
        <v>0</v>
      </c>
      <c r="U60" s="24">
        <v>0</v>
      </c>
      <c r="V60" s="23">
        <v>0</v>
      </c>
      <c r="W60" s="24">
        <v>0</v>
      </c>
    </row>
    <row r="61" spans="1:23" ht="14.45" customHeight="1" x14ac:dyDescent="0.25">
      <c r="A61" s="17">
        <f t="shared" si="6"/>
        <v>4</v>
      </c>
      <c r="B61" s="18">
        <v>6395</v>
      </c>
      <c r="C61" s="114" t="str">
        <f>_xlfn.XLOOKUP(__xlnm._FilterDatabase_1510[[#This Row],[SAPSA Number]],Table1[SAPSA number],Table1[Paid up])</f>
        <v>Y</v>
      </c>
      <c r="D61" s="39" t="str">
        <f>_xlfn.XLOOKUP(__xlnm._FilterDatabase_1510[[#This Row],[SAPSA Number]],'DS Point summary'!A:A,'DS Point summary'!C:C)</f>
        <v>Andre Jacque</v>
      </c>
      <c r="E61" s="39" t="str">
        <f>_xlfn.XLOOKUP(__xlnm._FilterDatabase_1510[[#This Row],[SAPSA Number]],'DS Point summary'!A:A,'DS Point summary'!D:D)</f>
        <v>Loubser</v>
      </c>
      <c r="F61" s="20" t="str">
        <f>_xlfn.XLOOKUP(__xlnm._FilterDatabase_1510[[#This Row],[SAPSA Number]],'DS Point summary'!A:A,'DS Point summary'!E:E)</f>
        <v>AJP</v>
      </c>
      <c r="G61" s="17" t="str">
        <f>_xlfn.XLOOKUP(__xlnm._FilterDatabase_1510[[#This Row],[SAPSA Number]],'DS Point summary'!A:A,'DS Point summary'!F:F)</f>
        <v>Y</v>
      </c>
      <c r="H61" s="19">
        <f>_xlfn.XLOOKUP(__xlnm._FilterDatabase_1510[[#This Row],[SAPSA Number]],'DS Point summary'!A:A,'DS Point summary'!G:G)</f>
        <v>0</v>
      </c>
      <c r="I61" s="19" t="s">
        <v>369</v>
      </c>
      <c r="J61" s="21">
        <f t="shared" si="5"/>
        <v>0</v>
      </c>
      <c r="K61" s="22">
        <f t="shared" si="2"/>
        <v>0</v>
      </c>
      <c r="L61" s="23">
        <v>0</v>
      </c>
      <c r="M61" s="24">
        <v>0</v>
      </c>
      <c r="N61" s="23">
        <v>0</v>
      </c>
      <c r="O61" s="24">
        <v>0</v>
      </c>
      <c r="P61" s="23">
        <v>0</v>
      </c>
      <c r="Q61" s="24">
        <v>0</v>
      </c>
      <c r="R61" s="23">
        <v>0</v>
      </c>
      <c r="S61" s="24">
        <v>0</v>
      </c>
      <c r="T61" s="23">
        <v>0</v>
      </c>
      <c r="U61" s="24">
        <v>0</v>
      </c>
      <c r="V61" s="23">
        <v>0</v>
      </c>
      <c r="W61" s="24">
        <v>0</v>
      </c>
    </row>
    <row r="62" spans="1:23" ht="14.45" customHeight="1" x14ac:dyDescent="0.25">
      <c r="A62" s="17">
        <f t="shared" si="6"/>
        <v>4</v>
      </c>
      <c r="B62" s="25">
        <v>683</v>
      </c>
      <c r="C62" s="25" t="str">
        <f>_xlfn.XLOOKUP(__xlnm._FilterDatabase_1510[[#This Row],[SAPSA Number]],Table1[SAPSA number],Table1[Paid up])</f>
        <v>Y</v>
      </c>
      <c r="D62" s="39" t="str">
        <f>_xlfn.XLOOKUP(__xlnm._FilterDatabase_1510[[#This Row],[SAPSA Number]],'DS Point summary'!A:A,'DS Point summary'!C:C)</f>
        <v>Ivor</v>
      </c>
      <c r="E62" s="39" t="str">
        <f>_xlfn.XLOOKUP(__xlnm._FilterDatabase_1510[[#This Row],[SAPSA Number]],'DS Point summary'!A:A,'DS Point summary'!D:D)</f>
        <v>Marais</v>
      </c>
      <c r="F62" s="20" t="str">
        <f>_xlfn.XLOOKUP(__xlnm._FilterDatabase_1510[[#This Row],[SAPSA Number]],'DS Point summary'!A:A,'DS Point summary'!E:E)</f>
        <v>I</v>
      </c>
      <c r="G62" s="17" t="str">
        <f ca="1">_xlfn.XLOOKUP(__xlnm._FilterDatabase_1510[[#This Row],[SAPSA Number]],'DS Point summary'!A:A,'DS Point summary'!F:F)</f>
        <v>S</v>
      </c>
      <c r="H62" s="19">
        <f ca="1">_xlfn.XLOOKUP(__xlnm._FilterDatabase_1510[[#This Row],[SAPSA Number]],'DS Point summary'!A:A,'DS Point summary'!G:G)</f>
        <v>57</v>
      </c>
      <c r="I62" s="19" t="s">
        <v>369</v>
      </c>
      <c r="J62" s="21">
        <f t="shared" si="5"/>
        <v>0</v>
      </c>
      <c r="K62" s="22">
        <f t="shared" si="2"/>
        <v>0</v>
      </c>
      <c r="L62" s="23">
        <v>0</v>
      </c>
      <c r="M62" s="24">
        <v>0</v>
      </c>
      <c r="N62" s="23">
        <v>0</v>
      </c>
      <c r="O62" s="24">
        <v>0</v>
      </c>
      <c r="P62" s="23">
        <v>0</v>
      </c>
      <c r="Q62" s="24">
        <v>0</v>
      </c>
      <c r="R62" s="23">
        <v>0</v>
      </c>
      <c r="S62" s="24">
        <v>0</v>
      </c>
      <c r="T62" s="23">
        <v>0</v>
      </c>
      <c r="U62" s="24">
        <v>0</v>
      </c>
      <c r="V62" s="23">
        <v>0</v>
      </c>
      <c r="W62" s="24">
        <v>0</v>
      </c>
    </row>
    <row r="63" spans="1:23" ht="14.45" customHeight="1" x14ac:dyDescent="0.25">
      <c r="A63" s="17">
        <f t="shared" si="6"/>
        <v>4</v>
      </c>
      <c r="B63" s="40">
        <v>4862</v>
      </c>
      <c r="C63" s="25" t="str">
        <f>_xlfn.XLOOKUP(__xlnm._FilterDatabase_1510[[#This Row],[SAPSA Number]],Table1[SAPSA number],Table1[Paid up])</f>
        <v>Y</v>
      </c>
      <c r="D63" s="39" t="str">
        <f>_xlfn.XLOOKUP(__xlnm._FilterDatabase_1510[[#This Row],[SAPSA Number]],'DS Point summary'!A:A,'DS Point summary'!C:C)</f>
        <v>George Keith</v>
      </c>
      <c r="E63" s="39" t="str">
        <f>_xlfn.XLOOKUP(__xlnm._FilterDatabase_1510[[#This Row],[SAPSA Number]],'DS Point summary'!A:A,'DS Point summary'!D:D)</f>
        <v>Marais</v>
      </c>
      <c r="F63" s="20" t="str">
        <f>_xlfn.XLOOKUP(__xlnm._FilterDatabase_1510[[#This Row],[SAPSA Number]],'DS Point summary'!A:A,'DS Point summary'!E:E)</f>
        <v>GK</v>
      </c>
      <c r="G63" s="17" t="str">
        <f ca="1">_xlfn.XLOOKUP(__xlnm._FilterDatabase_1510[[#This Row],[SAPSA Number]],'DS Point summary'!A:A,'DS Point summary'!F:F)</f>
        <v>S</v>
      </c>
      <c r="H63" s="19">
        <f ca="1">_xlfn.XLOOKUP(__xlnm._FilterDatabase_1510[[#This Row],[SAPSA Number]],'DS Point summary'!A:A,'DS Point summary'!G:G)</f>
        <v>52</v>
      </c>
      <c r="I63" s="19" t="s">
        <v>369</v>
      </c>
      <c r="J63" s="21">
        <f t="shared" si="5"/>
        <v>0</v>
      </c>
      <c r="K63" s="22">
        <f t="shared" si="2"/>
        <v>0</v>
      </c>
      <c r="L63" s="23">
        <v>0</v>
      </c>
      <c r="M63" s="24">
        <v>0</v>
      </c>
      <c r="N63" s="23">
        <v>0</v>
      </c>
      <c r="O63" s="24">
        <v>0</v>
      </c>
      <c r="P63" s="23">
        <v>0</v>
      </c>
      <c r="Q63" s="24">
        <v>0</v>
      </c>
      <c r="R63" s="23">
        <v>0</v>
      </c>
      <c r="S63" s="24">
        <v>0</v>
      </c>
      <c r="T63" s="23">
        <v>0</v>
      </c>
      <c r="U63" s="24">
        <v>0</v>
      </c>
      <c r="V63" s="23">
        <v>0</v>
      </c>
      <c r="W63" s="24">
        <v>0</v>
      </c>
    </row>
    <row r="64" spans="1:23" ht="14.45" customHeight="1" x14ac:dyDescent="0.25">
      <c r="A64" s="17">
        <f t="shared" si="6"/>
        <v>4</v>
      </c>
      <c r="B64" s="18">
        <v>6966</v>
      </c>
      <c r="C64" s="25" t="str">
        <f>_xlfn.XLOOKUP(__xlnm._FilterDatabase_1510[[#This Row],[SAPSA Number]],Table1[SAPSA number],Table1[Paid up])</f>
        <v>Y</v>
      </c>
      <c r="D64" s="39" t="str">
        <f>_xlfn.XLOOKUP(__xlnm._FilterDatabase_1510[[#This Row],[SAPSA Number]],'DS Point summary'!A:A,'DS Point summary'!C:C)</f>
        <v>James</v>
      </c>
      <c r="E64" s="39" t="str">
        <f>_xlfn.XLOOKUP(__xlnm._FilterDatabase_1510[[#This Row],[SAPSA Number]],'DS Point summary'!A:A,'DS Point summary'!D:D)</f>
        <v>Masonganye</v>
      </c>
      <c r="F64" s="20" t="str">
        <f>_xlfn.XLOOKUP(__xlnm._FilterDatabase_1510[[#This Row],[SAPSA Number]],'DS Point summary'!A:A,'DS Point summary'!E:E)</f>
        <v>J</v>
      </c>
      <c r="G64" s="17" t="str">
        <f ca="1">_xlfn.XLOOKUP(__xlnm._FilterDatabase_1510[[#This Row],[SAPSA Number]],'DS Point summary'!A:A,'DS Point summary'!F:F)</f>
        <v>S</v>
      </c>
      <c r="H64" s="19">
        <f ca="1">_xlfn.XLOOKUP(__xlnm._FilterDatabase_1510[[#This Row],[SAPSA Number]],'DS Point summary'!A:A,'DS Point summary'!G:G)</f>
        <v>50</v>
      </c>
      <c r="I64" s="19" t="s">
        <v>369</v>
      </c>
      <c r="J64" s="21">
        <f t="shared" si="5"/>
        <v>0</v>
      </c>
      <c r="K64" s="22">
        <f t="shared" si="2"/>
        <v>0</v>
      </c>
      <c r="L64" s="23">
        <v>0</v>
      </c>
      <c r="M64" s="24">
        <v>0</v>
      </c>
      <c r="N64" s="23">
        <v>0</v>
      </c>
      <c r="O64" s="24">
        <v>0</v>
      </c>
      <c r="P64" s="23">
        <v>0</v>
      </c>
      <c r="Q64" s="24">
        <v>0</v>
      </c>
      <c r="R64" s="23">
        <v>0</v>
      </c>
      <c r="S64" s="24">
        <v>0</v>
      </c>
      <c r="T64" s="23">
        <v>0</v>
      </c>
      <c r="U64" s="24">
        <v>0</v>
      </c>
      <c r="V64" s="23">
        <v>0</v>
      </c>
      <c r="W64" s="24">
        <v>0</v>
      </c>
    </row>
    <row r="65" spans="1:23" ht="14.45" customHeight="1" x14ac:dyDescent="0.25">
      <c r="A65" s="17">
        <f t="shared" si="6"/>
        <v>4</v>
      </c>
      <c r="B65" s="18">
        <v>7132</v>
      </c>
      <c r="C65" s="25" t="str">
        <f>_xlfn.XLOOKUP(__xlnm._FilterDatabase_1510[[#This Row],[SAPSA Number]],Table1[SAPSA number],Table1[Paid up])</f>
        <v>Y</v>
      </c>
      <c r="D65" s="39" t="str">
        <f>_xlfn.XLOOKUP(__xlnm._FilterDatabase_1510[[#This Row],[SAPSA Number]],'DS Point summary'!A:A,'DS Point summary'!C:C)</f>
        <v>Yussuf</v>
      </c>
      <c r="E65" s="39" t="str">
        <f>_xlfn.XLOOKUP(__xlnm._FilterDatabase_1510[[#This Row],[SAPSA Number]],'DS Point summary'!A:A,'DS Point summary'!D:D)</f>
        <v>Mayet</v>
      </c>
      <c r="F65" s="20" t="str">
        <f>_xlfn.XLOOKUP(__xlnm._FilterDatabase_1510[[#This Row],[SAPSA Number]],'DS Point summary'!A:A,'DS Point summary'!E:E)</f>
        <v>Y</v>
      </c>
      <c r="G65" s="17" t="str">
        <f ca="1">_xlfn.XLOOKUP(__xlnm._FilterDatabase_1510[[#This Row],[SAPSA Number]],'DS Point summary'!A:A,'DS Point summary'!F:F)</f>
        <v>GS</v>
      </c>
      <c r="H65" s="19">
        <f>_xlfn.XLOOKUP(__xlnm._FilterDatabase_1510[[#This Row],[SAPSA Number]],'DS Point summary'!A:A,'DS Point summary'!G:G)</f>
        <v>0</v>
      </c>
      <c r="I65" s="19" t="s">
        <v>369</v>
      </c>
      <c r="J65" s="21">
        <f t="shared" si="5"/>
        <v>0</v>
      </c>
      <c r="K65" s="22">
        <f t="shared" si="2"/>
        <v>0</v>
      </c>
      <c r="L65" s="23">
        <v>0</v>
      </c>
      <c r="M65" s="24">
        <v>0</v>
      </c>
      <c r="N65" s="23">
        <v>0</v>
      </c>
      <c r="O65" s="24">
        <v>0</v>
      </c>
      <c r="P65" s="23">
        <v>0</v>
      </c>
      <c r="Q65" s="24">
        <v>0</v>
      </c>
      <c r="R65" s="23">
        <v>0</v>
      </c>
      <c r="S65" s="24">
        <v>0</v>
      </c>
      <c r="T65" s="23">
        <v>0</v>
      </c>
      <c r="U65" s="24">
        <v>0</v>
      </c>
      <c r="V65" s="23">
        <v>0</v>
      </c>
      <c r="W65" s="24">
        <v>0</v>
      </c>
    </row>
    <row r="66" spans="1:23" ht="14.45" customHeight="1" x14ac:dyDescent="0.25">
      <c r="A66" s="17">
        <f t="shared" si="6"/>
        <v>4</v>
      </c>
      <c r="B66" s="40">
        <v>888</v>
      </c>
      <c r="C66" s="25" t="str">
        <f>_xlfn.XLOOKUP(__xlnm._FilterDatabase_1510[[#This Row],[SAPSA Number]],Table1[SAPSA number],Table1[Paid up])</f>
        <v>Y</v>
      </c>
      <c r="D66" s="39" t="str">
        <f>_xlfn.XLOOKUP(__xlnm._FilterDatabase_1510[[#This Row],[SAPSA Number]],'DS Point summary'!A:A,'DS Point summary'!C:C)</f>
        <v>Yolandi Elaine</v>
      </c>
      <c r="E66" s="39" t="str">
        <f>_xlfn.XLOOKUP(__xlnm._FilterDatabase_1510[[#This Row],[SAPSA Number]],'DS Point summary'!A:A,'DS Point summary'!D:D)</f>
        <v>McAllister</v>
      </c>
      <c r="F66" s="20" t="str">
        <f>_xlfn.XLOOKUP(__xlnm._FilterDatabase_1510[[#This Row],[SAPSA Number]],'DS Point summary'!A:A,'DS Point summary'!E:E)</f>
        <v>YE</v>
      </c>
      <c r="G66" s="17" t="str">
        <f>_xlfn.XLOOKUP(__xlnm._FilterDatabase_1510[[#This Row],[SAPSA Number]],'DS Point summary'!A:A,'DS Point summary'!F:F)</f>
        <v>Lady</v>
      </c>
      <c r="H66" s="19">
        <f ca="1">_xlfn.XLOOKUP(__xlnm._FilterDatabase_1510[[#This Row],[SAPSA Number]],'DS Point summary'!A:A,'DS Point summary'!G:G)</f>
        <v>55</v>
      </c>
      <c r="I66" s="19" t="s">
        <v>369</v>
      </c>
      <c r="J66" s="21">
        <f t="shared" ref="J66:J97" si="7">(IF(L66&gt;0,1,0)+(IF(M66&gt;0,1,0))+(IF(N66&gt;0,1,0))+(IF(O66&gt;0,1,0))+(IF(P66&gt;0,1,0))+(IF(Q66&gt;0,1,0))+(IF(R66&gt;0,1,0))+(IF(S66&gt;0,1,0))+(IF(T66&gt;0,1,0))+(IF(U66&gt;0,1,0))+(IF(V66&gt;0,1,0))+(IF(W66&gt;0,1,0)))</f>
        <v>0</v>
      </c>
      <c r="K66" s="22">
        <f t="shared" ref="K66:K129" si="8">(LARGE(L66:AI66,1)+LARGE(L66:AI66,2)+LARGE(L66:AI66,3)+LARGE(L66:AI66,4)+LARGE(L66:AI66,5)+LARGE(L66:AI66,6)+LARGE(L66:AI66,7)+LARGE(L66:AI66,8))/8</f>
        <v>0</v>
      </c>
      <c r="L66" s="23">
        <v>0</v>
      </c>
      <c r="M66" s="24">
        <v>0</v>
      </c>
      <c r="N66" s="23">
        <v>0</v>
      </c>
      <c r="O66" s="24">
        <v>0</v>
      </c>
      <c r="P66" s="23">
        <v>0</v>
      </c>
      <c r="Q66" s="24">
        <v>0</v>
      </c>
      <c r="R66" s="23">
        <v>0</v>
      </c>
      <c r="S66" s="24">
        <v>0</v>
      </c>
      <c r="T66" s="23">
        <v>0</v>
      </c>
      <c r="U66" s="24">
        <v>0</v>
      </c>
      <c r="V66" s="23">
        <v>0</v>
      </c>
      <c r="W66" s="24">
        <v>0</v>
      </c>
    </row>
    <row r="67" spans="1:23" ht="14.45" customHeight="1" x14ac:dyDescent="0.25">
      <c r="A67" s="17">
        <f t="shared" si="6"/>
        <v>4</v>
      </c>
      <c r="B67" s="25">
        <v>2928</v>
      </c>
      <c r="C67" s="25" t="str">
        <f>_xlfn.XLOOKUP(__xlnm._FilterDatabase_1510[[#This Row],[SAPSA Number]],Table1[SAPSA number],Table1[Paid up])</f>
        <v>Y</v>
      </c>
      <c r="D67" s="39" t="str">
        <f>_xlfn.XLOOKUP(__xlnm._FilterDatabase_1510[[#This Row],[SAPSA Number]],'DS Point summary'!A:A,'DS Point summary'!C:C)</f>
        <v>Delville Wood</v>
      </c>
      <c r="E67" s="39" t="str">
        <f>_xlfn.XLOOKUP(__xlnm._FilterDatabase_1510[[#This Row],[SAPSA Number]],'DS Point summary'!A:A,'DS Point summary'!D:D)</f>
        <v>McAllister</v>
      </c>
      <c r="F67" s="20" t="str">
        <f>_xlfn.XLOOKUP(__xlnm._FilterDatabase_1510[[#This Row],[SAPSA Number]],'DS Point summary'!A:A,'DS Point summary'!E:E)</f>
        <v>DW</v>
      </c>
      <c r="G67" s="17" t="str">
        <f ca="1">_xlfn.XLOOKUP(__xlnm._FilterDatabase_1510[[#This Row],[SAPSA Number]],'DS Point summary'!A:A,'DS Point summary'!F:F)</f>
        <v>S</v>
      </c>
      <c r="H67" s="19">
        <f ca="1">_xlfn.XLOOKUP(__xlnm._FilterDatabase_1510[[#This Row],[SAPSA Number]],'DS Point summary'!A:A,'DS Point summary'!G:G)</f>
        <v>58</v>
      </c>
      <c r="I67" s="19" t="s">
        <v>369</v>
      </c>
      <c r="J67" s="21">
        <f t="shared" si="7"/>
        <v>0</v>
      </c>
      <c r="K67" s="22">
        <f t="shared" si="8"/>
        <v>0</v>
      </c>
      <c r="L67" s="23">
        <v>0</v>
      </c>
      <c r="M67" s="24">
        <v>0</v>
      </c>
      <c r="N67" s="23">
        <v>0</v>
      </c>
      <c r="O67" s="24">
        <v>0</v>
      </c>
      <c r="P67" s="23">
        <v>0</v>
      </c>
      <c r="Q67" s="24">
        <v>0</v>
      </c>
      <c r="R67" s="23">
        <v>0</v>
      </c>
      <c r="S67" s="24">
        <v>0</v>
      </c>
      <c r="T67" s="23">
        <v>0</v>
      </c>
      <c r="U67" s="24">
        <v>0</v>
      </c>
      <c r="V67" s="23">
        <v>0</v>
      </c>
      <c r="W67" s="24">
        <v>0</v>
      </c>
    </row>
    <row r="68" spans="1:23" ht="14.45" customHeight="1" x14ac:dyDescent="0.25">
      <c r="A68" s="17">
        <f t="shared" si="6"/>
        <v>4</v>
      </c>
      <c r="B68" s="25">
        <v>851</v>
      </c>
      <c r="C68" s="25" t="str">
        <f>_xlfn.XLOOKUP(__xlnm._FilterDatabase_1510[[#This Row],[SAPSA Number]],Table1[SAPSA number],Table1[Paid up])</f>
        <v>Y</v>
      </c>
      <c r="D68" s="39" t="str">
        <f>_xlfn.XLOOKUP(__xlnm._FilterDatabase_1510[[#This Row],[SAPSA Number]],'DS Point summary'!A:A,'DS Point summary'!C:C)</f>
        <v>Ian David</v>
      </c>
      <c r="E68" s="39" t="str">
        <f>_xlfn.XLOOKUP(__xlnm._FilterDatabase_1510[[#This Row],[SAPSA Number]],'DS Point summary'!A:A,'DS Point summary'!D:D)</f>
        <v>McLaren</v>
      </c>
      <c r="F68" s="20" t="str">
        <f>_xlfn.XLOOKUP(__xlnm._FilterDatabase_1510[[#This Row],[SAPSA Number]],'DS Point summary'!A:A,'DS Point summary'!E:E)</f>
        <v>ID</v>
      </c>
      <c r="G68" s="17" t="str">
        <f ca="1">_xlfn.XLOOKUP(__xlnm._FilterDatabase_1510[[#This Row],[SAPSA Number]],'DS Point summary'!A:A,'DS Point summary'!F:F)</f>
        <v>SS</v>
      </c>
      <c r="H68" s="19">
        <f ca="1">_xlfn.XLOOKUP(__xlnm._FilterDatabase_1510[[#This Row],[SAPSA Number]],'DS Point summary'!A:A,'DS Point summary'!G:G)</f>
        <v>67</v>
      </c>
      <c r="I68" s="19" t="s">
        <v>369</v>
      </c>
      <c r="J68" s="21">
        <f t="shared" si="7"/>
        <v>0</v>
      </c>
      <c r="K68" s="22">
        <f t="shared" si="8"/>
        <v>0</v>
      </c>
      <c r="L68" s="23">
        <v>0</v>
      </c>
      <c r="M68" s="24">
        <v>0</v>
      </c>
      <c r="N68" s="23">
        <v>0</v>
      </c>
      <c r="O68" s="24">
        <v>0</v>
      </c>
      <c r="P68" s="23">
        <v>0</v>
      </c>
      <c r="Q68" s="24">
        <v>0</v>
      </c>
      <c r="R68" s="23">
        <v>0</v>
      </c>
      <c r="S68" s="24">
        <v>0</v>
      </c>
      <c r="T68" s="23">
        <v>0</v>
      </c>
      <c r="U68" s="24">
        <v>0</v>
      </c>
      <c r="V68" s="23">
        <v>0</v>
      </c>
      <c r="W68" s="24">
        <v>0</v>
      </c>
    </row>
    <row r="69" spans="1:23" ht="14.45" customHeight="1" x14ac:dyDescent="0.25">
      <c r="A69" s="17">
        <f t="shared" si="6"/>
        <v>4</v>
      </c>
      <c r="B69" s="18">
        <v>5200</v>
      </c>
      <c r="C69" s="114" t="str">
        <f>_xlfn.XLOOKUP(__xlnm._FilterDatabase_1510[[#This Row],[SAPSA Number]],Table1[SAPSA number],Table1[Paid up])</f>
        <v>Y</v>
      </c>
      <c r="D69" s="39" t="str">
        <f>_xlfn.XLOOKUP(__xlnm._FilterDatabase_1510[[#This Row],[SAPSA Number]],'DS Point summary'!A:A,'DS Point summary'!C:C)</f>
        <v>Daniel</v>
      </c>
      <c r="E69" s="39" t="str">
        <f>_xlfn.XLOOKUP(__xlnm._FilterDatabase_1510[[#This Row],[SAPSA Number]],'DS Point summary'!A:A,'DS Point summary'!D:D)</f>
        <v>McWilliam</v>
      </c>
      <c r="F69" s="20" t="str">
        <f>_xlfn.XLOOKUP(__xlnm._FilterDatabase_1510[[#This Row],[SAPSA Number]],'DS Point summary'!A:A,'DS Point summary'!E:E)</f>
        <v>D</v>
      </c>
      <c r="G69" s="17">
        <f>_xlfn.XLOOKUP(__xlnm._FilterDatabase_1510[[#This Row],[SAPSA Number]],'DS Point summary'!A:A,'DS Point summary'!F:F)</f>
        <v>0</v>
      </c>
      <c r="H69" s="19">
        <f ca="1">_xlfn.XLOOKUP(__xlnm._FilterDatabase_1510[[#This Row],[SAPSA Number]],'DS Point summary'!A:A,'DS Point summary'!G:G)</f>
        <v>37</v>
      </c>
      <c r="I69" s="19" t="s">
        <v>369</v>
      </c>
      <c r="J69" s="21">
        <f t="shared" si="7"/>
        <v>0</v>
      </c>
      <c r="K69" s="22">
        <f t="shared" si="8"/>
        <v>0</v>
      </c>
      <c r="L69" s="23">
        <v>0</v>
      </c>
      <c r="M69" s="24">
        <v>0</v>
      </c>
      <c r="N69" s="23">
        <v>0</v>
      </c>
      <c r="O69" s="24">
        <v>0</v>
      </c>
      <c r="P69" s="23">
        <v>0</v>
      </c>
      <c r="Q69" s="24">
        <v>0</v>
      </c>
      <c r="R69" s="23">
        <v>0</v>
      </c>
      <c r="S69" s="24">
        <v>0</v>
      </c>
      <c r="T69" s="23">
        <v>0</v>
      </c>
      <c r="U69" s="24">
        <v>0</v>
      </c>
      <c r="V69" s="23">
        <v>0</v>
      </c>
      <c r="W69" s="24">
        <v>0</v>
      </c>
    </row>
    <row r="70" spans="1:23" ht="14.45" customHeight="1" x14ac:dyDescent="0.25">
      <c r="A70" s="17">
        <f t="shared" si="6"/>
        <v>4</v>
      </c>
      <c r="B70" s="25">
        <v>1771</v>
      </c>
      <c r="C70" s="25" t="str">
        <f>_xlfn.XLOOKUP(__xlnm._FilterDatabase_1510[[#This Row],[SAPSA Number]],Table1[SAPSA number],Table1[Paid up])</f>
        <v>Y</v>
      </c>
      <c r="D70" s="39" t="str">
        <f>_xlfn.XLOOKUP(__xlnm._FilterDatabase_1510[[#This Row],[SAPSA Number]],'DS Point summary'!A:A,'DS Point summary'!C:C)</f>
        <v>Rodney Ralph</v>
      </c>
      <c r="E70" s="39" t="str">
        <f>_xlfn.XLOOKUP(__xlnm._FilterDatabase_1510[[#This Row],[SAPSA Number]],'DS Point summary'!A:A,'DS Point summary'!D:D)</f>
        <v>Mills</v>
      </c>
      <c r="F70" s="20" t="str">
        <f>_xlfn.XLOOKUP(__xlnm._FilterDatabase_1510[[#This Row],[SAPSA Number]],'DS Point summary'!A:A,'DS Point summary'!E:E)</f>
        <v>RR</v>
      </c>
      <c r="G70" s="17" t="str">
        <f ca="1">_xlfn.XLOOKUP(__xlnm._FilterDatabase_1510[[#This Row],[SAPSA Number]],'DS Point summary'!A:A,'DS Point summary'!F:F)</f>
        <v>GS</v>
      </c>
      <c r="H70" s="19">
        <f ca="1">_xlfn.XLOOKUP(__xlnm._FilterDatabase_1510[[#This Row],[SAPSA Number]],'DS Point summary'!A:A,'DS Point summary'!G:G)</f>
        <v>80</v>
      </c>
      <c r="I70" s="19" t="s">
        <v>369</v>
      </c>
      <c r="J70" s="21">
        <f t="shared" si="7"/>
        <v>0</v>
      </c>
      <c r="K70" s="22">
        <f t="shared" si="8"/>
        <v>0</v>
      </c>
      <c r="L70" s="23">
        <v>0</v>
      </c>
      <c r="M70" s="24">
        <v>0</v>
      </c>
      <c r="N70" s="23">
        <v>0</v>
      </c>
      <c r="O70" s="24">
        <v>0</v>
      </c>
      <c r="P70" s="23">
        <v>0</v>
      </c>
      <c r="Q70" s="24">
        <v>0</v>
      </c>
      <c r="R70" s="23">
        <v>0</v>
      </c>
      <c r="S70" s="24">
        <v>0</v>
      </c>
      <c r="T70" s="23">
        <v>0</v>
      </c>
      <c r="U70" s="24">
        <v>0</v>
      </c>
      <c r="V70" s="23">
        <v>0</v>
      </c>
      <c r="W70" s="24">
        <v>0</v>
      </c>
    </row>
    <row r="71" spans="1:23" ht="14.45" customHeight="1" x14ac:dyDescent="0.25">
      <c r="A71" s="17">
        <f t="shared" si="6"/>
        <v>4</v>
      </c>
      <c r="B71" s="25">
        <v>1637</v>
      </c>
      <c r="C71" s="25" t="str">
        <f>_xlfn.XLOOKUP(__xlnm._FilterDatabase_1510[[#This Row],[SAPSA Number]],Table1[SAPSA number],Table1[Paid up])</f>
        <v>Y</v>
      </c>
      <c r="D71" s="39" t="str">
        <f>_xlfn.XLOOKUP(__xlnm._FilterDatabase_1510[[#This Row],[SAPSA Number]],'DS Point summary'!A:A,'DS Point summary'!C:C)</f>
        <v>Andre Johann Pieter</v>
      </c>
      <c r="E71" s="39" t="str">
        <f>_xlfn.XLOOKUP(__xlnm._FilterDatabase_1510[[#This Row],[SAPSA Number]],'DS Point summary'!A:A,'DS Point summary'!D:D)</f>
        <v>Mouton</v>
      </c>
      <c r="F71" s="20" t="str">
        <f>_xlfn.XLOOKUP(__xlnm._FilterDatabase_1510[[#This Row],[SAPSA Number]],'DS Point summary'!A:A,'DS Point summary'!E:E)</f>
        <v>AJP</v>
      </c>
      <c r="G71" s="17" t="str">
        <f ca="1">_xlfn.XLOOKUP(__xlnm._FilterDatabase_1510[[#This Row],[SAPSA Number]],'DS Point summary'!A:A,'DS Point summary'!F:F)</f>
        <v>SS</v>
      </c>
      <c r="H71" s="19">
        <f ca="1">_xlfn.XLOOKUP(__xlnm._FilterDatabase_1510[[#This Row],[SAPSA Number]],'DS Point summary'!A:A,'DS Point summary'!G:G)</f>
        <v>69</v>
      </c>
      <c r="I71" s="19" t="s">
        <v>369</v>
      </c>
      <c r="J71" s="21">
        <f t="shared" si="7"/>
        <v>0</v>
      </c>
      <c r="K71" s="22">
        <f t="shared" si="8"/>
        <v>0</v>
      </c>
      <c r="L71" s="23">
        <v>0</v>
      </c>
      <c r="M71" s="24">
        <v>0</v>
      </c>
      <c r="N71" s="23">
        <v>0</v>
      </c>
      <c r="O71" s="24">
        <v>0</v>
      </c>
      <c r="P71" s="23">
        <v>0</v>
      </c>
      <c r="Q71" s="24">
        <v>0</v>
      </c>
      <c r="R71" s="23">
        <v>0</v>
      </c>
      <c r="S71" s="24">
        <v>0</v>
      </c>
      <c r="T71" s="23">
        <v>0</v>
      </c>
      <c r="U71" s="24">
        <v>0</v>
      </c>
      <c r="V71" s="23">
        <v>0</v>
      </c>
      <c r="W71" s="24">
        <v>0</v>
      </c>
    </row>
    <row r="72" spans="1:23" ht="14.45" customHeight="1" x14ac:dyDescent="0.25">
      <c r="A72" s="17">
        <f t="shared" si="6"/>
        <v>4</v>
      </c>
      <c r="B72" s="40">
        <v>1777</v>
      </c>
      <c r="C72" s="25" t="str">
        <f>_xlfn.XLOOKUP(__xlnm._FilterDatabase_1510[[#This Row],[SAPSA Number]],Table1[SAPSA number],Table1[Paid up])</f>
        <v>Y</v>
      </c>
      <c r="D72" s="39" t="str">
        <f>_xlfn.XLOOKUP(__xlnm._FilterDatabase_1510[[#This Row],[SAPSA Number]],'DS Point summary'!A:A,'DS Point summary'!C:C)</f>
        <v xml:space="preserve">Leon </v>
      </c>
      <c r="E72" s="39" t="str">
        <f>_xlfn.XLOOKUP(__xlnm._FilterDatabase_1510[[#This Row],[SAPSA Number]],'DS Point summary'!A:A,'DS Point summary'!D:D)</f>
        <v>Myburgh</v>
      </c>
      <c r="F72" s="20" t="str">
        <f>_xlfn.XLOOKUP(__xlnm._FilterDatabase_1510[[#This Row],[SAPSA Number]],'DS Point summary'!A:A,'DS Point summary'!E:E)</f>
        <v>LC</v>
      </c>
      <c r="G72" s="17" t="str">
        <f ca="1">_xlfn.XLOOKUP(__xlnm._FilterDatabase_1510[[#This Row],[SAPSA Number]],'DS Point summary'!A:A,'DS Point summary'!F:F)</f>
        <v>S</v>
      </c>
      <c r="H72" s="19">
        <f ca="1">_xlfn.XLOOKUP(__xlnm._FilterDatabase_1510[[#This Row],[SAPSA Number]],'DS Point summary'!A:A,'DS Point summary'!G:G)</f>
        <v>51</v>
      </c>
      <c r="I72" s="19" t="s">
        <v>369</v>
      </c>
      <c r="J72" s="21">
        <f t="shared" si="7"/>
        <v>0</v>
      </c>
      <c r="K72" s="22">
        <f t="shared" si="8"/>
        <v>0</v>
      </c>
      <c r="L72" s="23">
        <v>0</v>
      </c>
      <c r="M72" s="24">
        <v>0</v>
      </c>
      <c r="N72" s="23">
        <v>0</v>
      </c>
      <c r="O72" s="24">
        <v>0</v>
      </c>
      <c r="P72" s="23">
        <v>0</v>
      </c>
      <c r="Q72" s="24">
        <v>0</v>
      </c>
      <c r="R72" s="23">
        <v>0</v>
      </c>
      <c r="S72" s="24">
        <v>0</v>
      </c>
      <c r="T72" s="23">
        <v>0</v>
      </c>
      <c r="U72" s="24">
        <v>0</v>
      </c>
      <c r="V72" s="23">
        <v>0</v>
      </c>
      <c r="W72" s="24">
        <v>0</v>
      </c>
    </row>
    <row r="73" spans="1:23" ht="14.45" customHeight="1" x14ac:dyDescent="0.25">
      <c r="A73" s="17">
        <f t="shared" si="6"/>
        <v>4</v>
      </c>
      <c r="B73" s="40">
        <v>1776</v>
      </c>
      <c r="C73" s="25" t="str">
        <f>_xlfn.XLOOKUP(__xlnm._FilterDatabase_1510[[#This Row],[SAPSA Number]],Table1[SAPSA number],Table1[Paid up])</f>
        <v>Y</v>
      </c>
      <c r="D73" s="39" t="str">
        <f>_xlfn.XLOOKUP(__xlnm._FilterDatabase_1510[[#This Row],[SAPSA Number]],'DS Point summary'!A:A,'DS Point summary'!C:C)</f>
        <v>Leonie Christina</v>
      </c>
      <c r="E73" s="39" t="str">
        <f>_xlfn.XLOOKUP(__xlnm._FilterDatabase_1510[[#This Row],[SAPSA Number]],'DS Point summary'!A:A,'DS Point summary'!D:D)</f>
        <v>Myburgh</v>
      </c>
      <c r="F73" s="20" t="str">
        <f>_xlfn.XLOOKUP(__xlnm._FilterDatabase_1510[[#This Row],[SAPSA Number]],'DS Point summary'!A:A,'DS Point summary'!E:E)</f>
        <v>LC</v>
      </c>
      <c r="G73" s="17" t="str">
        <f>_xlfn.XLOOKUP(__xlnm._FilterDatabase_1510[[#This Row],[SAPSA Number]],'DS Point summary'!A:A,'DS Point summary'!F:F)</f>
        <v>Lady</v>
      </c>
      <c r="H73" s="19">
        <f ca="1">_xlfn.XLOOKUP(__xlnm._FilterDatabase_1510[[#This Row],[SAPSA Number]],'DS Point summary'!A:A,'DS Point summary'!G:G)</f>
        <v>54</v>
      </c>
      <c r="I73" s="19" t="s">
        <v>369</v>
      </c>
      <c r="J73" s="21">
        <f t="shared" si="7"/>
        <v>0</v>
      </c>
      <c r="K73" s="22">
        <f t="shared" si="8"/>
        <v>0</v>
      </c>
      <c r="L73" s="23">
        <v>0</v>
      </c>
      <c r="M73" s="24">
        <v>0</v>
      </c>
      <c r="N73" s="23">
        <v>0</v>
      </c>
      <c r="O73" s="24">
        <v>0</v>
      </c>
      <c r="P73" s="23">
        <v>0</v>
      </c>
      <c r="Q73" s="24">
        <v>0</v>
      </c>
      <c r="R73" s="23">
        <v>0</v>
      </c>
      <c r="S73" s="24">
        <v>0</v>
      </c>
      <c r="T73" s="23">
        <v>0</v>
      </c>
      <c r="U73" s="24">
        <v>0</v>
      </c>
      <c r="V73" s="23">
        <v>0</v>
      </c>
      <c r="W73" s="24">
        <v>0</v>
      </c>
    </row>
    <row r="74" spans="1:23" ht="14.45" customHeight="1" x14ac:dyDescent="0.25">
      <c r="A74" s="17">
        <f t="shared" si="6"/>
        <v>4</v>
      </c>
      <c r="B74" s="27">
        <v>7073</v>
      </c>
      <c r="C74" s="25" t="str">
        <f>_xlfn.XLOOKUP(__xlnm._FilterDatabase_1510[[#This Row],[SAPSA Number]],Table1[SAPSA number],Table1[Paid up])</f>
        <v>Y</v>
      </c>
      <c r="D74" s="39" t="str">
        <f>_xlfn.XLOOKUP(__xlnm._FilterDatabase_1510[[#This Row],[SAPSA Number]],'DS Point summary'!A:A,'DS Point summary'!C:C)</f>
        <v>Abraham Christoffel</v>
      </c>
      <c r="E74" s="39" t="str">
        <f>_xlfn.XLOOKUP(__xlnm._FilterDatabase_1510[[#This Row],[SAPSA Number]],'DS Point summary'!A:A,'DS Point summary'!D:D)</f>
        <v>Naude</v>
      </c>
      <c r="F74" s="20" t="str">
        <f>_xlfn.XLOOKUP(__xlnm._FilterDatabase_1510[[#This Row],[SAPSA Number]],'DS Point summary'!A:A,'DS Point summary'!E:E)</f>
        <v>AC</v>
      </c>
      <c r="G74" s="17" t="str">
        <f ca="1">_xlfn.XLOOKUP(__xlnm._FilterDatabase_1510[[#This Row],[SAPSA Number]],'DS Point summary'!A:A,'DS Point summary'!F:F)</f>
        <v xml:space="preserve"> </v>
      </c>
      <c r="H74" s="19">
        <f>_xlfn.XLOOKUP(__xlnm._FilterDatabase_1510[[#This Row],[SAPSA Number]],'DS Point summary'!A:A,'DS Point summary'!G:G)</f>
        <v>0</v>
      </c>
      <c r="I74" s="19" t="s">
        <v>369</v>
      </c>
      <c r="J74" s="21">
        <f t="shared" si="7"/>
        <v>0</v>
      </c>
      <c r="K74" s="22">
        <f t="shared" si="8"/>
        <v>0</v>
      </c>
      <c r="L74" s="23">
        <v>0</v>
      </c>
      <c r="M74" s="24">
        <v>0</v>
      </c>
      <c r="N74" s="23">
        <v>0</v>
      </c>
      <c r="O74" s="24">
        <v>0</v>
      </c>
      <c r="P74" s="23">
        <v>0</v>
      </c>
      <c r="Q74" s="24">
        <v>0</v>
      </c>
      <c r="R74" s="23">
        <v>0</v>
      </c>
      <c r="S74" s="24">
        <v>0</v>
      </c>
      <c r="T74" s="23">
        <v>0</v>
      </c>
      <c r="U74" s="24">
        <v>0</v>
      </c>
      <c r="V74" s="23">
        <v>0</v>
      </c>
      <c r="W74" s="24">
        <v>0</v>
      </c>
    </row>
    <row r="75" spans="1:23" ht="14.45" customHeight="1" x14ac:dyDescent="0.25">
      <c r="A75" s="17">
        <f t="shared" si="6"/>
        <v>4</v>
      </c>
      <c r="B75" s="39">
        <v>5804</v>
      </c>
      <c r="C75" s="25" t="str">
        <f>_xlfn.XLOOKUP(__xlnm._FilterDatabase_1510[[#This Row],[SAPSA Number]],Table1[SAPSA number],Table1[Paid up])</f>
        <v>Y</v>
      </c>
      <c r="D75" s="39" t="str">
        <f>_xlfn.XLOOKUP(__xlnm._FilterDatabase_1510[[#This Row],[SAPSA Number]],'DS Point summary'!A:A,'DS Point summary'!C:C)</f>
        <v>Louis Johannes</v>
      </c>
      <c r="E75" s="39" t="str">
        <f>_xlfn.XLOOKUP(__xlnm._FilterDatabase_1510[[#This Row],[SAPSA Number]],'DS Point summary'!A:A,'DS Point summary'!D:D)</f>
        <v>Nel</v>
      </c>
      <c r="F75" s="20" t="str">
        <f>_xlfn.XLOOKUP(__xlnm._FilterDatabase_1510[[#This Row],[SAPSA Number]],'DS Point summary'!A:A,'DS Point summary'!E:E)</f>
        <v>LJ</v>
      </c>
      <c r="G75" s="17" t="str">
        <f ca="1">_xlfn.XLOOKUP(__xlnm._FilterDatabase_1510[[#This Row],[SAPSA Number]],'DS Point summary'!A:A,'DS Point summary'!F:F)</f>
        <v xml:space="preserve"> </v>
      </c>
      <c r="H75" s="19">
        <f ca="1">_xlfn.XLOOKUP(__xlnm._FilterDatabase_1510[[#This Row],[SAPSA Number]],'DS Point summary'!A:A,'DS Point summary'!G:G)</f>
        <v>46</v>
      </c>
      <c r="I75" s="19" t="s">
        <v>369</v>
      </c>
      <c r="J75" s="21">
        <f t="shared" si="7"/>
        <v>0</v>
      </c>
      <c r="K75" s="22">
        <f t="shared" si="8"/>
        <v>0</v>
      </c>
      <c r="L75" s="23">
        <v>0</v>
      </c>
      <c r="M75" s="24">
        <v>0</v>
      </c>
      <c r="N75" s="23">
        <v>0</v>
      </c>
      <c r="O75" s="24">
        <v>0</v>
      </c>
      <c r="P75" s="23">
        <v>0</v>
      </c>
      <c r="Q75" s="24">
        <v>0</v>
      </c>
      <c r="R75" s="23">
        <v>0</v>
      </c>
      <c r="S75" s="24">
        <v>0</v>
      </c>
      <c r="T75" s="23">
        <v>0</v>
      </c>
      <c r="U75" s="24">
        <v>0</v>
      </c>
      <c r="V75" s="23">
        <v>0</v>
      </c>
      <c r="W75" s="24">
        <v>0</v>
      </c>
    </row>
    <row r="76" spans="1:23" ht="14.45" customHeight="1" x14ac:dyDescent="0.25">
      <c r="A76" s="17">
        <f t="shared" si="6"/>
        <v>4</v>
      </c>
      <c r="B76" s="27">
        <v>400</v>
      </c>
      <c r="C76" s="25" t="str">
        <f>_xlfn.XLOOKUP(__xlnm._FilterDatabase_1510[[#This Row],[SAPSA Number]],Table1[SAPSA number],Table1[Paid up])</f>
        <v>Y</v>
      </c>
      <c r="D76" s="39" t="str">
        <f>_xlfn.XLOOKUP(__xlnm._FilterDatabase_1510[[#This Row],[SAPSA Number]],'DS Point summary'!A:A,'DS Point summary'!C:C)</f>
        <v>Sean Michael</v>
      </c>
      <c r="E76" s="39" t="str">
        <f>_xlfn.XLOOKUP(__xlnm._FilterDatabase_1510[[#This Row],[SAPSA Number]],'DS Point summary'!A:A,'DS Point summary'!D:D)</f>
        <v>O'Donovan</v>
      </c>
      <c r="F76" s="20" t="str">
        <f>_xlfn.XLOOKUP(__xlnm._FilterDatabase_1510[[#This Row],[SAPSA Number]],'DS Point summary'!A:A,'DS Point summary'!E:E)</f>
        <v>SM</v>
      </c>
      <c r="G76" s="17" t="str">
        <f ca="1">_xlfn.XLOOKUP(__xlnm._FilterDatabase_1510[[#This Row],[SAPSA Number]],'DS Point summary'!A:A,'DS Point summary'!F:F)</f>
        <v>S</v>
      </c>
      <c r="H76" s="19">
        <f ca="1">_xlfn.XLOOKUP(__xlnm._FilterDatabase_1510[[#This Row],[SAPSA Number]],'DS Point summary'!A:A,'DS Point summary'!G:G)</f>
        <v>59</v>
      </c>
      <c r="I76" s="19" t="s">
        <v>369</v>
      </c>
      <c r="J76" s="21">
        <f t="shared" si="7"/>
        <v>0</v>
      </c>
      <c r="K76" s="22">
        <f t="shared" si="8"/>
        <v>0</v>
      </c>
      <c r="L76" s="23">
        <v>0</v>
      </c>
      <c r="M76" s="24">
        <v>0</v>
      </c>
      <c r="N76" s="23">
        <v>0</v>
      </c>
      <c r="O76" s="24">
        <v>0</v>
      </c>
      <c r="P76" s="23">
        <v>0</v>
      </c>
      <c r="Q76" s="24">
        <v>0</v>
      </c>
      <c r="R76" s="23">
        <v>0</v>
      </c>
      <c r="S76" s="24">
        <v>0</v>
      </c>
      <c r="T76" s="23">
        <v>0</v>
      </c>
      <c r="U76" s="24">
        <v>0</v>
      </c>
      <c r="V76" s="23">
        <v>0</v>
      </c>
      <c r="W76" s="24">
        <v>0</v>
      </c>
    </row>
    <row r="77" spans="1:23" ht="14.45" customHeight="1" x14ac:dyDescent="0.25">
      <c r="A77" s="17">
        <f t="shared" si="6"/>
        <v>4</v>
      </c>
      <c r="B77" s="26">
        <v>401</v>
      </c>
      <c r="C77" s="25" t="str">
        <f>_xlfn.XLOOKUP(__xlnm._FilterDatabase_1510[[#This Row],[SAPSA Number]],Table1[SAPSA number],Table1[Paid up])</f>
        <v>Y</v>
      </c>
      <c r="D77" s="39" t="str">
        <f>_xlfn.XLOOKUP(__xlnm._FilterDatabase_1510[[#This Row],[SAPSA Number]],'DS Point summary'!A:A,'DS Point summary'!C:C)</f>
        <v>Sebella</v>
      </c>
      <c r="E77" s="39" t="str">
        <f>_xlfn.XLOOKUP(__xlnm._FilterDatabase_1510[[#This Row],[SAPSA Number]],'DS Point summary'!A:A,'DS Point summary'!D:D)</f>
        <v>O'Donovan</v>
      </c>
      <c r="F77" s="20" t="str">
        <f>_xlfn.XLOOKUP(__xlnm._FilterDatabase_1510[[#This Row],[SAPSA Number]],'DS Point summary'!A:A,'DS Point summary'!E:E)</f>
        <v>S</v>
      </c>
      <c r="G77" s="17" t="str">
        <f>_xlfn.XLOOKUP(__xlnm._FilterDatabase_1510[[#This Row],[SAPSA Number]],'DS Point summary'!A:A,'DS Point summary'!F:F)</f>
        <v>Lady</v>
      </c>
      <c r="H77" s="19">
        <f ca="1">_xlfn.XLOOKUP(__xlnm._FilterDatabase_1510[[#This Row],[SAPSA Number]],'DS Point summary'!A:A,'DS Point summary'!G:G)</f>
        <v>69</v>
      </c>
      <c r="I77" s="19" t="s">
        <v>369</v>
      </c>
      <c r="J77" s="21">
        <f t="shared" si="7"/>
        <v>0</v>
      </c>
      <c r="K77" s="22">
        <f t="shared" si="8"/>
        <v>0</v>
      </c>
      <c r="L77" s="23">
        <v>0</v>
      </c>
      <c r="M77" s="24">
        <v>0</v>
      </c>
      <c r="N77" s="23">
        <v>0</v>
      </c>
      <c r="O77" s="24">
        <v>0</v>
      </c>
      <c r="P77" s="23">
        <v>0</v>
      </c>
      <c r="Q77" s="24">
        <v>0</v>
      </c>
      <c r="R77" s="23">
        <v>0</v>
      </c>
      <c r="S77" s="24">
        <v>0</v>
      </c>
      <c r="T77" s="23">
        <v>0</v>
      </c>
      <c r="U77" s="24">
        <v>0</v>
      </c>
      <c r="V77" s="23">
        <v>0</v>
      </c>
      <c r="W77" s="24">
        <v>0</v>
      </c>
    </row>
    <row r="78" spans="1:23" ht="14.45" customHeight="1" x14ac:dyDescent="0.25">
      <c r="A78" s="17">
        <f t="shared" si="6"/>
        <v>4</v>
      </c>
      <c r="B78" s="26">
        <v>250</v>
      </c>
      <c r="C78" s="25" t="str">
        <f>_xlfn.XLOOKUP(__xlnm._FilterDatabase_1510[[#This Row],[SAPSA Number]],Table1[SAPSA number],Table1[Paid up])</f>
        <v>Y</v>
      </c>
      <c r="D78" s="39" t="str">
        <f>_xlfn.XLOOKUP(__xlnm._FilterDatabase_1510[[#This Row],[SAPSA Number]],'DS Point summary'!A:A,'DS Point summary'!C:C)</f>
        <v>Adriano Walter</v>
      </c>
      <c r="E78" s="39" t="str">
        <f>_xlfn.XLOOKUP(__xlnm._FilterDatabase_1510[[#This Row],[SAPSA Number]],'DS Point summary'!A:A,'DS Point summary'!D:D)</f>
        <v>Paschini</v>
      </c>
      <c r="F78" s="20" t="str">
        <f>_xlfn.XLOOKUP(__xlnm._FilterDatabase_1510[[#This Row],[SAPSA Number]],'DS Point summary'!A:A,'DS Point summary'!E:E)</f>
        <v>AW</v>
      </c>
      <c r="G78" s="17" t="str">
        <f ca="1">_xlfn.XLOOKUP(__xlnm._FilterDatabase_1510[[#This Row],[SAPSA Number]],'DS Point summary'!A:A,'DS Point summary'!F:F)</f>
        <v>SS</v>
      </c>
      <c r="H78" s="19">
        <f ca="1">_xlfn.XLOOKUP(__xlnm._FilterDatabase_1510[[#This Row],[SAPSA Number]],'DS Point summary'!A:A,'DS Point summary'!G:G)</f>
        <v>65</v>
      </c>
      <c r="I78" s="19" t="s">
        <v>369</v>
      </c>
      <c r="J78" s="21">
        <f t="shared" si="7"/>
        <v>0</v>
      </c>
      <c r="K78" s="22">
        <f t="shared" si="8"/>
        <v>0</v>
      </c>
      <c r="L78" s="23">
        <v>0</v>
      </c>
      <c r="M78" s="24">
        <v>0</v>
      </c>
      <c r="N78" s="23">
        <v>0</v>
      </c>
      <c r="O78" s="24">
        <v>0</v>
      </c>
      <c r="P78" s="23">
        <v>0</v>
      </c>
      <c r="Q78" s="24">
        <v>0</v>
      </c>
      <c r="R78" s="23">
        <v>0</v>
      </c>
      <c r="S78" s="24">
        <v>0</v>
      </c>
      <c r="T78" s="23">
        <v>0</v>
      </c>
      <c r="U78" s="24">
        <v>0</v>
      </c>
      <c r="V78" s="23">
        <v>0</v>
      </c>
      <c r="W78" s="24">
        <v>0</v>
      </c>
    </row>
    <row r="79" spans="1:23" ht="14.45" customHeight="1" x14ac:dyDescent="0.25">
      <c r="A79" s="17">
        <f t="shared" si="6"/>
        <v>4</v>
      </c>
      <c r="B79" s="26">
        <v>7074</v>
      </c>
      <c r="C79" s="25" t="str">
        <f>_xlfn.XLOOKUP(__xlnm._FilterDatabase_1510[[#This Row],[SAPSA Number]],Table1[SAPSA number],Table1[Paid up])</f>
        <v>Y</v>
      </c>
      <c r="D79" s="39" t="str">
        <f>_xlfn.XLOOKUP(__xlnm._FilterDatabase_1510[[#This Row],[SAPSA Number]],'DS Point summary'!A:A,'DS Point summary'!C:C)</f>
        <v>Christoffel</v>
      </c>
      <c r="E79" s="39" t="str">
        <f>_xlfn.XLOOKUP(__xlnm._FilterDatabase_1510[[#This Row],[SAPSA Number]],'DS Point summary'!A:A,'DS Point summary'!D:D)</f>
        <v>Pretorius</v>
      </c>
      <c r="F79" s="20" t="str">
        <f>_xlfn.XLOOKUP(__xlnm._FilterDatabase_1510[[#This Row],[SAPSA Number]],'DS Point summary'!A:A,'DS Point summary'!E:E)</f>
        <v>C</v>
      </c>
      <c r="G79" s="17" t="str">
        <f ca="1">_xlfn.XLOOKUP(__xlnm._FilterDatabase_1510[[#This Row],[SAPSA Number]],'DS Point summary'!A:A,'DS Point summary'!F:F)</f>
        <v xml:space="preserve"> </v>
      </c>
      <c r="H79" s="19">
        <f>_xlfn.XLOOKUP(__xlnm._FilterDatabase_1510[[#This Row],[SAPSA Number]],'DS Point summary'!A:A,'DS Point summary'!G:G)</f>
        <v>0</v>
      </c>
      <c r="I79" s="19" t="s">
        <v>369</v>
      </c>
      <c r="J79" s="21">
        <f t="shared" si="7"/>
        <v>0</v>
      </c>
      <c r="K79" s="22">
        <f t="shared" si="8"/>
        <v>0</v>
      </c>
      <c r="L79" s="23">
        <v>0</v>
      </c>
      <c r="M79" s="24">
        <v>0</v>
      </c>
      <c r="N79" s="23">
        <v>0</v>
      </c>
      <c r="O79" s="24">
        <v>0</v>
      </c>
      <c r="P79" s="23">
        <v>0</v>
      </c>
      <c r="Q79" s="24">
        <v>0</v>
      </c>
      <c r="R79" s="23">
        <v>0</v>
      </c>
      <c r="S79" s="24">
        <v>0</v>
      </c>
      <c r="T79" s="23">
        <v>0</v>
      </c>
      <c r="U79" s="24">
        <v>0</v>
      </c>
      <c r="V79" s="23">
        <v>0</v>
      </c>
      <c r="W79" s="24">
        <v>0</v>
      </c>
    </row>
    <row r="80" spans="1:23" x14ac:dyDescent="0.25">
      <c r="A80" s="17">
        <f t="shared" si="6"/>
        <v>4</v>
      </c>
      <c r="B80" s="26">
        <v>2950</v>
      </c>
      <c r="C80" s="25" t="str">
        <f>_xlfn.XLOOKUP(__xlnm._FilterDatabase_1510[[#This Row],[SAPSA Number]],Table1[SAPSA number],Table1[Paid up])</f>
        <v>Y</v>
      </c>
      <c r="D80" s="39" t="str">
        <f>_xlfn.XLOOKUP(__xlnm._FilterDatabase_1510[[#This Row],[SAPSA Number]],'DS Point summary'!A:A,'DS Point summary'!C:C)</f>
        <v>Renier Jansen</v>
      </c>
      <c r="E80" s="39" t="str">
        <f>_xlfn.XLOOKUP(__xlnm._FilterDatabase_1510[[#This Row],[SAPSA Number]],'DS Point summary'!A:A,'DS Point summary'!D:D)</f>
        <v>Reynders</v>
      </c>
      <c r="F80" s="20" t="str">
        <f>_xlfn.XLOOKUP(__xlnm._FilterDatabase_1510[[#This Row],[SAPSA Number]],'DS Point summary'!A:A,'DS Point summary'!E:E)</f>
        <v>RJ</v>
      </c>
      <c r="G80" s="17" t="str">
        <f ca="1">_xlfn.XLOOKUP(__xlnm._FilterDatabase_1510[[#This Row],[SAPSA Number]],'DS Point summary'!A:A,'DS Point summary'!F:F)</f>
        <v xml:space="preserve"> </v>
      </c>
      <c r="H80" s="19">
        <f ca="1">_xlfn.XLOOKUP(__xlnm._FilterDatabase_1510[[#This Row],[SAPSA Number]],'DS Point summary'!A:A,'DS Point summary'!G:G)</f>
        <v>45</v>
      </c>
      <c r="I80" s="19" t="s">
        <v>369</v>
      </c>
      <c r="J80" s="21">
        <f t="shared" si="7"/>
        <v>0</v>
      </c>
      <c r="K80" s="22">
        <f t="shared" si="8"/>
        <v>0</v>
      </c>
      <c r="L80" s="23">
        <v>0</v>
      </c>
      <c r="M80" s="24">
        <v>0</v>
      </c>
      <c r="N80" s="23">
        <v>0</v>
      </c>
      <c r="O80" s="24">
        <v>0</v>
      </c>
      <c r="P80" s="23">
        <v>0</v>
      </c>
      <c r="Q80" s="24">
        <v>0</v>
      </c>
      <c r="R80" s="23">
        <v>0</v>
      </c>
      <c r="S80" s="24">
        <v>0</v>
      </c>
      <c r="T80" s="23">
        <v>0</v>
      </c>
      <c r="U80" s="24">
        <v>0</v>
      </c>
      <c r="V80" s="23">
        <v>0</v>
      </c>
      <c r="W80" s="24">
        <v>0</v>
      </c>
    </row>
    <row r="81" spans="1:23" x14ac:dyDescent="0.25">
      <c r="A81" s="17">
        <f t="shared" si="6"/>
        <v>4</v>
      </c>
      <c r="B81" s="26">
        <v>1929</v>
      </c>
      <c r="C81" s="25" t="str">
        <f>_xlfn.XLOOKUP(__xlnm._FilterDatabase_1510[[#This Row],[SAPSA Number]],Table1[SAPSA number],Table1[Paid up])</f>
        <v>Y</v>
      </c>
      <c r="D81" s="39" t="str">
        <f>_xlfn.XLOOKUP(__xlnm._FilterDatabase_1510[[#This Row],[SAPSA Number]],'DS Point summary'!A:A,'DS Point summary'!C:C)</f>
        <v>Chris</v>
      </c>
      <c r="E81" s="39" t="str">
        <f>_xlfn.XLOOKUP(__xlnm._FilterDatabase_1510[[#This Row],[SAPSA Number]],'DS Point summary'!A:A,'DS Point summary'!D:D)</f>
        <v>Ridout</v>
      </c>
      <c r="F81" s="20" t="str">
        <f>_xlfn.XLOOKUP(__xlnm._FilterDatabase_1510[[#This Row],[SAPSA Number]],'DS Point summary'!A:A,'DS Point summary'!E:E)</f>
        <v>CJ</v>
      </c>
      <c r="G81" s="17" t="str">
        <f ca="1">_xlfn.XLOOKUP(__xlnm._FilterDatabase_1510[[#This Row],[SAPSA Number]],'DS Point summary'!A:A,'DS Point summary'!F:F)</f>
        <v xml:space="preserve"> </v>
      </c>
      <c r="H81" s="19">
        <f ca="1">_xlfn.XLOOKUP(__xlnm._FilterDatabase_1510[[#This Row],[SAPSA Number]],'DS Point summary'!A:A,'DS Point summary'!G:G)</f>
        <v>43</v>
      </c>
      <c r="I81" s="19" t="s">
        <v>369</v>
      </c>
      <c r="J81" s="21">
        <f t="shared" si="7"/>
        <v>0</v>
      </c>
      <c r="K81" s="22">
        <f t="shared" si="8"/>
        <v>0</v>
      </c>
      <c r="L81" s="23">
        <v>0</v>
      </c>
      <c r="M81" s="24">
        <v>0</v>
      </c>
      <c r="N81" s="23">
        <v>0</v>
      </c>
      <c r="O81" s="24">
        <v>0</v>
      </c>
      <c r="P81" s="23">
        <v>0</v>
      </c>
      <c r="Q81" s="24">
        <v>0</v>
      </c>
      <c r="R81" s="23">
        <v>0</v>
      </c>
      <c r="S81" s="24">
        <v>0</v>
      </c>
      <c r="T81" s="23">
        <v>0</v>
      </c>
      <c r="U81" s="24">
        <v>0</v>
      </c>
      <c r="V81" s="23">
        <v>0</v>
      </c>
      <c r="W81" s="24">
        <v>0</v>
      </c>
    </row>
    <row r="82" spans="1:23" x14ac:dyDescent="0.25">
      <c r="A82" s="17">
        <f t="shared" si="6"/>
        <v>4</v>
      </c>
      <c r="B82" s="26">
        <v>1838</v>
      </c>
      <c r="C82" s="25" t="str">
        <f>_xlfn.XLOOKUP(__xlnm._FilterDatabase_1510[[#This Row],[SAPSA Number]],Table1[SAPSA number],Table1[Paid up])</f>
        <v>Y</v>
      </c>
      <c r="D82" s="39" t="str">
        <f>_xlfn.XLOOKUP(__xlnm._FilterDatabase_1510[[#This Row],[SAPSA Number]],'DS Point summary'!A:A,'DS Point summary'!C:C)</f>
        <v>Laurence Talbot</v>
      </c>
      <c r="E82" s="39" t="str">
        <f>_xlfn.XLOOKUP(__xlnm._FilterDatabase_1510[[#This Row],[SAPSA Number]],'DS Point summary'!A:A,'DS Point summary'!D:D)</f>
        <v>Rowland</v>
      </c>
      <c r="F82" s="20" t="str">
        <f>_xlfn.XLOOKUP(__xlnm._FilterDatabase_1510[[#This Row],[SAPSA Number]],'DS Point summary'!A:A,'DS Point summary'!E:E)</f>
        <v>LT</v>
      </c>
      <c r="G82" s="17" t="str">
        <f ca="1">_xlfn.XLOOKUP(__xlnm._FilterDatabase_1510[[#This Row],[SAPSA Number]],'DS Point summary'!A:A,'DS Point summary'!F:F)</f>
        <v>S</v>
      </c>
      <c r="H82" s="19">
        <f ca="1">_xlfn.XLOOKUP(__xlnm._FilterDatabase_1510[[#This Row],[SAPSA Number]],'DS Point summary'!A:A,'DS Point summary'!G:G)</f>
        <v>51</v>
      </c>
      <c r="I82" s="19" t="s">
        <v>369</v>
      </c>
      <c r="J82" s="21">
        <f t="shared" si="7"/>
        <v>0</v>
      </c>
      <c r="K82" s="22">
        <f t="shared" si="8"/>
        <v>0</v>
      </c>
      <c r="L82" s="23">
        <v>0</v>
      </c>
      <c r="M82" s="24">
        <v>0</v>
      </c>
      <c r="N82" s="23">
        <v>0</v>
      </c>
      <c r="O82" s="24">
        <v>0</v>
      </c>
      <c r="P82" s="23">
        <v>0</v>
      </c>
      <c r="Q82" s="24">
        <v>0</v>
      </c>
      <c r="R82" s="23">
        <v>0</v>
      </c>
      <c r="S82" s="24">
        <v>0</v>
      </c>
      <c r="T82" s="23">
        <v>0</v>
      </c>
      <c r="U82" s="24">
        <v>0</v>
      </c>
      <c r="V82" s="23">
        <v>0</v>
      </c>
      <c r="W82" s="24">
        <v>0</v>
      </c>
    </row>
    <row r="83" spans="1:23" x14ac:dyDescent="0.25">
      <c r="A83" s="17">
        <f t="shared" si="6"/>
        <v>4</v>
      </c>
      <c r="B83" s="26">
        <v>3703</v>
      </c>
      <c r="C83" s="25" t="str">
        <f>_xlfn.XLOOKUP(__xlnm._FilterDatabase_1510[[#This Row],[SAPSA Number]],Table1[SAPSA number],Table1[Paid up])</f>
        <v>Y</v>
      </c>
      <c r="D83" s="39" t="str">
        <f>_xlfn.XLOOKUP(__xlnm._FilterDatabase_1510[[#This Row],[SAPSA Number]],'DS Point summary'!A:A,'DS Point summary'!C:C)</f>
        <v>Gregory Andrew</v>
      </c>
      <c r="E83" s="39" t="str">
        <f>_xlfn.XLOOKUP(__xlnm._FilterDatabase_1510[[#This Row],[SAPSA Number]],'DS Point summary'!A:A,'DS Point summary'!D:D)</f>
        <v>Salzwedel</v>
      </c>
      <c r="F83" s="20" t="str">
        <f>_xlfn.XLOOKUP(__xlnm._FilterDatabase_1510[[#This Row],[SAPSA Number]],'DS Point summary'!A:A,'DS Point summary'!E:E)</f>
        <v>G</v>
      </c>
      <c r="G83" s="17" t="str">
        <f ca="1">_xlfn.XLOOKUP(__xlnm._FilterDatabase_1510[[#This Row],[SAPSA Number]],'DS Point summary'!A:A,'DS Point summary'!F:F)</f>
        <v>S</v>
      </c>
      <c r="H83" s="19">
        <f ca="1">_xlfn.XLOOKUP(__xlnm._FilterDatabase_1510[[#This Row],[SAPSA Number]],'DS Point summary'!A:A,'DS Point summary'!G:G)</f>
        <v>55</v>
      </c>
      <c r="I83" s="19" t="s">
        <v>369</v>
      </c>
      <c r="J83" s="21">
        <f t="shared" si="7"/>
        <v>0</v>
      </c>
      <c r="K83" s="22">
        <f t="shared" si="8"/>
        <v>0</v>
      </c>
      <c r="L83" s="23">
        <v>0</v>
      </c>
      <c r="M83" s="24">
        <v>0</v>
      </c>
      <c r="N83" s="23">
        <v>0</v>
      </c>
      <c r="O83" s="24">
        <v>0</v>
      </c>
      <c r="P83" s="23">
        <v>0</v>
      </c>
      <c r="Q83" s="24">
        <v>0</v>
      </c>
      <c r="R83" s="23">
        <v>0</v>
      </c>
      <c r="S83" s="24">
        <v>0</v>
      </c>
      <c r="T83" s="23">
        <v>0</v>
      </c>
      <c r="U83" s="24">
        <v>0</v>
      </c>
      <c r="V83" s="23">
        <v>0</v>
      </c>
      <c r="W83" s="24">
        <v>0</v>
      </c>
    </row>
    <row r="84" spans="1:23" x14ac:dyDescent="0.25">
      <c r="A84" s="17">
        <f t="shared" si="6"/>
        <v>4</v>
      </c>
      <c r="B84" s="26">
        <v>3822</v>
      </c>
      <c r="C84" s="25" t="str">
        <f>_xlfn.XLOOKUP(__xlnm._FilterDatabase_1510[[#This Row],[SAPSA Number]],Table1[SAPSA number],Table1[Paid up])</f>
        <v>Y</v>
      </c>
      <c r="D84" s="39" t="str">
        <f>_xlfn.XLOOKUP(__xlnm._FilterDatabase_1510[[#This Row],[SAPSA Number]],'DS Point summary'!A:A,'DS Point summary'!C:C)</f>
        <v>Wayne Erald</v>
      </c>
      <c r="E84" s="39" t="str">
        <f>_xlfn.XLOOKUP(__xlnm._FilterDatabase_1510[[#This Row],[SAPSA Number]],'DS Point summary'!A:A,'DS Point summary'!D:D)</f>
        <v>Schmidt</v>
      </c>
      <c r="F84" s="20" t="str">
        <f>_xlfn.XLOOKUP(__xlnm._FilterDatabase_1510[[#This Row],[SAPSA Number]],'DS Point summary'!A:A,'DS Point summary'!E:E)</f>
        <v>WE</v>
      </c>
      <c r="G84" s="17" t="str">
        <f ca="1">_xlfn.XLOOKUP(__xlnm._FilterDatabase_1510[[#This Row],[SAPSA Number]],'DS Point summary'!A:A,'DS Point summary'!F:F)</f>
        <v>S</v>
      </c>
      <c r="H84" s="19">
        <f ca="1">_xlfn.XLOOKUP(__xlnm._FilterDatabase_1510[[#This Row],[SAPSA Number]],'DS Point summary'!A:A,'DS Point summary'!G:G)</f>
        <v>51</v>
      </c>
      <c r="I84" s="19" t="s">
        <v>369</v>
      </c>
      <c r="J84" s="21">
        <f t="shared" si="7"/>
        <v>0</v>
      </c>
      <c r="K84" s="22">
        <f t="shared" si="8"/>
        <v>0</v>
      </c>
      <c r="L84" s="23">
        <v>0</v>
      </c>
      <c r="M84" s="24">
        <v>0</v>
      </c>
      <c r="N84" s="23">
        <v>0</v>
      </c>
      <c r="O84" s="24">
        <v>0</v>
      </c>
      <c r="P84" s="23">
        <v>0</v>
      </c>
      <c r="Q84" s="24">
        <v>0</v>
      </c>
      <c r="R84" s="23">
        <v>0</v>
      </c>
      <c r="S84" s="24">
        <v>0</v>
      </c>
      <c r="T84" s="23">
        <v>0</v>
      </c>
      <c r="U84" s="24">
        <v>0</v>
      </c>
      <c r="V84" s="23">
        <v>0</v>
      </c>
      <c r="W84" s="24">
        <v>0</v>
      </c>
    </row>
    <row r="85" spans="1:23" x14ac:dyDescent="0.25">
      <c r="A85" s="17">
        <f t="shared" si="6"/>
        <v>4</v>
      </c>
      <c r="B85" s="25">
        <v>4966</v>
      </c>
      <c r="C85" s="25" t="str">
        <f>_xlfn.XLOOKUP(__xlnm._FilterDatabase_1510[[#This Row],[SAPSA Number]],Table1[SAPSA number],Table1[Paid up])</f>
        <v>Y</v>
      </c>
      <c r="D85" s="39" t="str">
        <f>_xlfn.XLOOKUP(__xlnm._FilterDatabase_1510[[#This Row],[SAPSA Number]],'DS Point summary'!A:A,'DS Point summary'!C:C)</f>
        <v>Costantinos</v>
      </c>
      <c r="E85" s="39" t="str">
        <f>_xlfn.XLOOKUP(__xlnm._FilterDatabase_1510[[#This Row],[SAPSA Number]],'DS Point summary'!A:A,'DS Point summary'!D:D)</f>
        <v>Seindis</v>
      </c>
      <c r="F85" s="20" t="str">
        <f>_xlfn.XLOOKUP(__xlnm._FilterDatabase_1510[[#This Row],[SAPSA Number]],'DS Point summary'!A:A,'DS Point summary'!E:E)</f>
        <v>C</v>
      </c>
      <c r="G85" s="17" t="str">
        <f ca="1">_xlfn.XLOOKUP(__xlnm._FilterDatabase_1510[[#This Row],[SAPSA Number]],'DS Point summary'!A:A,'DS Point summary'!F:F)</f>
        <v xml:space="preserve"> </v>
      </c>
      <c r="H85" s="19">
        <f ca="1">_xlfn.XLOOKUP(__xlnm._FilterDatabase_1510[[#This Row],[SAPSA Number]],'DS Point summary'!A:A,'DS Point summary'!G:G)</f>
        <v>35</v>
      </c>
      <c r="I85" s="19" t="s">
        <v>369</v>
      </c>
      <c r="J85" s="21">
        <f t="shared" si="7"/>
        <v>0</v>
      </c>
      <c r="K85" s="22">
        <f t="shared" si="8"/>
        <v>0</v>
      </c>
      <c r="L85" s="23">
        <v>0</v>
      </c>
      <c r="M85" s="24">
        <v>0</v>
      </c>
      <c r="N85" s="23">
        <v>0</v>
      </c>
      <c r="O85" s="24">
        <v>0</v>
      </c>
      <c r="P85" s="23">
        <v>0</v>
      </c>
      <c r="Q85" s="24">
        <v>0</v>
      </c>
      <c r="R85" s="23">
        <v>0</v>
      </c>
      <c r="S85" s="24">
        <v>0</v>
      </c>
      <c r="T85" s="23">
        <v>0</v>
      </c>
      <c r="U85" s="24">
        <v>0</v>
      </c>
      <c r="V85" s="23">
        <v>0</v>
      </c>
      <c r="W85" s="24">
        <v>0</v>
      </c>
    </row>
    <row r="86" spans="1:23" x14ac:dyDescent="0.25">
      <c r="A86" s="17">
        <f t="shared" si="6"/>
        <v>4</v>
      </c>
      <c r="B86" s="25">
        <v>572</v>
      </c>
      <c r="C86" s="25" t="str">
        <f>_xlfn.XLOOKUP(__xlnm._FilterDatabase_1510[[#This Row],[SAPSA Number]],Table1[SAPSA number],Table1[Paid up])</f>
        <v>Y</v>
      </c>
      <c r="D86" s="39" t="str">
        <f>_xlfn.XLOOKUP(__xlnm._FilterDatabase_1510[[#This Row],[SAPSA Number]],'DS Point summary'!A:A,'DS Point summary'!C:C)</f>
        <v>DJ</v>
      </c>
      <c r="E86" s="39" t="str">
        <f>_xlfn.XLOOKUP(__xlnm._FilterDatabase_1510[[#This Row],[SAPSA Number]],'DS Point summary'!A:A,'DS Point summary'!D:D)</f>
        <v>Smith</v>
      </c>
      <c r="F86" s="20" t="str">
        <f>_xlfn.XLOOKUP(__xlnm._FilterDatabase_1510[[#This Row],[SAPSA Number]],'DS Point summary'!A:A,'DS Point summary'!E:E)</f>
        <v>DJ</v>
      </c>
      <c r="G86" s="17" t="str">
        <f ca="1">_xlfn.XLOOKUP(__xlnm._FilterDatabase_1510[[#This Row],[SAPSA Number]],'DS Point summary'!A:A,'DS Point summary'!F:F)</f>
        <v>S</v>
      </c>
      <c r="H86" s="19">
        <f ca="1">_xlfn.XLOOKUP(__xlnm._FilterDatabase_1510[[#This Row],[SAPSA Number]],'DS Point summary'!A:A,'DS Point summary'!G:G)</f>
        <v>59</v>
      </c>
      <c r="I86" s="19" t="s">
        <v>369</v>
      </c>
      <c r="J86" s="21">
        <f t="shared" si="7"/>
        <v>0</v>
      </c>
      <c r="K86" s="22">
        <f t="shared" si="8"/>
        <v>0</v>
      </c>
      <c r="L86" s="23">
        <v>0</v>
      </c>
      <c r="M86" s="24">
        <v>0</v>
      </c>
      <c r="N86" s="23">
        <v>0</v>
      </c>
      <c r="O86" s="24">
        <v>0</v>
      </c>
      <c r="P86" s="23">
        <v>0</v>
      </c>
      <c r="Q86" s="24">
        <v>0</v>
      </c>
      <c r="R86" s="23">
        <v>0</v>
      </c>
      <c r="S86" s="24">
        <v>0</v>
      </c>
      <c r="T86" s="23">
        <v>0</v>
      </c>
      <c r="U86" s="24">
        <v>0</v>
      </c>
      <c r="V86" s="23">
        <v>0</v>
      </c>
      <c r="W86" s="24">
        <v>0</v>
      </c>
    </row>
    <row r="87" spans="1:23" x14ac:dyDescent="0.25">
      <c r="A87" s="17">
        <f t="shared" si="6"/>
        <v>4</v>
      </c>
      <c r="B87" s="30">
        <v>1321</v>
      </c>
      <c r="C87" s="25" t="str">
        <f>_xlfn.XLOOKUP(__xlnm._FilterDatabase_1510[[#This Row],[SAPSA Number]],Table1[SAPSA number],Table1[Paid up])</f>
        <v>Y</v>
      </c>
      <c r="D87" s="39" t="str">
        <f>_xlfn.XLOOKUP(__xlnm._FilterDatabase_1510[[#This Row],[SAPSA Number]],'DS Point summary'!A:A,'DS Point summary'!C:C)</f>
        <v>Neal Monisen</v>
      </c>
      <c r="E87" s="39" t="str">
        <f>_xlfn.XLOOKUP(__xlnm._FilterDatabase_1510[[#This Row],[SAPSA Number]],'DS Point summary'!A:A,'DS Point summary'!D:D)</f>
        <v>Sokay</v>
      </c>
      <c r="F87" s="20" t="str">
        <f>_xlfn.XLOOKUP(__xlnm._FilterDatabase_1510[[#This Row],[SAPSA Number]],'DS Point summary'!A:A,'DS Point summary'!E:E)</f>
        <v>NM</v>
      </c>
      <c r="G87" s="17" t="str">
        <f ca="1">_xlfn.XLOOKUP(__xlnm._FilterDatabase_1510[[#This Row],[SAPSA Number]],'DS Point summary'!A:A,'DS Point summary'!F:F)</f>
        <v>S</v>
      </c>
      <c r="H87" s="19">
        <f ca="1">_xlfn.XLOOKUP(__xlnm._FilterDatabase_1510[[#This Row],[SAPSA Number]],'DS Point summary'!A:A,'DS Point summary'!G:G)</f>
        <v>51</v>
      </c>
      <c r="I87" s="19" t="s">
        <v>369</v>
      </c>
      <c r="J87" s="21">
        <f t="shared" si="7"/>
        <v>0</v>
      </c>
      <c r="K87" s="22">
        <f t="shared" si="8"/>
        <v>0</v>
      </c>
      <c r="L87" s="23">
        <v>0</v>
      </c>
      <c r="M87" s="24">
        <v>0</v>
      </c>
      <c r="N87" s="23">
        <v>0</v>
      </c>
      <c r="O87" s="24">
        <v>0</v>
      </c>
      <c r="P87" s="23">
        <v>0</v>
      </c>
      <c r="Q87" s="24">
        <v>0</v>
      </c>
      <c r="R87" s="23">
        <v>0</v>
      </c>
      <c r="S87" s="24">
        <v>0</v>
      </c>
      <c r="T87" s="23">
        <v>0</v>
      </c>
      <c r="U87" s="24">
        <v>0</v>
      </c>
      <c r="V87" s="23">
        <v>0</v>
      </c>
      <c r="W87" s="24">
        <v>0</v>
      </c>
    </row>
    <row r="88" spans="1:23" x14ac:dyDescent="0.25">
      <c r="A88" s="17">
        <f t="shared" ref="A88:A119" si="9">RANK(K88,K$2:K$149,0)</f>
        <v>4</v>
      </c>
      <c r="B88" s="26">
        <v>3832</v>
      </c>
      <c r="C88" s="25" t="str">
        <f>_xlfn.XLOOKUP(__xlnm._FilterDatabase_1510[[#This Row],[SAPSA Number]],Table1[SAPSA number],Table1[Paid up])</f>
        <v>Y</v>
      </c>
      <c r="D88" s="39" t="str">
        <f>_xlfn.XLOOKUP(__xlnm._FilterDatabase_1510[[#This Row],[SAPSA Number]],'DS Point summary'!A:A,'DS Point summary'!C:C)</f>
        <v>Dion Rowlands</v>
      </c>
      <c r="E88" s="39" t="str">
        <f>_xlfn.XLOOKUP(__xlnm._FilterDatabase_1510[[#This Row],[SAPSA Number]],'DS Point summary'!A:A,'DS Point summary'!D:D)</f>
        <v>Stead</v>
      </c>
      <c r="F88" s="20" t="str">
        <f>_xlfn.XLOOKUP(__xlnm._FilterDatabase_1510[[#This Row],[SAPSA Number]],'DS Point summary'!A:A,'DS Point summary'!E:E)</f>
        <v>DR</v>
      </c>
      <c r="G88" s="17" t="str">
        <f ca="1">_xlfn.XLOOKUP(__xlnm._FilterDatabase_1510[[#This Row],[SAPSA Number]],'DS Point summary'!A:A,'DS Point summary'!F:F)</f>
        <v>S</v>
      </c>
      <c r="H88" s="19">
        <f ca="1">_xlfn.XLOOKUP(__xlnm._FilterDatabase_1510[[#This Row],[SAPSA Number]],'DS Point summary'!A:A,'DS Point summary'!G:G)</f>
        <v>52</v>
      </c>
      <c r="I88" s="19" t="s">
        <v>369</v>
      </c>
      <c r="J88" s="21">
        <f t="shared" si="7"/>
        <v>0</v>
      </c>
      <c r="K88" s="22">
        <f t="shared" si="8"/>
        <v>0</v>
      </c>
      <c r="L88" s="23">
        <v>0</v>
      </c>
      <c r="M88" s="24">
        <v>0</v>
      </c>
      <c r="N88" s="23">
        <v>0</v>
      </c>
      <c r="O88" s="24">
        <v>0</v>
      </c>
      <c r="P88" s="23">
        <v>0</v>
      </c>
      <c r="Q88" s="24">
        <v>0</v>
      </c>
      <c r="R88" s="23">
        <v>0</v>
      </c>
      <c r="S88" s="24">
        <v>0</v>
      </c>
      <c r="T88" s="23">
        <v>0</v>
      </c>
      <c r="U88" s="24">
        <v>0</v>
      </c>
      <c r="V88" s="23">
        <v>0</v>
      </c>
      <c r="W88" s="24">
        <v>0</v>
      </c>
    </row>
    <row r="89" spans="1:23" x14ac:dyDescent="0.25">
      <c r="A89" s="31">
        <f t="shared" si="9"/>
        <v>4</v>
      </c>
      <c r="B89" s="32">
        <v>3395</v>
      </c>
      <c r="C89" s="25" t="str">
        <f>_xlfn.XLOOKUP(__xlnm._FilterDatabase_1510[[#This Row],[SAPSA Number]],Table1[SAPSA number],Table1[Paid up])</f>
        <v>Y</v>
      </c>
      <c r="D89" s="39" t="str">
        <f>_xlfn.XLOOKUP(__xlnm._FilterDatabase_1510[[#This Row],[SAPSA Number]],'DS Point summary'!A:A,'DS Point summary'!C:C)</f>
        <v>Andrea</v>
      </c>
      <c r="E89" s="39" t="str">
        <f>_xlfn.XLOOKUP(__xlnm._FilterDatabase_1510[[#This Row],[SAPSA Number]],'DS Point summary'!A:A,'DS Point summary'!D:D)</f>
        <v>Stevenson</v>
      </c>
      <c r="F89" s="20" t="str">
        <f>_xlfn.XLOOKUP(__xlnm._FilterDatabase_1510[[#This Row],[SAPSA Number]],'DS Point summary'!A:A,'DS Point summary'!E:E)</f>
        <v>A</v>
      </c>
      <c r="G89" s="17" t="str">
        <f>_xlfn.XLOOKUP(__xlnm._FilterDatabase_1510[[#This Row],[SAPSA Number]],'DS Point summary'!A:A,'DS Point summary'!F:F)</f>
        <v>Lady</v>
      </c>
      <c r="H89" s="19">
        <f ca="1">_xlfn.XLOOKUP(__xlnm._FilterDatabase_1510[[#This Row],[SAPSA Number]],'DS Point summary'!A:A,'DS Point summary'!G:G)</f>
        <v>56</v>
      </c>
      <c r="I89" s="19" t="s">
        <v>369</v>
      </c>
      <c r="J89" s="34">
        <f t="shared" si="7"/>
        <v>0</v>
      </c>
      <c r="K89" s="22">
        <f t="shared" si="8"/>
        <v>0</v>
      </c>
      <c r="L89" s="23">
        <v>0</v>
      </c>
      <c r="M89" s="24">
        <v>0</v>
      </c>
      <c r="N89" s="23">
        <v>0</v>
      </c>
      <c r="O89" s="24">
        <v>0</v>
      </c>
      <c r="P89" s="23">
        <v>0</v>
      </c>
      <c r="Q89" s="24">
        <v>0</v>
      </c>
      <c r="R89" s="23">
        <v>0</v>
      </c>
      <c r="S89" s="24">
        <v>0</v>
      </c>
      <c r="T89" s="23">
        <v>0</v>
      </c>
      <c r="U89" s="24">
        <v>0</v>
      </c>
      <c r="V89" s="23">
        <v>0</v>
      </c>
      <c r="W89" s="24">
        <v>0</v>
      </c>
    </row>
    <row r="90" spans="1:23" x14ac:dyDescent="0.25">
      <c r="A90" s="31">
        <f t="shared" si="9"/>
        <v>4</v>
      </c>
      <c r="B90" s="32">
        <v>3396</v>
      </c>
      <c r="C90" s="25" t="str">
        <f>_xlfn.XLOOKUP(__xlnm._FilterDatabase_1510[[#This Row],[SAPSA Number]],Table1[SAPSA number],Table1[Paid up])</f>
        <v>Y</v>
      </c>
      <c r="D90" s="39" t="str">
        <f>_xlfn.XLOOKUP(__xlnm._FilterDatabase_1510[[#This Row],[SAPSA Number]],'DS Point summary'!A:A,'DS Point summary'!C:C)</f>
        <v>Irving Robert</v>
      </c>
      <c r="E90" s="39" t="str">
        <f>_xlfn.XLOOKUP(__xlnm._FilterDatabase_1510[[#This Row],[SAPSA Number]],'DS Point summary'!A:A,'DS Point summary'!D:D)</f>
        <v>Stevenson</v>
      </c>
      <c r="F90" s="20" t="str">
        <f>_xlfn.XLOOKUP(__xlnm._FilterDatabase_1510[[#This Row],[SAPSA Number]],'DS Point summary'!A:A,'DS Point summary'!E:E)</f>
        <v>IR</v>
      </c>
      <c r="G90" s="17" t="str">
        <f ca="1">_xlfn.XLOOKUP(__xlnm._FilterDatabase_1510[[#This Row],[SAPSA Number]],'DS Point summary'!A:A,'DS Point summary'!F:F)</f>
        <v>GS</v>
      </c>
      <c r="H90" s="19">
        <f ca="1">_xlfn.XLOOKUP(__xlnm._FilterDatabase_1510[[#This Row],[SAPSA Number]],'DS Point summary'!A:A,'DS Point summary'!G:G)</f>
        <v>70</v>
      </c>
      <c r="I90" s="19" t="s">
        <v>369</v>
      </c>
      <c r="J90" s="34">
        <f t="shared" si="7"/>
        <v>0</v>
      </c>
      <c r="K90" s="22">
        <f t="shared" si="8"/>
        <v>0</v>
      </c>
      <c r="L90" s="23">
        <v>0</v>
      </c>
      <c r="M90" s="24">
        <v>0</v>
      </c>
      <c r="N90" s="23">
        <v>0</v>
      </c>
      <c r="O90" s="24">
        <v>0</v>
      </c>
      <c r="P90" s="23">
        <v>0</v>
      </c>
      <c r="Q90" s="24">
        <v>0</v>
      </c>
      <c r="R90" s="23">
        <v>0</v>
      </c>
      <c r="S90" s="24">
        <v>0</v>
      </c>
      <c r="T90" s="23">
        <v>0</v>
      </c>
      <c r="U90" s="24">
        <v>0</v>
      </c>
      <c r="V90" s="23">
        <v>0</v>
      </c>
      <c r="W90" s="24">
        <v>0</v>
      </c>
    </row>
    <row r="91" spans="1:23" x14ac:dyDescent="0.25">
      <c r="A91" s="31">
        <f t="shared" si="9"/>
        <v>4</v>
      </c>
      <c r="B91" s="32">
        <v>2688</v>
      </c>
      <c r="C91" s="25" t="str">
        <f>_xlfn.XLOOKUP(__xlnm._FilterDatabase_1510[[#This Row],[SAPSA Number]],Table1[SAPSA number],Table1[Paid up])</f>
        <v>Y</v>
      </c>
      <c r="D91" s="39" t="str">
        <f>_xlfn.XLOOKUP(__xlnm._FilterDatabase_1510[[#This Row],[SAPSA Number]],'DS Point summary'!A:A,'DS Point summary'!C:C)</f>
        <v>Durandt Hendrik</v>
      </c>
      <c r="E91" s="39" t="str">
        <f>_xlfn.XLOOKUP(__xlnm._FilterDatabase_1510[[#This Row],[SAPSA Number]],'DS Point summary'!A:A,'DS Point summary'!D:D)</f>
        <v>Storm</v>
      </c>
      <c r="F91" s="20" t="str">
        <f>_xlfn.XLOOKUP(__xlnm._FilterDatabase_1510[[#This Row],[SAPSA Number]],'DS Point summary'!A:A,'DS Point summary'!E:E)</f>
        <v>DH</v>
      </c>
      <c r="G91" s="17" t="str">
        <f ca="1">_xlfn.XLOOKUP(__xlnm._FilterDatabase_1510[[#This Row],[SAPSA Number]],'DS Point summary'!A:A,'DS Point summary'!F:F)</f>
        <v xml:space="preserve"> </v>
      </c>
      <c r="H91" s="19">
        <f ca="1">_xlfn.XLOOKUP(__xlnm._FilterDatabase_1510[[#This Row],[SAPSA Number]],'DS Point summary'!A:A,'DS Point summary'!G:G)</f>
        <v>22</v>
      </c>
      <c r="I91" s="19" t="s">
        <v>369</v>
      </c>
      <c r="J91" s="34">
        <f t="shared" si="7"/>
        <v>0</v>
      </c>
      <c r="K91" s="22">
        <f t="shared" si="8"/>
        <v>0</v>
      </c>
      <c r="L91" s="23">
        <v>0</v>
      </c>
      <c r="M91" s="24">
        <v>0</v>
      </c>
      <c r="N91" s="23">
        <v>0</v>
      </c>
      <c r="O91" s="24">
        <v>0</v>
      </c>
      <c r="P91" s="23">
        <v>0</v>
      </c>
      <c r="Q91" s="24">
        <v>0</v>
      </c>
      <c r="R91" s="23">
        <v>0</v>
      </c>
      <c r="S91" s="24">
        <v>0</v>
      </c>
      <c r="T91" s="23">
        <v>0</v>
      </c>
      <c r="U91" s="24">
        <v>0</v>
      </c>
      <c r="V91" s="23">
        <v>0</v>
      </c>
      <c r="W91" s="24">
        <v>0</v>
      </c>
    </row>
    <row r="92" spans="1:23" x14ac:dyDescent="0.25">
      <c r="A92" s="31">
        <f t="shared" si="9"/>
        <v>4</v>
      </c>
      <c r="B92" s="32">
        <v>3836</v>
      </c>
      <c r="C92" s="25" t="str">
        <f>_xlfn.XLOOKUP(__xlnm._FilterDatabase_1510[[#This Row],[SAPSA Number]],Table1[SAPSA number],Table1[Paid up])</f>
        <v>Y</v>
      </c>
      <c r="D92" s="39" t="str">
        <f>_xlfn.XLOOKUP(__xlnm._FilterDatabase_1510[[#This Row],[SAPSA Number]],'DS Point summary'!A:A,'DS Point summary'!C:C)</f>
        <v>Deon</v>
      </c>
      <c r="E92" s="39" t="str">
        <f>_xlfn.XLOOKUP(__xlnm._FilterDatabase_1510[[#This Row],[SAPSA Number]],'DS Point summary'!A:A,'DS Point summary'!D:D)</f>
        <v>Storm</v>
      </c>
      <c r="F92" s="20" t="str">
        <f>_xlfn.XLOOKUP(__xlnm._FilterDatabase_1510[[#This Row],[SAPSA Number]],'DS Point summary'!A:A,'DS Point summary'!E:E)</f>
        <v>D</v>
      </c>
      <c r="G92" s="17" t="str">
        <f ca="1">_xlfn.XLOOKUP(__xlnm._FilterDatabase_1510[[#This Row],[SAPSA Number]],'DS Point summary'!A:A,'DS Point summary'!F:F)</f>
        <v>SS</v>
      </c>
      <c r="H92" s="19">
        <f ca="1">_xlfn.XLOOKUP(__xlnm._FilterDatabase_1510[[#This Row],[SAPSA Number]],'DS Point summary'!A:A,'DS Point summary'!G:G)</f>
        <v>67</v>
      </c>
      <c r="I92" s="19" t="s">
        <v>369</v>
      </c>
      <c r="J92" s="34">
        <f t="shared" si="7"/>
        <v>0</v>
      </c>
      <c r="K92" s="22">
        <f t="shared" si="8"/>
        <v>0</v>
      </c>
      <c r="L92" s="23">
        <v>0</v>
      </c>
      <c r="M92" s="24">
        <v>0</v>
      </c>
      <c r="N92" s="23">
        <v>0</v>
      </c>
      <c r="O92" s="24">
        <v>0</v>
      </c>
      <c r="P92" s="23">
        <v>0</v>
      </c>
      <c r="Q92" s="24">
        <v>0</v>
      </c>
      <c r="R92" s="23">
        <v>0</v>
      </c>
      <c r="S92" s="24">
        <v>0</v>
      </c>
      <c r="T92" s="23">
        <v>0</v>
      </c>
      <c r="U92" s="24">
        <v>0</v>
      </c>
      <c r="V92" s="23">
        <v>0</v>
      </c>
      <c r="W92" s="24">
        <v>0</v>
      </c>
    </row>
    <row r="93" spans="1:23" x14ac:dyDescent="0.25">
      <c r="A93" s="31">
        <f t="shared" si="9"/>
        <v>4</v>
      </c>
      <c r="B93" s="32">
        <v>4858</v>
      </c>
      <c r="C93" s="25" t="str">
        <f>_xlfn.XLOOKUP(__xlnm._FilterDatabase_1510[[#This Row],[SAPSA Number]],Table1[SAPSA number],Table1[Paid up])</f>
        <v>Y</v>
      </c>
      <c r="D93" s="39" t="str">
        <f>_xlfn.XLOOKUP(__xlnm._FilterDatabase_1510[[#This Row],[SAPSA Number]],'DS Point summary'!A:A,'DS Point summary'!C:C)</f>
        <v>Jacques</v>
      </c>
      <c r="E93" s="39" t="str">
        <f>_xlfn.XLOOKUP(__xlnm._FilterDatabase_1510[[#This Row],[SAPSA Number]],'DS Point summary'!A:A,'DS Point summary'!D:D)</f>
        <v>Swanepoel</v>
      </c>
      <c r="F93" s="20" t="str">
        <f>_xlfn.XLOOKUP(__xlnm._FilterDatabase_1510[[#This Row],[SAPSA Number]],'DS Point summary'!A:A,'DS Point summary'!E:E)</f>
        <v>J</v>
      </c>
      <c r="G93" s="17" t="str">
        <f ca="1">_xlfn.XLOOKUP(__xlnm._FilterDatabase_1510[[#This Row],[SAPSA Number]],'DS Point summary'!A:A,'DS Point summary'!F:F)</f>
        <v xml:space="preserve"> </v>
      </c>
      <c r="H93" s="19">
        <f ca="1">_xlfn.XLOOKUP(__xlnm._FilterDatabase_1510[[#This Row],[SAPSA Number]],'DS Point summary'!A:A,'DS Point summary'!G:G)</f>
        <v>30</v>
      </c>
      <c r="I93" s="19" t="s">
        <v>369</v>
      </c>
      <c r="J93" s="34">
        <f t="shared" si="7"/>
        <v>0</v>
      </c>
      <c r="K93" s="22">
        <f t="shared" si="8"/>
        <v>0</v>
      </c>
      <c r="L93" s="23">
        <v>0</v>
      </c>
      <c r="M93" s="24">
        <v>0</v>
      </c>
      <c r="N93" s="23">
        <v>0</v>
      </c>
      <c r="O93" s="24">
        <v>0</v>
      </c>
      <c r="P93" s="23">
        <v>0</v>
      </c>
      <c r="Q93" s="24">
        <v>0</v>
      </c>
      <c r="R93" s="23">
        <v>0</v>
      </c>
      <c r="S93" s="24">
        <v>0</v>
      </c>
      <c r="T93" s="23">
        <v>0</v>
      </c>
      <c r="U93" s="24">
        <v>0</v>
      </c>
      <c r="V93" s="23">
        <v>0</v>
      </c>
      <c r="W93" s="24">
        <v>0</v>
      </c>
    </row>
    <row r="94" spans="1:23" x14ac:dyDescent="0.25">
      <c r="A94" s="31">
        <f t="shared" si="9"/>
        <v>4</v>
      </c>
      <c r="B94" s="43">
        <v>6797</v>
      </c>
      <c r="C94" s="25" t="str">
        <f>_xlfn.XLOOKUP(__xlnm._FilterDatabase_1510[[#This Row],[SAPSA Number]],Table1[SAPSA number],Table1[Paid up])</f>
        <v>Y</v>
      </c>
      <c r="D94" s="39" t="str">
        <f>_xlfn.XLOOKUP(__xlnm._FilterDatabase_1510[[#This Row],[SAPSA Number]],'DS Point summary'!A:A,'DS Point summary'!C:C)</f>
        <v>Johann Andries</v>
      </c>
      <c r="E94" s="39" t="str">
        <f>_xlfn.XLOOKUP(__xlnm._FilterDatabase_1510[[#This Row],[SAPSA Number]],'DS Point summary'!A:A,'DS Point summary'!D:D)</f>
        <v>Swart</v>
      </c>
      <c r="F94" s="20" t="str">
        <f>_xlfn.XLOOKUP(__xlnm._FilterDatabase_1510[[#This Row],[SAPSA Number]],'DS Point summary'!A:A,'DS Point summary'!E:E)</f>
        <v>JA</v>
      </c>
      <c r="G94" s="17">
        <f>_xlfn.XLOOKUP(__xlnm._FilterDatabase_1510[[#This Row],[SAPSA Number]],'DS Point summary'!A:A,'DS Point summary'!F:F)</f>
        <v>0</v>
      </c>
      <c r="H94" s="19">
        <f ca="1">_xlfn.XLOOKUP(__xlnm._FilterDatabase_1510[[#This Row],[SAPSA Number]],'DS Point summary'!A:A,'DS Point summary'!G:G)</f>
        <v>23</v>
      </c>
      <c r="I94" s="19" t="s">
        <v>369</v>
      </c>
      <c r="J94" s="34">
        <f t="shared" si="7"/>
        <v>0</v>
      </c>
      <c r="K94" s="22">
        <f t="shared" si="8"/>
        <v>0</v>
      </c>
      <c r="L94" s="23">
        <v>0</v>
      </c>
      <c r="M94" s="24">
        <v>0</v>
      </c>
      <c r="N94" s="23">
        <v>0</v>
      </c>
      <c r="O94" s="24">
        <v>0</v>
      </c>
      <c r="P94" s="23">
        <v>0</v>
      </c>
      <c r="Q94" s="24">
        <v>0</v>
      </c>
      <c r="R94" s="23">
        <v>0</v>
      </c>
      <c r="S94" s="24">
        <v>0</v>
      </c>
      <c r="T94" s="23">
        <v>0</v>
      </c>
      <c r="U94" s="24">
        <v>0</v>
      </c>
      <c r="V94" s="23">
        <v>0</v>
      </c>
      <c r="W94" s="24">
        <v>0</v>
      </c>
    </row>
    <row r="95" spans="1:23" x14ac:dyDescent="0.25">
      <c r="A95" s="35">
        <f t="shared" si="9"/>
        <v>4</v>
      </c>
      <c r="B95" s="32">
        <v>807</v>
      </c>
      <c r="C95" s="25" t="str">
        <f>_xlfn.XLOOKUP(__xlnm._FilterDatabase_1510[[#This Row],[SAPSA Number]],Table1[SAPSA number],Table1[Paid up])</f>
        <v>Y</v>
      </c>
      <c r="D95" s="39" t="str">
        <f>_xlfn.XLOOKUP(__xlnm._FilterDatabase_1510[[#This Row],[SAPSA Number]],'DS Point summary'!A:A,'DS Point summary'!C:C)</f>
        <v>Frederik Christoffel</v>
      </c>
      <c r="E95" s="39" t="str">
        <f>_xlfn.XLOOKUP(__xlnm._FilterDatabase_1510[[#This Row],[SAPSA Number]],'DS Point summary'!A:A,'DS Point summary'!D:D)</f>
        <v>Truter</v>
      </c>
      <c r="F95" s="20" t="str">
        <f>_xlfn.XLOOKUP(__xlnm._FilterDatabase_1510[[#This Row],[SAPSA Number]],'DS Point summary'!A:A,'DS Point summary'!E:E)</f>
        <v>FC</v>
      </c>
      <c r="G95" s="17" t="str">
        <f ca="1">_xlfn.XLOOKUP(__xlnm._FilterDatabase_1510[[#This Row],[SAPSA Number]],'DS Point summary'!A:A,'DS Point summary'!F:F)</f>
        <v xml:space="preserve"> </v>
      </c>
      <c r="H95" s="19">
        <f ca="1">_xlfn.XLOOKUP(__xlnm._FilterDatabase_1510[[#This Row],[SAPSA Number]],'DS Point summary'!A:A,'DS Point summary'!G:G)</f>
        <v>22</v>
      </c>
      <c r="I95" s="19" t="s">
        <v>369</v>
      </c>
      <c r="J95" s="34">
        <f t="shared" si="7"/>
        <v>0</v>
      </c>
      <c r="K95" s="22">
        <f t="shared" si="8"/>
        <v>0</v>
      </c>
      <c r="L95" s="23">
        <v>0</v>
      </c>
      <c r="M95" s="24">
        <v>0</v>
      </c>
      <c r="N95" s="23">
        <v>0</v>
      </c>
      <c r="O95" s="24">
        <v>0</v>
      </c>
      <c r="P95" s="23">
        <v>0</v>
      </c>
      <c r="Q95" s="24">
        <v>0</v>
      </c>
      <c r="R95" s="23">
        <v>0</v>
      </c>
      <c r="S95" s="24">
        <v>0</v>
      </c>
      <c r="T95" s="23">
        <v>0</v>
      </c>
      <c r="U95" s="24">
        <v>0</v>
      </c>
      <c r="V95" s="23">
        <v>0</v>
      </c>
      <c r="W95" s="24">
        <v>0</v>
      </c>
    </row>
    <row r="96" spans="1:23" x14ac:dyDescent="0.25">
      <c r="A96" s="35">
        <f t="shared" si="9"/>
        <v>4</v>
      </c>
      <c r="B96" s="36">
        <v>1113</v>
      </c>
      <c r="C96" s="25" t="str">
        <f>_xlfn.XLOOKUP(__xlnm._FilterDatabase_1510[[#This Row],[SAPSA Number]],Table1[SAPSA number],Table1[Paid up])</f>
        <v>Y</v>
      </c>
      <c r="D96" s="39" t="str">
        <f>_xlfn.XLOOKUP(__xlnm._FilterDatabase_1510[[#This Row],[SAPSA Number]],'DS Point summary'!A:A,'DS Point summary'!C:C)</f>
        <v>Frik</v>
      </c>
      <c r="E96" s="39" t="str">
        <f>_xlfn.XLOOKUP(__xlnm._FilterDatabase_1510[[#This Row],[SAPSA Number]],'DS Point summary'!A:A,'DS Point summary'!D:D)</f>
        <v>Truter</v>
      </c>
      <c r="F96" s="20" t="str">
        <f>_xlfn.XLOOKUP(__xlnm._FilterDatabase_1510[[#This Row],[SAPSA Number]],'DS Point summary'!A:A,'DS Point summary'!E:E)</f>
        <v>FC</v>
      </c>
      <c r="G96" s="17" t="str">
        <f ca="1">_xlfn.XLOOKUP(__xlnm._FilterDatabase_1510[[#This Row],[SAPSA Number]],'DS Point summary'!A:A,'DS Point summary'!F:F)</f>
        <v>SS</v>
      </c>
      <c r="H96" s="19">
        <f ca="1">_xlfn.XLOOKUP(__xlnm._FilterDatabase_1510[[#This Row],[SAPSA Number]],'DS Point summary'!A:A,'DS Point summary'!G:G)</f>
        <v>60</v>
      </c>
      <c r="I96" s="19" t="s">
        <v>369</v>
      </c>
      <c r="J96" s="34">
        <f t="shared" si="7"/>
        <v>0</v>
      </c>
      <c r="K96" s="22">
        <f t="shared" si="8"/>
        <v>0</v>
      </c>
      <c r="L96" s="23">
        <v>0</v>
      </c>
      <c r="M96" s="24">
        <v>0</v>
      </c>
      <c r="N96" s="23">
        <v>0</v>
      </c>
      <c r="O96" s="24">
        <v>0</v>
      </c>
      <c r="P96" s="23">
        <v>0</v>
      </c>
      <c r="Q96" s="24">
        <v>0</v>
      </c>
      <c r="R96" s="23">
        <v>0</v>
      </c>
      <c r="S96" s="24">
        <v>0</v>
      </c>
      <c r="T96" s="23">
        <v>0</v>
      </c>
      <c r="U96" s="24">
        <v>0</v>
      </c>
      <c r="V96" s="23">
        <v>0</v>
      </c>
      <c r="W96" s="24">
        <v>0</v>
      </c>
    </row>
    <row r="97" spans="1:23" x14ac:dyDescent="0.25">
      <c r="A97" s="35">
        <f t="shared" si="9"/>
        <v>4</v>
      </c>
      <c r="B97" s="32">
        <v>4672</v>
      </c>
      <c r="C97" s="25" t="str">
        <f>_xlfn.XLOOKUP(__xlnm._FilterDatabase_1510[[#This Row],[SAPSA Number]],Table1[SAPSA number],Table1[Paid up])</f>
        <v>Y</v>
      </c>
      <c r="D97" s="39" t="str">
        <f>_xlfn.XLOOKUP(__xlnm._FilterDatabase_1510[[#This Row],[SAPSA Number]],'DS Point summary'!A:A,'DS Point summary'!C:C)</f>
        <v>Frederick John</v>
      </c>
      <c r="E97" s="39" t="str">
        <f>_xlfn.XLOOKUP(__xlnm._FilterDatabase_1510[[#This Row],[SAPSA Number]],'DS Point summary'!A:A,'DS Point summary'!D:D)</f>
        <v>Turnbull</v>
      </c>
      <c r="F97" s="20" t="str">
        <f>_xlfn.XLOOKUP(__xlnm._FilterDatabase_1510[[#This Row],[SAPSA Number]],'DS Point summary'!A:A,'DS Point summary'!E:E)</f>
        <v>FJ</v>
      </c>
      <c r="G97" s="17" t="str">
        <f ca="1">_xlfn.XLOOKUP(__xlnm._FilterDatabase_1510[[#This Row],[SAPSA Number]],'DS Point summary'!A:A,'DS Point summary'!F:F)</f>
        <v>S</v>
      </c>
      <c r="H97" s="19">
        <f ca="1">_xlfn.XLOOKUP(__xlnm._FilterDatabase_1510[[#This Row],[SAPSA Number]],'DS Point summary'!A:A,'DS Point summary'!G:G)</f>
        <v>59</v>
      </c>
      <c r="I97" s="19" t="s">
        <v>369</v>
      </c>
      <c r="J97" s="34">
        <f t="shared" si="7"/>
        <v>0</v>
      </c>
      <c r="K97" s="22">
        <f t="shared" si="8"/>
        <v>0</v>
      </c>
      <c r="L97" s="23">
        <v>0</v>
      </c>
      <c r="M97" s="24">
        <v>0</v>
      </c>
      <c r="N97" s="23">
        <v>0</v>
      </c>
      <c r="O97" s="24">
        <v>0</v>
      </c>
      <c r="P97" s="23">
        <v>0</v>
      </c>
      <c r="Q97" s="24">
        <v>0</v>
      </c>
      <c r="R97" s="23">
        <v>0</v>
      </c>
      <c r="S97" s="24">
        <v>0</v>
      </c>
      <c r="T97" s="23">
        <v>0</v>
      </c>
      <c r="U97" s="24">
        <v>0</v>
      </c>
      <c r="V97" s="23">
        <v>0</v>
      </c>
      <c r="W97" s="24">
        <v>0</v>
      </c>
    </row>
    <row r="98" spans="1:23" x14ac:dyDescent="0.25">
      <c r="A98" s="35">
        <f t="shared" si="9"/>
        <v>4</v>
      </c>
      <c r="B98" s="43">
        <v>1547</v>
      </c>
      <c r="C98" s="25" t="str">
        <f>_xlfn.XLOOKUP(__xlnm._FilterDatabase_1510[[#This Row],[SAPSA Number]],Table1[SAPSA number],Table1[Paid up])</f>
        <v>Y</v>
      </c>
      <c r="D98" s="39" t="str">
        <f>_xlfn.XLOOKUP(__xlnm._FilterDatabase_1510[[#This Row],[SAPSA Number]],'DS Point summary'!A:A,'DS Point summary'!C:C)</f>
        <v>Marius Frans</v>
      </c>
      <c r="E98" s="39" t="str">
        <f>_xlfn.XLOOKUP(__xlnm._FilterDatabase_1510[[#This Row],[SAPSA Number]],'DS Point summary'!A:A,'DS Point summary'!D:D)</f>
        <v>van Biljon</v>
      </c>
      <c r="F98" s="20" t="str">
        <f>_xlfn.XLOOKUP(__xlnm._FilterDatabase_1510[[#This Row],[SAPSA Number]],'DS Point summary'!A:A,'DS Point summary'!E:E)</f>
        <v>MF</v>
      </c>
      <c r="G98" s="17" t="str">
        <f ca="1">_xlfn.XLOOKUP(__xlnm._FilterDatabase_1510[[#This Row],[SAPSA Number]],'DS Point summary'!A:A,'DS Point summary'!F:F)</f>
        <v>S</v>
      </c>
      <c r="H98" s="19">
        <f ca="1">_xlfn.XLOOKUP(__xlnm._FilterDatabase_1510[[#This Row],[SAPSA Number]],'DS Point summary'!A:A,'DS Point summary'!G:G)</f>
        <v>52</v>
      </c>
      <c r="I98" s="19" t="s">
        <v>369</v>
      </c>
      <c r="J98" s="34">
        <f t="shared" ref="J98:J131" si="10">(IF(L98&gt;0,1,0)+(IF(M98&gt;0,1,0))+(IF(N98&gt;0,1,0))+(IF(O98&gt;0,1,0))+(IF(P98&gt;0,1,0))+(IF(Q98&gt;0,1,0))+(IF(R98&gt;0,1,0))+(IF(S98&gt;0,1,0))+(IF(T98&gt;0,1,0))+(IF(U98&gt;0,1,0))+(IF(V98&gt;0,1,0))+(IF(W98&gt;0,1,0)))</f>
        <v>0</v>
      </c>
      <c r="K98" s="22">
        <f t="shared" si="8"/>
        <v>0</v>
      </c>
      <c r="L98" s="23">
        <v>0</v>
      </c>
      <c r="M98" s="24">
        <v>0</v>
      </c>
      <c r="N98" s="23">
        <v>0</v>
      </c>
      <c r="O98" s="24">
        <v>0</v>
      </c>
      <c r="P98" s="23">
        <v>0</v>
      </c>
      <c r="Q98" s="24">
        <v>0</v>
      </c>
      <c r="R98" s="23">
        <v>0</v>
      </c>
      <c r="S98" s="24">
        <v>0</v>
      </c>
      <c r="T98" s="23">
        <v>0</v>
      </c>
      <c r="U98" s="24">
        <v>0</v>
      </c>
      <c r="V98" s="23">
        <v>0</v>
      </c>
      <c r="W98" s="24">
        <v>0</v>
      </c>
    </row>
    <row r="99" spans="1:23" x14ac:dyDescent="0.25">
      <c r="A99" s="35">
        <f t="shared" si="9"/>
        <v>4</v>
      </c>
      <c r="B99" s="32">
        <v>1931</v>
      </c>
      <c r="C99" s="25" t="str">
        <f>_xlfn.XLOOKUP(__xlnm._FilterDatabase_1510[[#This Row],[SAPSA Number]],Table1[SAPSA number],Table1[Paid up])</f>
        <v>Y</v>
      </c>
      <c r="D99" s="39" t="str">
        <f>_xlfn.XLOOKUP(__xlnm._FilterDatabase_1510[[#This Row],[SAPSA Number]],'DS Point summary'!A:A,'DS Point summary'!C:C)</f>
        <v>Sylvia</v>
      </c>
      <c r="E99" s="39" t="str">
        <f>_xlfn.XLOOKUP(__xlnm._FilterDatabase_1510[[#This Row],[SAPSA Number]],'DS Point summary'!A:A,'DS Point summary'!D:D)</f>
        <v>Van der Neut</v>
      </c>
      <c r="F99" s="20" t="str">
        <f>_xlfn.XLOOKUP(__xlnm._FilterDatabase_1510[[#This Row],[SAPSA Number]],'DS Point summary'!A:A,'DS Point summary'!E:E)</f>
        <v>S</v>
      </c>
      <c r="G99" s="17" t="str">
        <f>_xlfn.XLOOKUP(__xlnm._FilterDatabase_1510[[#This Row],[SAPSA Number]],'DS Point summary'!A:A,'DS Point summary'!F:F)</f>
        <v>Lady</v>
      </c>
      <c r="H99" s="19">
        <f ca="1">_xlfn.XLOOKUP(__xlnm._FilterDatabase_1510[[#This Row],[SAPSA Number]],'DS Point summary'!A:A,'DS Point summary'!G:G)</f>
        <v>55</v>
      </c>
      <c r="I99" s="19" t="s">
        <v>369</v>
      </c>
      <c r="J99" s="34">
        <f t="shared" si="10"/>
        <v>0</v>
      </c>
      <c r="K99" s="22">
        <f t="shared" si="8"/>
        <v>0</v>
      </c>
      <c r="L99" s="23">
        <v>0</v>
      </c>
      <c r="M99" s="24">
        <v>0</v>
      </c>
      <c r="N99" s="23">
        <v>0</v>
      </c>
      <c r="O99" s="24">
        <v>0</v>
      </c>
      <c r="P99" s="23">
        <v>0</v>
      </c>
      <c r="Q99" s="24">
        <v>0</v>
      </c>
      <c r="R99" s="23">
        <v>0</v>
      </c>
      <c r="S99" s="24">
        <v>0</v>
      </c>
      <c r="T99" s="23">
        <v>0</v>
      </c>
      <c r="U99" s="24">
        <v>0</v>
      </c>
      <c r="V99" s="23">
        <v>0</v>
      </c>
      <c r="W99" s="24">
        <v>0</v>
      </c>
    </row>
    <row r="100" spans="1:23" x14ac:dyDescent="0.25">
      <c r="A100" s="35">
        <f t="shared" si="9"/>
        <v>4</v>
      </c>
      <c r="B100" s="3">
        <v>4711</v>
      </c>
      <c r="C100" s="25" t="str">
        <f>_xlfn.XLOOKUP(__xlnm._FilterDatabase_1510[[#This Row],[SAPSA Number]],Table1[SAPSA number],Table1[Paid up])</f>
        <v>Y</v>
      </c>
      <c r="D100" s="39" t="str">
        <f>_xlfn.XLOOKUP(__xlnm._FilterDatabase_1510[[#This Row],[SAPSA Number]],'DS Point summary'!A:A,'DS Point summary'!C:C)</f>
        <v>Dirk</v>
      </c>
      <c r="E100" s="39" t="str">
        <f>_xlfn.XLOOKUP(__xlnm._FilterDatabase_1510[[#This Row],[SAPSA Number]],'DS Point summary'!A:A,'DS Point summary'!D:D)</f>
        <v>van der Walt</v>
      </c>
      <c r="F100" s="20" t="str">
        <f>_xlfn.XLOOKUP(__xlnm._FilterDatabase_1510[[#This Row],[SAPSA Number]],'DS Point summary'!A:A,'DS Point summary'!E:E)</f>
        <v>D</v>
      </c>
      <c r="G100" s="17" t="str">
        <f ca="1">_xlfn.XLOOKUP(__xlnm._FilterDatabase_1510[[#This Row],[SAPSA Number]],'DS Point summary'!A:A,'DS Point summary'!F:F)</f>
        <v xml:space="preserve"> </v>
      </c>
      <c r="H100" s="19">
        <f>_xlfn.XLOOKUP(__xlnm._FilterDatabase_1510[[#This Row],[SAPSA Number]],'DS Point summary'!A:A,'DS Point summary'!G:G)</f>
        <v>0</v>
      </c>
      <c r="I100" s="19" t="s">
        <v>369</v>
      </c>
      <c r="J100" s="34">
        <f t="shared" si="10"/>
        <v>0</v>
      </c>
      <c r="K100" s="22">
        <f t="shared" si="8"/>
        <v>0</v>
      </c>
      <c r="L100" s="23">
        <v>0</v>
      </c>
      <c r="M100" s="24">
        <v>0</v>
      </c>
      <c r="N100" s="23">
        <v>0</v>
      </c>
      <c r="O100" s="24">
        <v>0</v>
      </c>
      <c r="P100" s="23">
        <v>0</v>
      </c>
      <c r="Q100" s="24">
        <v>0</v>
      </c>
      <c r="R100" s="23">
        <v>0</v>
      </c>
      <c r="S100" s="24">
        <v>0</v>
      </c>
      <c r="T100" s="23">
        <v>0</v>
      </c>
      <c r="U100" s="24">
        <v>0</v>
      </c>
      <c r="V100" s="23">
        <v>0</v>
      </c>
      <c r="W100" s="24">
        <v>0</v>
      </c>
    </row>
    <row r="101" spans="1:23" x14ac:dyDescent="0.25">
      <c r="A101" s="35">
        <f t="shared" si="9"/>
        <v>4</v>
      </c>
      <c r="B101" s="43">
        <v>7028</v>
      </c>
      <c r="C101" s="25" t="str">
        <f>_xlfn.XLOOKUP(__xlnm._FilterDatabase_1510[[#This Row],[SAPSA Number]],Table1[SAPSA number],Table1[Paid up])</f>
        <v>Y</v>
      </c>
      <c r="D101" s="39" t="str">
        <f>_xlfn.XLOOKUP(__xlnm._FilterDatabase_1510[[#This Row],[SAPSA Number]],'DS Point summary'!A:A,'DS Point summary'!C:C)</f>
        <v>Christine</v>
      </c>
      <c r="E101" s="39" t="str">
        <f>_xlfn.XLOOKUP(__xlnm._FilterDatabase_1510[[#This Row],[SAPSA Number]],'DS Point summary'!A:A,'DS Point summary'!D:D)</f>
        <v>van der Walt</v>
      </c>
      <c r="F101" s="20" t="str">
        <f>_xlfn.XLOOKUP(__xlnm._FilterDatabase_1510[[#This Row],[SAPSA Number]],'DS Point summary'!A:A,'DS Point summary'!E:E)</f>
        <v>C</v>
      </c>
      <c r="G101" s="17" t="str">
        <f>_xlfn.XLOOKUP(__xlnm._FilterDatabase_1510[[#This Row],[SAPSA Number]],'DS Point summary'!A:A,'DS Point summary'!F:F)</f>
        <v>Lady</v>
      </c>
      <c r="H101" s="19">
        <f ca="1">_xlfn.XLOOKUP(__xlnm._FilterDatabase_1510[[#This Row],[SAPSA Number]],'DS Point summary'!A:A,'DS Point summary'!G:G)</f>
        <v>42</v>
      </c>
      <c r="I101" s="19" t="s">
        <v>369</v>
      </c>
      <c r="J101" s="34">
        <f t="shared" si="10"/>
        <v>0</v>
      </c>
      <c r="K101" s="22">
        <f t="shared" si="8"/>
        <v>0</v>
      </c>
      <c r="L101" s="23">
        <v>0</v>
      </c>
      <c r="M101" s="24">
        <v>0</v>
      </c>
      <c r="N101" s="23">
        <v>0</v>
      </c>
      <c r="O101" s="24">
        <v>0</v>
      </c>
      <c r="P101" s="23">
        <v>0</v>
      </c>
      <c r="Q101" s="24">
        <v>0</v>
      </c>
      <c r="R101" s="23">
        <v>0</v>
      </c>
      <c r="S101" s="24">
        <v>0</v>
      </c>
      <c r="T101" s="23">
        <v>0</v>
      </c>
      <c r="U101" s="24">
        <v>0</v>
      </c>
      <c r="V101" s="23">
        <v>0</v>
      </c>
      <c r="W101" s="24">
        <v>0</v>
      </c>
    </row>
    <row r="102" spans="1:23" x14ac:dyDescent="0.25">
      <c r="A102" s="35">
        <f t="shared" si="9"/>
        <v>4</v>
      </c>
      <c r="B102" s="32">
        <v>5616</v>
      </c>
      <c r="C102" s="25" t="str">
        <f>_xlfn.XLOOKUP(__xlnm._FilterDatabase_1510[[#This Row],[SAPSA Number]],Table1[SAPSA number],Table1[Paid up])</f>
        <v>Y</v>
      </c>
      <c r="D102" s="39" t="str">
        <f>_xlfn.XLOOKUP(__xlnm._FilterDatabase_1510[[#This Row],[SAPSA Number]],'DS Point summary'!A:A,'DS Point summary'!C:C)</f>
        <v>Cornelis Herman</v>
      </c>
      <c r="E102" s="39" t="str">
        <f>_xlfn.XLOOKUP(__xlnm._FilterDatabase_1510[[#This Row],[SAPSA Number]],'DS Point summary'!A:A,'DS Point summary'!D:D)</f>
        <v>van Driel</v>
      </c>
      <c r="F102" s="20" t="str">
        <f>_xlfn.XLOOKUP(__xlnm._FilterDatabase_1510[[#This Row],[SAPSA Number]],'DS Point summary'!A:A,'DS Point summary'!E:E)</f>
        <v>CH</v>
      </c>
      <c r="G102" s="17" t="str">
        <f ca="1">_xlfn.XLOOKUP(__xlnm._FilterDatabase_1510[[#This Row],[SAPSA Number]],'DS Point summary'!A:A,'DS Point summary'!F:F)</f>
        <v xml:space="preserve"> </v>
      </c>
      <c r="H102" s="19">
        <f ca="1">_xlfn.XLOOKUP(__xlnm._FilterDatabase_1510[[#This Row],[SAPSA Number]],'DS Point summary'!A:A,'DS Point summary'!G:G)</f>
        <v>37</v>
      </c>
      <c r="I102" s="19" t="s">
        <v>369</v>
      </c>
      <c r="J102" s="34">
        <f t="shared" si="10"/>
        <v>0</v>
      </c>
      <c r="K102" s="22">
        <f t="shared" si="8"/>
        <v>0</v>
      </c>
      <c r="L102" s="23">
        <v>0</v>
      </c>
      <c r="M102" s="24">
        <v>0</v>
      </c>
      <c r="N102" s="23">
        <v>0</v>
      </c>
      <c r="O102" s="24">
        <v>0</v>
      </c>
      <c r="P102" s="23">
        <v>0</v>
      </c>
      <c r="Q102" s="24">
        <v>0</v>
      </c>
      <c r="R102" s="23">
        <v>0</v>
      </c>
      <c r="S102" s="24">
        <v>0</v>
      </c>
      <c r="T102" s="23">
        <v>0</v>
      </c>
      <c r="U102" s="24">
        <v>0</v>
      </c>
      <c r="V102" s="23">
        <v>0</v>
      </c>
      <c r="W102" s="24">
        <v>0</v>
      </c>
    </row>
    <row r="103" spans="1:23" x14ac:dyDescent="0.25">
      <c r="A103" s="35">
        <f t="shared" si="9"/>
        <v>4</v>
      </c>
      <c r="B103" s="43">
        <v>3837</v>
      </c>
      <c r="C103" s="25" t="str">
        <f>_xlfn.XLOOKUP(__xlnm._FilterDatabase_1510[[#This Row],[SAPSA Number]],Table1[SAPSA number],Table1[Paid up])</f>
        <v>Y</v>
      </c>
      <c r="D103" s="39" t="str">
        <f>_xlfn.XLOOKUP(__xlnm._FilterDatabase_1510[[#This Row],[SAPSA Number]],'DS Point summary'!A:A,'DS Point summary'!C:C)</f>
        <v>Danéel Jonne</v>
      </c>
      <c r="E103" s="39" t="str">
        <f>_xlfn.XLOOKUP(__xlnm._FilterDatabase_1510[[#This Row],[SAPSA Number]],'DS Point summary'!A:A,'DS Point summary'!D:D)</f>
        <v>Van Eck</v>
      </c>
      <c r="F103" s="20" t="str">
        <f>_xlfn.XLOOKUP(__xlnm._FilterDatabase_1510[[#This Row],[SAPSA Number]],'DS Point summary'!A:A,'DS Point summary'!E:E)</f>
        <v>DJ</v>
      </c>
      <c r="G103" s="17" t="str">
        <f ca="1">_xlfn.XLOOKUP(__xlnm._FilterDatabase_1510[[#This Row],[SAPSA Number]],'DS Point summary'!A:A,'DS Point summary'!F:F)</f>
        <v xml:space="preserve"> </v>
      </c>
      <c r="H103" s="19">
        <f ca="1">_xlfn.XLOOKUP(__xlnm._FilterDatabase_1510[[#This Row],[SAPSA Number]],'DS Point summary'!A:A,'DS Point summary'!G:G)</f>
        <v>48</v>
      </c>
      <c r="I103" s="19" t="s">
        <v>369</v>
      </c>
      <c r="J103" s="34">
        <f t="shared" si="10"/>
        <v>0</v>
      </c>
      <c r="K103" s="22">
        <f t="shared" si="8"/>
        <v>0</v>
      </c>
      <c r="L103" s="23">
        <v>0</v>
      </c>
      <c r="M103" s="24">
        <v>0</v>
      </c>
      <c r="N103" s="23">
        <v>0</v>
      </c>
      <c r="O103" s="24">
        <v>0</v>
      </c>
      <c r="P103" s="23">
        <v>0</v>
      </c>
      <c r="Q103" s="24">
        <v>0</v>
      </c>
      <c r="R103" s="23">
        <v>0</v>
      </c>
      <c r="S103" s="24">
        <v>0</v>
      </c>
      <c r="T103" s="23">
        <v>0</v>
      </c>
      <c r="U103" s="24">
        <v>0</v>
      </c>
      <c r="V103" s="23">
        <v>0</v>
      </c>
      <c r="W103" s="24">
        <v>0</v>
      </c>
    </row>
    <row r="104" spans="1:23" x14ac:dyDescent="0.25">
      <c r="A104" s="31">
        <f t="shared" si="9"/>
        <v>4</v>
      </c>
      <c r="B104" s="41">
        <v>6564</v>
      </c>
      <c r="C104" s="25" t="str">
        <f>_xlfn.XLOOKUP(__xlnm._FilterDatabase_1510[[#This Row],[SAPSA Number]],Table1[SAPSA number],Table1[Paid up])</f>
        <v>Y</v>
      </c>
      <c r="D104" s="39" t="str">
        <f>_xlfn.XLOOKUP(__xlnm._FilterDatabase_1510[[#This Row],[SAPSA Number]],'DS Point summary'!A:A,'DS Point summary'!C:C)</f>
        <v xml:space="preserve">Schalk </v>
      </c>
      <c r="E104" s="39" t="str">
        <f>_xlfn.XLOOKUP(__xlnm._FilterDatabase_1510[[#This Row],[SAPSA Number]],'DS Point summary'!A:A,'DS Point summary'!D:D)</f>
        <v>van Jaarsveld</v>
      </c>
      <c r="F104" s="20" t="str">
        <f>_xlfn.XLOOKUP(__xlnm._FilterDatabase_1510[[#This Row],[SAPSA Number]],'DS Point summary'!A:A,'DS Point summary'!E:E)</f>
        <v>WS</v>
      </c>
      <c r="G104" s="17" t="str">
        <f ca="1">_xlfn.XLOOKUP(__xlnm._FilterDatabase_1510[[#This Row],[SAPSA Number]],'DS Point summary'!A:A,'DS Point summary'!F:F)</f>
        <v xml:space="preserve"> </v>
      </c>
      <c r="H104" s="19">
        <f ca="1">_xlfn.XLOOKUP(__xlnm._FilterDatabase_1510[[#This Row],[SAPSA Number]],'DS Point summary'!A:A,'DS Point summary'!G:G)</f>
        <v>40</v>
      </c>
      <c r="I104" s="19" t="s">
        <v>369</v>
      </c>
      <c r="J104" s="34">
        <f t="shared" si="10"/>
        <v>0</v>
      </c>
      <c r="K104" s="22">
        <f t="shared" si="8"/>
        <v>0</v>
      </c>
      <c r="L104" s="23">
        <v>0</v>
      </c>
      <c r="M104" s="24">
        <v>0</v>
      </c>
      <c r="N104" s="23">
        <v>0</v>
      </c>
      <c r="O104" s="24">
        <v>0</v>
      </c>
      <c r="P104" s="23">
        <v>0</v>
      </c>
      <c r="Q104" s="24">
        <v>0</v>
      </c>
      <c r="R104" s="23">
        <v>0</v>
      </c>
      <c r="S104" s="24">
        <v>0</v>
      </c>
      <c r="T104" s="23">
        <v>0</v>
      </c>
      <c r="U104" s="24">
        <v>0</v>
      </c>
      <c r="V104" s="23">
        <v>0</v>
      </c>
      <c r="W104" s="24">
        <v>0</v>
      </c>
    </row>
    <row r="105" spans="1:23" x14ac:dyDescent="0.25">
      <c r="A105" s="31">
        <f t="shared" si="9"/>
        <v>4</v>
      </c>
      <c r="B105" s="43">
        <v>7075</v>
      </c>
      <c r="C105" s="25" t="str">
        <f>_xlfn.XLOOKUP(__xlnm._FilterDatabase_1510[[#This Row],[SAPSA Number]],Table1[SAPSA number],Table1[Paid up])</f>
        <v>Y</v>
      </c>
      <c r="D105" s="39" t="str">
        <f>_xlfn.XLOOKUP(__xlnm._FilterDatabase_1510[[#This Row],[SAPSA Number]],'DS Point summary'!A:A,'DS Point summary'!C:C)</f>
        <v>Erika</v>
      </c>
      <c r="E105" s="39" t="str">
        <f>_xlfn.XLOOKUP(__xlnm._FilterDatabase_1510[[#This Row],[SAPSA Number]],'DS Point summary'!A:A,'DS Point summary'!D:D)</f>
        <v>van Rooyen</v>
      </c>
      <c r="F105" s="20" t="str">
        <f>_xlfn.XLOOKUP(__xlnm._FilterDatabase_1510[[#This Row],[SAPSA Number]],'DS Point summary'!A:A,'DS Point summary'!E:E)</f>
        <v>E</v>
      </c>
      <c r="G105" s="17" t="str">
        <f>_xlfn.XLOOKUP(__xlnm._FilterDatabase_1510[[#This Row],[SAPSA Number]],'DS Point summary'!A:A,'DS Point summary'!F:F)</f>
        <v>Lady</v>
      </c>
      <c r="H105" s="19">
        <f>_xlfn.XLOOKUP(__xlnm._FilterDatabase_1510[[#This Row],[SAPSA Number]],'DS Point summary'!A:A,'DS Point summary'!G:G)</f>
        <v>0</v>
      </c>
      <c r="I105" s="19" t="s">
        <v>369</v>
      </c>
      <c r="J105" s="34">
        <f t="shared" si="10"/>
        <v>0</v>
      </c>
      <c r="K105" s="22">
        <f t="shared" si="8"/>
        <v>0</v>
      </c>
      <c r="L105" s="23">
        <v>0</v>
      </c>
      <c r="M105" s="24">
        <v>0</v>
      </c>
      <c r="N105" s="23">
        <v>0</v>
      </c>
      <c r="O105" s="24">
        <v>0</v>
      </c>
      <c r="P105" s="23">
        <v>0</v>
      </c>
      <c r="Q105" s="24">
        <v>0</v>
      </c>
      <c r="R105" s="23">
        <v>0</v>
      </c>
      <c r="S105" s="24">
        <v>0</v>
      </c>
      <c r="T105" s="23">
        <v>0</v>
      </c>
      <c r="U105" s="24">
        <v>0</v>
      </c>
      <c r="V105" s="23">
        <v>0</v>
      </c>
      <c r="W105" s="24">
        <v>0</v>
      </c>
    </row>
    <row r="106" spans="1:23" x14ac:dyDescent="0.25">
      <c r="A106" s="35">
        <f t="shared" si="9"/>
        <v>4</v>
      </c>
      <c r="B106" s="36">
        <v>5262</v>
      </c>
      <c r="C106" s="25" t="str">
        <f>_xlfn.XLOOKUP(__xlnm._FilterDatabase_1510[[#This Row],[SAPSA Number]],Table1[SAPSA number],Table1[Paid up])</f>
        <v>Y</v>
      </c>
      <c r="D106" s="39" t="str">
        <f>_xlfn.XLOOKUP(__xlnm._FilterDatabase_1510[[#This Row],[SAPSA Number]],'DS Point summary'!A:A,'DS Point summary'!C:C)</f>
        <v>Andre</v>
      </c>
      <c r="E106" s="39" t="str">
        <f>_xlfn.XLOOKUP(__xlnm._FilterDatabase_1510[[#This Row],[SAPSA Number]],'DS Point summary'!A:A,'DS Point summary'!D:D)</f>
        <v>van Rooyen</v>
      </c>
      <c r="F106" s="20" t="str">
        <f>_xlfn.XLOOKUP(__xlnm._FilterDatabase_1510[[#This Row],[SAPSA Number]],'DS Point summary'!A:A,'DS Point summary'!E:E)</f>
        <v>A</v>
      </c>
      <c r="G106" s="17" t="str">
        <f ca="1">_xlfn.XLOOKUP(__xlnm._FilterDatabase_1510[[#This Row],[SAPSA Number]],'DS Point summary'!A:A,'DS Point summary'!F:F)</f>
        <v xml:space="preserve"> </v>
      </c>
      <c r="H106" s="19">
        <f ca="1">_xlfn.XLOOKUP(__xlnm._FilterDatabase_1510[[#This Row],[SAPSA Number]],'DS Point summary'!A:A,'DS Point summary'!G:G)</f>
        <v>47</v>
      </c>
      <c r="I106" s="19" t="s">
        <v>369</v>
      </c>
      <c r="J106" s="34">
        <f t="shared" si="10"/>
        <v>0</v>
      </c>
      <c r="K106" s="22">
        <f t="shared" si="8"/>
        <v>0</v>
      </c>
      <c r="L106" s="23">
        <v>0</v>
      </c>
      <c r="M106" s="24">
        <v>0</v>
      </c>
      <c r="N106" s="23">
        <v>0</v>
      </c>
      <c r="O106" s="24">
        <v>0</v>
      </c>
      <c r="P106" s="23">
        <v>0</v>
      </c>
      <c r="Q106" s="24">
        <v>0</v>
      </c>
      <c r="R106" s="23">
        <v>0</v>
      </c>
      <c r="S106" s="24">
        <v>0</v>
      </c>
      <c r="T106" s="23">
        <v>0</v>
      </c>
      <c r="U106" s="24">
        <v>0</v>
      </c>
      <c r="V106" s="23">
        <v>0</v>
      </c>
      <c r="W106" s="24">
        <v>0</v>
      </c>
    </row>
    <row r="107" spans="1:23" x14ac:dyDescent="0.25">
      <c r="A107" s="35">
        <f t="shared" si="9"/>
        <v>4</v>
      </c>
      <c r="B107" s="32">
        <v>5971</v>
      </c>
      <c r="C107" s="25" t="str">
        <f>_xlfn.XLOOKUP(__xlnm._FilterDatabase_1510[[#This Row],[SAPSA Number]],Table1[SAPSA number],Table1[Paid up])</f>
        <v>Y</v>
      </c>
      <c r="D107" s="39" t="str">
        <f>_xlfn.XLOOKUP(__xlnm._FilterDatabase_1510[[#This Row],[SAPSA Number]],'DS Point summary'!A:A,'DS Point summary'!C:C)</f>
        <v>Hendrik</v>
      </c>
      <c r="E107" s="39" t="str">
        <f>_xlfn.XLOOKUP(__xlnm._FilterDatabase_1510[[#This Row],[SAPSA Number]],'DS Point summary'!A:A,'DS Point summary'!D:D)</f>
        <v>van Rooyen</v>
      </c>
      <c r="F107" s="20" t="str">
        <f>_xlfn.XLOOKUP(__xlnm._FilterDatabase_1510[[#This Row],[SAPSA Number]],'DS Point summary'!A:A,'DS Point summary'!E:E)</f>
        <v>H</v>
      </c>
      <c r="G107" s="17" t="str">
        <f ca="1">_xlfn.XLOOKUP(__xlnm._FilterDatabase_1510[[#This Row],[SAPSA Number]],'DS Point summary'!A:A,'DS Point summary'!F:F)</f>
        <v>S</v>
      </c>
      <c r="H107" s="19">
        <f ca="1">_xlfn.XLOOKUP(__xlnm._FilterDatabase_1510[[#This Row],[SAPSA Number]],'DS Point summary'!A:A,'DS Point summary'!G:G)</f>
        <v>50</v>
      </c>
      <c r="I107" s="19" t="s">
        <v>369</v>
      </c>
      <c r="J107" s="34">
        <f t="shared" si="10"/>
        <v>0</v>
      </c>
      <c r="K107" s="22">
        <f t="shared" si="8"/>
        <v>0</v>
      </c>
      <c r="L107" s="23">
        <v>0</v>
      </c>
      <c r="M107" s="24">
        <v>0</v>
      </c>
      <c r="N107" s="23">
        <v>0</v>
      </c>
      <c r="O107" s="24">
        <v>0</v>
      </c>
      <c r="P107" s="23">
        <v>0</v>
      </c>
      <c r="Q107" s="24">
        <v>0</v>
      </c>
      <c r="R107" s="23">
        <v>0</v>
      </c>
      <c r="S107" s="24">
        <v>0</v>
      </c>
      <c r="T107" s="23">
        <v>0</v>
      </c>
      <c r="U107" s="24">
        <v>0</v>
      </c>
      <c r="V107" s="23">
        <v>0</v>
      </c>
      <c r="W107" s="24">
        <v>0</v>
      </c>
    </row>
    <row r="108" spans="1:23" x14ac:dyDescent="0.25">
      <c r="A108" s="35">
        <f t="shared" si="9"/>
        <v>4</v>
      </c>
      <c r="B108" s="32">
        <v>2051</v>
      </c>
      <c r="C108" s="25" t="str">
        <f>_xlfn.XLOOKUP(__xlnm._FilterDatabase_1510[[#This Row],[SAPSA Number]],Table1[SAPSA number],Table1[Paid up])</f>
        <v>Y</v>
      </c>
      <c r="D108" s="39" t="str">
        <f>_xlfn.XLOOKUP(__xlnm._FilterDatabase_1510[[#This Row],[SAPSA Number]],'DS Point summary'!A:A,'DS Point summary'!C:C)</f>
        <v>Simon Adriaan</v>
      </c>
      <c r="E108" s="39" t="str">
        <f>_xlfn.XLOOKUP(__xlnm._FilterDatabase_1510[[#This Row],[SAPSA Number]],'DS Point summary'!A:A,'DS Point summary'!D:D)</f>
        <v>Vermooten</v>
      </c>
      <c r="F108" s="20" t="str">
        <f>_xlfn.XLOOKUP(__xlnm._FilterDatabase_1510[[#This Row],[SAPSA Number]],'DS Point summary'!A:A,'DS Point summary'!E:E)</f>
        <v>SA</v>
      </c>
      <c r="G108" s="17" t="str">
        <f ca="1">_xlfn.XLOOKUP(__xlnm._FilterDatabase_1510[[#This Row],[SAPSA Number]],'DS Point summary'!A:A,'DS Point summary'!F:F)</f>
        <v>GS</v>
      </c>
      <c r="H108" s="19">
        <f ca="1">_xlfn.XLOOKUP(__xlnm._FilterDatabase_1510[[#This Row],[SAPSA Number]],'DS Point summary'!A:A,'DS Point summary'!G:G)</f>
        <v>71</v>
      </c>
      <c r="I108" s="19" t="s">
        <v>369</v>
      </c>
      <c r="J108" s="34">
        <f t="shared" si="10"/>
        <v>0</v>
      </c>
      <c r="K108" s="22">
        <f t="shared" si="8"/>
        <v>0</v>
      </c>
      <c r="L108" s="23">
        <v>0</v>
      </c>
      <c r="M108" s="24">
        <v>0</v>
      </c>
      <c r="N108" s="23">
        <v>0</v>
      </c>
      <c r="O108" s="24">
        <v>0</v>
      </c>
      <c r="P108" s="23">
        <v>0</v>
      </c>
      <c r="Q108" s="24">
        <v>0</v>
      </c>
      <c r="R108" s="23">
        <v>0</v>
      </c>
      <c r="S108" s="24">
        <v>0</v>
      </c>
      <c r="T108" s="23">
        <v>0</v>
      </c>
      <c r="U108" s="24">
        <v>0</v>
      </c>
      <c r="V108" s="23">
        <v>0</v>
      </c>
      <c r="W108" s="24">
        <v>0</v>
      </c>
    </row>
    <row r="109" spans="1:23" x14ac:dyDescent="0.25">
      <c r="A109" s="31">
        <f t="shared" si="9"/>
        <v>4</v>
      </c>
      <c r="B109" s="32">
        <v>2089</v>
      </c>
      <c r="C109" s="25" t="str">
        <f>_xlfn.XLOOKUP(__xlnm._FilterDatabase_1510[[#This Row],[SAPSA Number]],Table1[SAPSA number],Table1[Paid up])</f>
        <v>Y</v>
      </c>
      <c r="D109" s="39" t="str">
        <f>_xlfn.XLOOKUP(__xlnm._FilterDatabase_1510[[#This Row],[SAPSA Number]],'DS Point summary'!A:A,'DS Point summary'!C:C)</f>
        <v>Doané</v>
      </c>
      <c r="E109" s="39" t="str">
        <f>_xlfn.XLOOKUP(__xlnm._FilterDatabase_1510[[#This Row],[SAPSA Number]],'DS Point summary'!A:A,'DS Point summary'!D:D)</f>
        <v>Vermooten</v>
      </c>
      <c r="F109" s="20" t="str">
        <f>_xlfn.XLOOKUP(__xlnm._FilterDatabase_1510[[#This Row],[SAPSA Number]],'DS Point summary'!A:A,'DS Point summary'!E:E)</f>
        <v>D</v>
      </c>
      <c r="G109" s="17" t="str">
        <f ca="1">_xlfn.XLOOKUP(__xlnm._FilterDatabase_1510[[#This Row],[SAPSA Number]],'DS Point summary'!A:A,'DS Point summary'!F:F)</f>
        <v xml:space="preserve"> </v>
      </c>
      <c r="H109" s="19">
        <f ca="1">_xlfn.XLOOKUP(__xlnm._FilterDatabase_1510[[#This Row],[SAPSA Number]],'DS Point summary'!A:A,'DS Point summary'!G:G)</f>
        <v>41</v>
      </c>
      <c r="I109" s="19" t="s">
        <v>369</v>
      </c>
      <c r="J109" s="34">
        <f t="shared" si="10"/>
        <v>0</v>
      </c>
      <c r="K109" s="22">
        <f t="shared" si="8"/>
        <v>0</v>
      </c>
      <c r="L109" s="23">
        <v>0</v>
      </c>
      <c r="M109" s="24">
        <v>0</v>
      </c>
      <c r="N109" s="23">
        <v>0</v>
      </c>
      <c r="O109" s="24">
        <v>0</v>
      </c>
      <c r="P109" s="23">
        <v>0</v>
      </c>
      <c r="Q109" s="24">
        <v>0</v>
      </c>
      <c r="R109" s="23">
        <v>0</v>
      </c>
      <c r="S109" s="24">
        <v>0</v>
      </c>
      <c r="T109" s="23">
        <v>0</v>
      </c>
      <c r="U109" s="24">
        <v>0</v>
      </c>
      <c r="V109" s="23">
        <v>0</v>
      </c>
      <c r="W109" s="24">
        <v>0</v>
      </c>
    </row>
    <row r="110" spans="1:23" x14ac:dyDescent="0.25">
      <c r="A110" s="31">
        <f t="shared" si="9"/>
        <v>4</v>
      </c>
      <c r="B110" s="41">
        <v>896</v>
      </c>
      <c r="C110" s="25" t="str">
        <f>_xlfn.XLOOKUP(__xlnm._FilterDatabase_1510[[#This Row],[SAPSA Number]],Table1[SAPSA number],Table1[Paid up])</f>
        <v>Y</v>
      </c>
      <c r="D110" s="39" t="str">
        <f>_xlfn.XLOOKUP(__xlnm._FilterDatabase_1510[[#This Row],[SAPSA Number]],'DS Point summary'!A:A,'DS Point summary'!C:C)</f>
        <v>Johannes Francois</v>
      </c>
      <c r="E110" s="39" t="str">
        <f>_xlfn.XLOOKUP(__xlnm._FilterDatabase_1510[[#This Row],[SAPSA Number]],'DS Point summary'!A:A,'DS Point summary'!D:D)</f>
        <v>Wheeler</v>
      </c>
      <c r="F110" s="20" t="str">
        <f>_xlfn.XLOOKUP(__xlnm._FilterDatabase_1510[[#This Row],[SAPSA Number]],'DS Point summary'!A:A,'DS Point summary'!E:E)</f>
        <v>JF</v>
      </c>
      <c r="G110" s="17" t="str">
        <f ca="1">_xlfn.XLOOKUP(__xlnm._FilterDatabase_1510[[#This Row],[SAPSA Number]],'DS Point summary'!A:A,'DS Point summary'!F:F)</f>
        <v xml:space="preserve"> </v>
      </c>
      <c r="H110" s="19">
        <f ca="1">_xlfn.XLOOKUP(__xlnm._FilterDatabase_1510[[#This Row],[SAPSA Number]],'DS Point summary'!A:A,'DS Point summary'!G:G)</f>
        <v>45</v>
      </c>
      <c r="I110" s="19" t="s">
        <v>369</v>
      </c>
      <c r="J110" s="34">
        <f t="shared" si="10"/>
        <v>0</v>
      </c>
      <c r="K110" s="22">
        <f t="shared" si="8"/>
        <v>0</v>
      </c>
      <c r="L110" s="23">
        <v>0</v>
      </c>
      <c r="M110" s="24">
        <v>0</v>
      </c>
      <c r="N110" s="23">
        <v>0</v>
      </c>
      <c r="O110" s="24">
        <v>0</v>
      </c>
      <c r="P110" s="23">
        <v>0</v>
      </c>
      <c r="Q110" s="24">
        <v>0</v>
      </c>
      <c r="R110" s="23">
        <v>0</v>
      </c>
      <c r="S110" s="24">
        <v>0</v>
      </c>
      <c r="T110" s="23">
        <v>0</v>
      </c>
      <c r="U110" s="24">
        <v>0</v>
      </c>
      <c r="V110" s="23">
        <v>0</v>
      </c>
      <c r="W110" s="24">
        <v>0</v>
      </c>
    </row>
    <row r="111" spans="1:23" x14ac:dyDescent="0.25">
      <c r="A111" s="31">
        <f t="shared" si="9"/>
        <v>4</v>
      </c>
      <c r="B111" s="32">
        <v>1716</v>
      </c>
      <c r="C111" s="25" t="str">
        <f>_xlfn.XLOOKUP(__xlnm._FilterDatabase_1510[[#This Row],[SAPSA Number]],Table1[SAPSA number],Table1[Paid up])</f>
        <v>Y</v>
      </c>
      <c r="D111" s="39" t="str">
        <f>_xlfn.XLOOKUP(__xlnm._FilterDatabase_1510[[#This Row],[SAPSA Number]],'DS Point summary'!A:A,'DS Point summary'!C:C)</f>
        <v>Albert</v>
      </c>
      <c r="E111" s="39" t="str">
        <f>_xlfn.XLOOKUP(__xlnm._FilterDatabase_1510[[#This Row],[SAPSA Number]],'DS Point summary'!A:A,'DS Point summary'!D:D)</f>
        <v>Wöcke</v>
      </c>
      <c r="F111" s="20" t="str">
        <f>_xlfn.XLOOKUP(__xlnm._FilterDatabase_1510[[#This Row],[SAPSA Number]],'DS Point summary'!A:A,'DS Point summary'!E:E)</f>
        <v>A</v>
      </c>
      <c r="G111" s="17" t="str">
        <f ca="1">_xlfn.XLOOKUP(__xlnm._FilterDatabase_1510[[#This Row],[SAPSA Number]],'DS Point summary'!A:A,'DS Point summary'!F:F)</f>
        <v>S</v>
      </c>
      <c r="H111" s="19">
        <f ca="1">_xlfn.XLOOKUP(__xlnm._FilterDatabase_1510[[#This Row],[SAPSA Number]],'DS Point summary'!A:A,'DS Point summary'!G:G)</f>
        <v>57</v>
      </c>
      <c r="I111" s="19" t="s">
        <v>369</v>
      </c>
      <c r="J111" s="34">
        <f t="shared" si="10"/>
        <v>0</v>
      </c>
      <c r="K111" s="22">
        <f t="shared" si="8"/>
        <v>0</v>
      </c>
      <c r="L111" s="23">
        <v>0</v>
      </c>
      <c r="M111" s="24">
        <v>0</v>
      </c>
      <c r="N111" s="23">
        <v>0</v>
      </c>
      <c r="O111" s="24">
        <v>0</v>
      </c>
      <c r="P111" s="23">
        <v>0</v>
      </c>
      <c r="Q111" s="24">
        <v>0</v>
      </c>
      <c r="R111" s="23">
        <v>0</v>
      </c>
      <c r="S111" s="24">
        <v>0</v>
      </c>
      <c r="T111" s="23">
        <v>0</v>
      </c>
      <c r="U111" s="24">
        <v>0</v>
      </c>
      <c r="V111" s="23">
        <v>0</v>
      </c>
      <c r="W111" s="24">
        <v>0</v>
      </c>
    </row>
    <row r="112" spans="1:23" x14ac:dyDescent="0.25">
      <c r="A112" s="31">
        <f t="shared" si="9"/>
        <v>4</v>
      </c>
      <c r="B112" s="32">
        <v>206</v>
      </c>
      <c r="C112" s="25" t="str">
        <f>_xlfn.XLOOKUP(__xlnm._FilterDatabase_1510[[#This Row],[SAPSA Number]],Table1[SAPSA number],Table1[Paid up])</f>
        <v>Y</v>
      </c>
      <c r="D112" s="39" t="str">
        <f>_xlfn.XLOOKUP(__xlnm._FilterDatabase_1510[[#This Row],[SAPSA Number]],'DS Point summary'!A:A,'DS Point summary'!C:C)</f>
        <v>Pierre Dewald</v>
      </c>
      <c r="E112" s="39" t="str">
        <f>_xlfn.XLOOKUP(__xlnm._FilterDatabase_1510[[#This Row],[SAPSA Number]],'DS Point summary'!A:A,'DS Point summary'!D:D)</f>
        <v>Wrogemann</v>
      </c>
      <c r="F112" s="20" t="str">
        <f>_xlfn.XLOOKUP(__xlnm._FilterDatabase_1510[[#This Row],[SAPSA Number]],'DS Point summary'!A:A,'DS Point summary'!E:E)</f>
        <v>PD</v>
      </c>
      <c r="G112" s="17" t="str">
        <f ca="1">_xlfn.XLOOKUP(__xlnm._FilterDatabase_1510[[#This Row],[SAPSA Number]],'DS Point summary'!A:A,'DS Point summary'!F:F)</f>
        <v>S</v>
      </c>
      <c r="H112" s="19">
        <f ca="1">_xlfn.XLOOKUP(__xlnm._FilterDatabase_1510[[#This Row],[SAPSA Number]],'DS Point summary'!A:A,'DS Point summary'!G:G)</f>
        <v>54</v>
      </c>
      <c r="I112" s="19" t="s">
        <v>369</v>
      </c>
      <c r="J112" s="34">
        <f t="shared" si="10"/>
        <v>0</v>
      </c>
      <c r="K112" s="22">
        <f t="shared" si="8"/>
        <v>0</v>
      </c>
      <c r="L112" s="23">
        <v>0</v>
      </c>
      <c r="M112" s="24">
        <v>0</v>
      </c>
      <c r="N112" s="23">
        <v>0</v>
      </c>
      <c r="O112" s="24">
        <v>0</v>
      </c>
      <c r="P112" s="23">
        <v>0</v>
      </c>
      <c r="Q112" s="24">
        <v>0</v>
      </c>
      <c r="R112" s="23">
        <v>0</v>
      </c>
      <c r="S112" s="24">
        <v>0</v>
      </c>
      <c r="T112" s="23">
        <v>0</v>
      </c>
      <c r="U112" s="24">
        <v>0</v>
      </c>
      <c r="V112" s="23">
        <v>0</v>
      </c>
      <c r="W112" s="24">
        <v>0</v>
      </c>
    </row>
    <row r="113" spans="1:23" x14ac:dyDescent="0.25">
      <c r="A113" s="31">
        <f t="shared" si="9"/>
        <v>4</v>
      </c>
      <c r="B113" s="32"/>
      <c r="C113" s="25">
        <f>_xlfn.XLOOKUP(__xlnm._FilterDatabase_1510[[#This Row],[SAPSA Number]],Table1[SAPSA number],Table1[Paid up])</f>
        <v>0</v>
      </c>
      <c r="D113" s="39">
        <f>_xlfn.XLOOKUP(__xlnm._FilterDatabase_1510[[#This Row],[SAPSA Number]],'DS Point summary'!A:A,'DS Point summary'!C:C)</f>
        <v>0</v>
      </c>
      <c r="E113" s="39">
        <f>_xlfn.XLOOKUP(__xlnm._FilterDatabase_1510[[#This Row],[SAPSA Number]],'DS Point summary'!A:A,'DS Point summary'!D:D)</f>
        <v>0</v>
      </c>
      <c r="F113" s="20">
        <f>_xlfn.XLOOKUP(__xlnm._FilterDatabase_1510[[#This Row],[SAPSA Number]],'DS Point summary'!A:A,'DS Point summary'!E:E)</f>
        <v>0</v>
      </c>
      <c r="G113" s="17">
        <f>_xlfn.XLOOKUP(__xlnm._FilterDatabase_1510[[#This Row],[SAPSA Number]],'DS Point summary'!A:A,'DS Point summary'!F:F)</f>
        <v>0</v>
      </c>
      <c r="H113" s="19">
        <f>_xlfn.XLOOKUP(__xlnm._FilterDatabase_1510[[#This Row],[SAPSA Number]],'DS Point summary'!A:A,'DS Point summary'!G:G)</f>
        <v>0</v>
      </c>
      <c r="I113" s="19" t="s">
        <v>369</v>
      </c>
      <c r="J113" s="34">
        <f t="shared" si="10"/>
        <v>0</v>
      </c>
      <c r="K113" s="22">
        <f t="shared" si="8"/>
        <v>0</v>
      </c>
      <c r="L113" s="23">
        <v>0</v>
      </c>
      <c r="M113" s="24">
        <v>0</v>
      </c>
      <c r="N113" s="23">
        <v>0</v>
      </c>
      <c r="O113" s="24">
        <v>0</v>
      </c>
      <c r="P113" s="23">
        <v>0</v>
      </c>
      <c r="Q113" s="24">
        <v>0</v>
      </c>
      <c r="R113" s="23">
        <v>0</v>
      </c>
      <c r="S113" s="24">
        <v>0</v>
      </c>
      <c r="T113" s="23">
        <v>0</v>
      </c>
      <c r="U113" s="24">
        <v>0</v>
      </c>
      <c r="V113" s="23">
        <v>0</v>
      </c>
      <c r="W113" s="24">
        <v>0</v>
      </c>
    </row>
    <row r="114" spans="1:23" x14ac:dyDescent="0.25">
      <c r="A114" s="31">
        <f t="shared" si="9"/>
        <v>4</v>
      </c>
      <c r="B114" s="32"/>
      <c r="C114" s="25">
        <f>_xlfn.XLOOKUP(__xlnm._FilterDatabase_1510[[#This Row],[SAPSA Number]],Table1[SAPSA number],Table1[Paid up])</f>
        <v>0</v>
      </c>
      <c r="D114" s="39">
        <f>_xlfn.XLOOKUP(__xlnm._FilterDatabase_1510[[#This Row],[SAPSA Number]],'DS Point summary'!A:A,'DS Point summary'!C:C)</f>
        <v>0</v>
      </c>
      <c r="E114" s="39">
        <f>_xlfn.XLOOKUP(__xlnm._FilterDatabase_1510[[#This Row],[SAPSA Number]],'DS Point summary'!A:A,'DS Point summary'!D:D)</f>
        <v>0</v>
      </c>
      <c r="F114" s="20">
        <f>_xlfn.XLOOKUP(__xlnm._FilterDatabase_1510[[#This Row],[SAPSA Number]],'DS Point summary'!A:A,'DS Point summary'!E:E)</f>
        <v>0</v>
      </c>
      <c r="G114" s="17">
        <f>_xlfn.XLOOKUP(__xlnm._FilterDatabase_1510[[#This Row],[SAPSA Number]],'DS Point summary'!A:A,'DS Point summary'!F:F)</f>
        <v>0</v>
      </c>
      <c r="H114" s="19">
        <f>_xlfn.XLOOKUP(__xlnm._FilterDatabase_1510[[#This Row],[SAPSA Number]],'DS Point summary'!A:A,'DS Point summary'!G:G)</f>
        <v>0</v>
      </c>
      <c r="I114" s="19" t="s">
        <v>369</v>
      </c>
      <c r="J114" s="34">
        <f t="shared" si="10"/>
        <v>0</v>
      </c>
      <c r="K114" s="22">
        <f t="shared" si="8"/>
        <v>0</v>
      </c>
      <c r="L114" s="23">
        <v>0</v>
      </c>
      <c r="M114" s="24">
        <v>0</v>
      </c>
      <c r="N114" s="23">
        <v>0</v>
      </c>
      <c r="O114" s="24">
        <v>0</v>
      </c>
      <c r="P114" s="23">
        <v>0</v>
      </c>
      <c r="Q114" s="24">
        <v>0</v>
      </c>
      <c r="R114" s="23">
        <v>0</v>
      </c>
      <c r="S114" s="24">
        <v>0</v>
      </c>
      <c r="T114" s="23">
        <v>0</v>
      </c>
      <c r="U114" s="24">
        <v>0</v>
      </c>
      <c r="V114" s="23">
        <v>0</v>
      </c>
      <c r="W114" s="24">
        <v>0</v>
      </c>
    </row>
    <row r="115" spans="1:23" x14ac:dyDescent="0.25">
      <c r="A115" s="31">
        <f t="shared" si="9"/>
        <v>4</v>
      </c>
      <c r="B115" s="32"/>
      <c r="C115" s="25">
        <f>_xlfn.XLOOKUP(__xlnm._FilterDatabase_1510[[#This Row],[SAPSA Number]],Table1[SAPSA number],Table1[Paid up])</f>
        <v>0</v>
      </c>
      <c r="D115" s="39">
        <f>_xlfn.XLOOKUP(__xlnm._FilterDatabase_1510[[#This Row],[SAPSA Number]],'DS Point summary'!A:A,'DS Point summary'!C:C)</f>
        <v>0</v>
      </c>
      <c r="E115" s="39">
        <f>_xlfn.XLOOKUP(__xlnm._FilterDatabase_1510[[#This Row],[SAPSA Number]],'DS Point summary'!A:A,'DS Point summary'!D:D)</f>
        <v>0</v>
      </c>
      <c r="F115" s="20">
        <f>_xlfn.XLOOKUP(__xlnm._FilterDatabase_1510[[#This Row],[SAPSA Number]],'DS Point summary'!A:A,'DS Point summary'!E:E)</f>
        <v>0</v>
      </c>
      <c r="G115" s="17">
        <f>_xlfn.XLOOKUP(__xlnm._FilterDatabase_1510[[#This Row],[SAPSA Number]],'DS Point summary'!A:A,'DS Point summary'!F:F)</f>
        <v>0</v>
      </c>
      <c r="H115" s="19">
        <f>_xlfn.XLOOKUP(__xlnm._FilterDatabase_1510[[#This Row],[SAPSA Number]],'DS Point summary'!A:A,'DS Point summary'!G:G)</f>
        <v>0</v>
      </c>
      <c r="I115" s="19" t="s">
        <v>369</v>
      </c>
      <c r="J115" s="34">
        <f t="shared" si="10"/>
        <v>0</v>
      </c>
      <c r="K115" s="22">
        <f t="shared" si="8"/>
        <v>0</v>
      </c>
      <c r="L115" s="23">
        <v>0</v>
      </c>
      <c r="M115" s="24">
        <v>0</v>
      </c>
      <c r="N115" s="23">
        <v>0</v>
      </c>
      <c r="O115" s="24">
        <v>0</v>
      </c>
      <c r="P115" s="23">
        <v>0</v>
      </c>
      <c r="Q115" s="24">
        <v>0</v>
      </c>
      <c r="R115" s="23">
        <v>0</v>
      </c>
      <c r="S115" s="24">
        <v>0</v>
      </c>
      <c r="T115" s="23">
        <v>0</v>
      </c>
      <c r="U115" s="24">
        <v>0</v>
      </c>
      <c r="V115" s="23">
        <v>0</v>
      </c>
      <c r="W115" s="24">
        <v>0</v>
      </c>
    </row>
    <row r="116" spans="1:23" x14ac:dyDescent="0.25">
      <c r="A116" s="31">
        <f t="shared" si="9"/>
        <v>4</v>
      </c>
      <c r="B116" s="32"/>
      <c r="C116" s="25">
        <f>_xlfn.XLOOKUP(__xlnm._FilterDatabase_1510[[#This Row],[SAPSA Number]],Table1[SAPSA number],Table1[Paid up])</f>
        <v>0</v>
      </c>
      <c r="D116" s="39">
        <f>_xlfn.XLOOKUP(__xlnm._FilterDatabase_1510[[#This Row],[SAPSA Number]],'DS Point summary'!A:A,'DS Point summary'!C:C)</f>
        <v>0</v>
      </c>
      <c r="E116" s="39">
        <f>_xlfn.XLOOKUP(__xlnm._FilterDatabase_1510[[#This Row],[SAPSA Number]],'DS Point summary'!A:A,'DS Point summary'!D:D)</f>
        <v>0</v>
      </c>
      <c r="F116" s="20">
        <f>_xlfn.XLOOKUP(__xlnm._FilterDatabase_1510[[#This Row],[SAPSA Number]],'DS Point summary'!A:A,'DS Point summary'!E:E)</f>
        <v>0</v>
      </c>
      <c r="G116" s="17">
        <f>_xlfn.XLOOKUP(__xlnm._FilterDatabase_1510[[#This Row],[SAPSA Number]],'DS Point summary'!A:A,'DS Point summary'!F:F)</f>
        <v>0</v>
      </c>
      <c r="H116" s="19">
        <f>_xlfn.XLOOKUP(__xlnm._FilterDatabase_1510[[#This Row],[SAPSA Number]],'DS Point summary'!A:A,'DS Point summary'!G:G)</f>
        <v>0</v>
      </c>
      <c r="I116" s="19" t="s">
        <v>369</v>
      </c>
      <c r="J116" s="34">
        <f t="shared" si="10"/>
        <v>0</v>
      </c>
      <c r="K116" s="22">
        <f t="shared" si="8"/>
        <v>0</v>
      </c>
      <c r="L116" s="23">
        <v>0</v>
      </c>
      <c r="M116" s="24">
        <v>0</v>
      </c>
      <c r="N116" s="23">
        <v>0</v>
      </c>
      <c r="O116" s="24">
        <v>0</v>
      </c>
      <c r="P116" s="23">
        <v>0</v>
      </c>
      <c r="Q116" s="24">
        <v>0</v>
      </c>
      <c r="R116" s="23">
        <v>0</v>
      </c>
      <c r="S116" s="24">
        <v>0</v>
      </c>
      <c r="T116" s="23">
        <v>0</v>
      </c>
      <c r="U116" s="24">
        <v>0</v>
      </c>
      <c r="V116" s="23">
        <v>0</v>
      </c>
      <c r="W116" s="24">
        <v>0</v>
      </c>
    </row>
    <row r="117" spans="1:23" x14ac:dyDescent="0.25">
      <c r="A117" s="31">
        <f t="shared" si="9"/>
        <v>4</v>
      </c>
      <c r="B117" s="41"/>
      <c r="C117" s="25">
        <f>_xlfn.XLOOKUP(__xlnm._FilterDatabase_1510[[#This Row],[SAPSA Number]],Table1[SAPSA number],Table1[Paid up])</f>
        <v>0</v>
      </c>
      <c r="D117" s="39">
        <f>_xlfn.XLOOKUP(__xlnm._FilterDatabase_1510[[#This Row],[SAPSA Number]],'DS Point summary'!A:A,'DS Point summary'!C:C)</f>
        <v>0</v>
      </c>
      <c r="E117" s="39">
        <f>_xlfn.XLOOKUP(__xlnm._FilterDatabase_1510[[#This Row],[SAPSA Number]],'DS Point summary'!A:A,'DS Point summary'!D:D)</f>
        <v>0</v>
      </c>
      <c r="F117" s="20">
        <f>_xlfn.XLOOKUP(__xlnm._FilterDatabase_1510[[#This Row],[SAPSA Number]],'DS Point summary'!A:A,'DS Point summary'!E:E)</f>
        <v>0</v>
      </c>
      <c r="G117" s="17">
        <f>_xlfn.XLOOKUP(__xlnm._FilterDatabase_1510[[#This Row],[SAPSA Number]],'DS Point summary'!A:A,'DS Point summary'!F:F)</f>
        <v>0</v>
      </c>
      <c r="H117" s="19">
        <f>_xlfn.XLOOKUP(__xlnm._FilterDatabase_1510[[#This Row],[SAPSA Number]],'DS Point summary'!A:A,'DS Point summary'!G:G)</f>
        <v>0</v>
      </c>
      <c r="I117" s="19" t="s">
        <v>369</v>
      </c>
      <c r="J117" s="34">
        <f t="shared" si="10"/>
        <v>0</v>
      </c>
      <c r="K117" s="22">
        <f t="shared" si="8"/>
        <v>0</v>
      </c>
      <c r="L117" s="23">
        <v>0</v>
      </c>
      <c r="M117" s="24">
        <v>0</v>
      </c>
      <c r="N117" s="23">
        <v>0</v>
      </c>
      <c r="O117" s="24">
        <v>0</v>
      </c>
      <c r="P117" s="23">
        <v>0</v>
      </c>
      <c r="Q117" s="24">
        <v>0</v>
      </c>
      <c r="R117" s="23">
        <v>0</v>
      </c>
      <c r="S117" s="24">
        <v>0</v>
      </c>
      <c r="T117" s="23">
        <v>0</v>
      </c>
      <c r="U117" s="24">
        <v>0</v>
      </c>
      <c r="V117" s="23">
        <v>0</v>
      </c>
      <c r="W117" s="24">
        <v>0</v>
      </c>
    </row>
    <row r="118" spans="1:23" x14ac:dyDescent="0.25">
      <c r="A118" s="31">
        <f t="shared" si="9"/>
        <v>4</v>
      </c>
      <c r="B118" s="32"/>
      <c r="C118" s="25">
        <f>_xlfn.XLOOKUP(__xlnm._FilterDatabase_1510[[#This Row],[SAPSA Number]],Table1[SAPSA number],Table1[Paid up])</f>
        <v>0</v>
      </c>
      <c r="D118" s="39">
        <f>_xlfn.XLOOKUP(__xlnm._FilterDatabase_1510[[#This Row],[SAPSA Number]],'DS Point summary'!A:A,'DS Point summary'!C:C)</f>
        <v>0</v>
      </c>
      <c r="E118" s="39">
        <f>_xlfn.XLOOKUP(__xlnm._FilterDatabase_1510[[#This Row],[SAPSA Number]],'DS Point summary'!A:A,'DS Point summary'!D:D)</f>
        <v>0</v>
      </c>
      <c r="F118" s="20">
        <f>_xlfn.XLOOKUP(__xlnm._FilterDatabase_1510[[#This Row],[SAPSA Number]],'DS Point summary'!A:A,'DS Point summary'!E:E)</f>
        <v>0</v>
      </c>
      <c r="G118" s="17">
        <f>_xlfn.XLOOKUP(__xlnm._FilterDatabase_1510[[#This Row],[SAPSA Number]],'DS Point summary'!A:A,'DS Point summary'!F:F)</f>
        <v>0</v>
      </c>
      <c r="H118" s="19">
        <f>_xlfn.XLOOKUP(__xlnm._FilterDatabase_1510[[#This Row],[SAPSA Number]],'DS Point summary'!A:A,'DS Point summary'!G:G)</f>
        <v>0</v>
      </c>
      <c r="I118" s="19" t="s">
        <v>369</v>
      </c>
      <c r="J118" s="34">
        <f t="shared" si="10"/>
        <v>0</v>
      </c>
      <c r="K118" s="22">
        <f t="shared" si="8"/>
        <v>0</v>
      </c>
      <c r="L118" s="23">
        <v>0</v>
      </c>
      <c r="M118" s="24">
        <v>0</v>
      </c>
      <c r="N118" s="23">
        <v>0</v>
      </c>
      <c r="O118" s="24">
        <v>0</v>
      </c>
      <c r="P118" s="23">
        <v>0</v>
      </c>
      <c r="Q118" s="24">
        <v>0</v>
      </c>
      <c r="R118" s="23">
        <v>0</v>
      </c>
      <c r="S118" s="24">
        <v>0</v>
      </c>
      <c r="T118" s="23">
        <v>0</v>
      </c>
      <c r="U118" s="24">
        <v>0</v>
      </c>
      <c r="V118" s="23">
        <v>0</v>
      </c>
      <c r="W118" s="24">
        <v>0</v>
      </c>
    </row>
    <row r="119" spans="1:23" x14ac:dyDescent="0.25">
      <c r="A119" s="31">
        <f t="shared" si="9"/>
        <v>4</v>
      </c>
      <c r="B119" s="41"/>
      <c r="C119" s="25">
        <f>_xlfn.XLOOKUP(__xlnm._FilterDatabase_1510[[#This Row],[SAPSA Number]],Table1[SAPSA number],Table1[Paid up])</f>
        <v>0</v>
      </c>
      <c r="D119" s="39">
        <f>_xlfn.XLOOKUP(__xlnm._FilterDatabase_1510[[#This Row],[SAPSA Number]],'DS Point summary'!A:A,'DS Point summary'!C:C)</f>
        <v>0</v>
      </c>
      <c r="E119" s="39">
        <f>_xlfn.XLOOKUP(__xlnm._FilterDatabase_1510[[#This Row],[SAPSA Number]],'DS Point summary'!A:A,'DS Point summary'!D:D)</f>
        <v>0</v>
      </c>
      <c r="F119" s="20">
        <f>_xlfn.XLOOKUP(__xlnm._FilterDatabase_1510[[#This Row],[SAPSA Number]],'DS Point summary'!A:A,'DS Point summary'!E:E)</f>
        <v>0</v>
      </c>
      <c r="G119" s="17">
        <f>_xlfn.XLOOKUP(__xlnm._FilterDatabase_1510[[#This Row],[SAPSA Number]],'DS Point summary'!A:A,'DS Point summary'!F:F)</f>
        <v>0</v>
      </c>
      <c r="H119" s="19">
        <f>_xlfn.XLOOKUP(__xlnm._FilterDatabase_1510[[#This Row],[SAPSA Number]],'DS Point summary'!A:A,'DS Point summary'!G:G)</f>
        <v>0</v>
      </c>
      <c r="I119" s="19" t="s">
        <v>369</v>
      </c>
      <c r="J119" s="34">
        <f t="shared" si="10"/>
        <v>0</v>
      </c>
      <c r="K119" s="22">
        <f t="shared" si="8"/>
        <v>0</v>
      </c>
      <c r="L119" s="23">
        <v>0</v>
      </c>
      <c r="M119" s="24">
        <v>0</v>
      </c>
      <c r="N119" s="23">
        <v>0</v>
      </c>
      <c r="O119" s="24">
        <v>0</v>
      </c>
      <c r="P119" s="23">
        <v>0</v>
      </c>
      <c r="Q119" s="24">
        <v>0</v>
      </c>
      <c r="R119" s="23">
        <v>0</v>
      </c>
      <c r="S119" s="24">
        <v>0</v>
      </c>
      <c r="T119" s="23">
        <v>0</v>
      </c>
      <c r="U119" s="24">
        <v>0</v>
      </c>
      <c r="V119" s="23">
        <v>0</v>
      </c>
      <c r="W119" s="24">
        <v>0</v>
      </c>
    </row>
    <row r="120" spans="1:23" x14ac:dyDescent="0.25">
      <c r="A120" s="31">
        <f t="shared" ref="A120:A131" si="11">RANK(K120,K$2:K$149,0)</f>
        <v>4</v>
      </c>
      <c r="B120" s="41"/>
      <c r="C120" s="25">
        <f>_xlfn.XLOOKUP(__xlnm._FilterDatabase_1510[[#This Row],[SAPSA Number]],Table1[SAPSA number],Table1[Paid up])</f>
        <v>0</v>
      </c>
      <c r="D120" s="39">
        <f>_xlfn.XLOOKUP(__xlnm._FilterDatabase_1510[[#This Row],[SAPSA Number]],'DS Point summary'!A:A,'DS Point summary'!C:C)</f>
        <v>0</v>
      </c>
      <c r="E120" s="39">
        <f>_xlfn.XLOOKUP(__xlnm._FilterDatabase_1510[[#This Row],[SAPSA Number]],'DS Point summary'!A:A,'DS Point summary'!D:D)</f>
        <v>0</v>
      </c>
      <c r="F120" s="20">
        <f>_xlfn.XLOOKUP(__xlnm._FilterDatabase_1510[[#This Row],[SAPSA Number]],'DS Point summary'!A:A,'DS Point summary'!E:E)</f>
        <v>0</v>
      </c>
      <c r="G120" s="17">
        <f>_xlfn.XLOOKUP(__xlnm._FilterDatabase_1510[[#This Row],[SAPSA Number]],'DS Point summary'!A:A,'DS Point summary'!F:F)</f>
        <v>0</v>
      </c>
      <c r="H120" s="19">
        <f>_xlfn.XLOOKUP(__xlnm._FilterDatabase_1510[[#This Row],[SAPSA Number]],'DS Point summary'!A:A,'DS Point summary'!G:G)</f>
        <v>0</v>
      </c>
      <c r="I120" s="19" t="s">
        <v>369</v>
      </c>
      <c r="J120" s="34">
        <f t="shared" si="10"/>
        <v>0</v>
      </c>
      <c r="K120" s="22">
        <f t="shared" si="8"/>
        <v>0</v>
      </c>
      <c r="L120" s="23">
        <v>0</v>
      </c>
      <c r="M120" s="24">
        <v>0</v>
      </c>
      <c r="N120" s="23">
        <v>0</v>
      </c>
      <c r="O120" s="24">
        <v>0</v>
      </c>
      <c r="P120" s="23">
        <v>0</v>
      </c>
      <c r="Q120" s="24">
        <v>0</v>
      </c>
      <c r="R120" s="23">
        <v>0</v>
      </c>
      <c r="S120" s="24">
        <v>0</v>
      </c>
      <c r="T120" s="23">
        <v>0</v>
      </c>
      <c r="U120" s="24">
        <v>0</v>
      </c>
      <c r="V120" s="23">
        <v>0</v>
      </c>
      <c r="W120" s="24">
        <v>0</v>
      </c>
    </row>
    <row r="121" spans="1:23" x14ac:dyDescent="0.25">
      <c r="A121" s="31">
        <f t="shared" si="11"/>
        <v>4</v>
      </c>
      <c r="B121" s="32"/>
      <c r="C121" s="25">
        <f>_xlfn.XLOOKUP(__xlnm._FilterDatabase_1510[[#This Row],[SAPSA Number]],Table1[SAPSA number],Table1[Paid up])</f>
        <v>0</v>
      </c>
      <c r="D121" s="39">
        <f>_xlfn.XLOOKUP(__xlnm._FilterDatabase_1510[[#This Row],[SAPSA Number]],'DS Point summary'!A:A,'DS Point summary'!C:C)</f>
        <v>0</v>
      </c>
      <c r="E121" s="39">
        <f>_xlfn.XLOOKUP(__xlnm._FilterDatabase_1510[[#This Row],[SAPSA Number]],'DS Point summary'!A:A,'DS Point summary'!D:D)</f>
        <v>0</v>
      </c>
      <c r="F121" s="20">
        <f>_xlfn.XLOOKUP(__xlnm._FilterDatabase_1510[[#This Row],[SAPSA Number]],'DS Point summary'!A:A,'DS Point summary'!E:E)</f>
        <v>0</v>
      </c>
      <c r="G121" s="17">
        <f>_xlfn.XLOOKUP(__xlnm._FilterDatabase_1510[[#This Row],[SAPSA Number]],'DS Point summary'!A:A,'DS Point summary'!F:F)</f>
        <v>0</v>
      </c>
      <c r="H121" s="19">
        <f>_xlfn.XLOOKUP(__xlnm._FilterDatabase_1510[[#This Row],[SAPSA Number]],'DS Point summary'!A:A,'DS Point summary'!G:G)</f>
        <v>0</v>
      </c>
      <c r="I121" s="19" t="s">
        <v>369</v>
      </c>
      <c r="J121" s="34">
        <f t="shared" si="10"/>
        <v>0</v>
      </c>
      <c r="K121" s="22">
        <f t="shared" si="8"/>
        <v>0</v>
      </c>
      <c r="L121" s="23">
        <v>0</v>
      </c>
      <c r="M121" s="24">
        <v>0</v>
      </c>
      <c r="N121" s="23">
        <v>0</v>
      </c>
      <c r="O121" s="24">
        <v>0</v>
      </c>
      <c r="P121" s="23">
        <v>0</v>
      </c>
      <c r="Q121" s="24">
        <v>0</v>
      </c>
      <c r="R121" s="23">
        <v>0</v>
      </c>
      <c r="S121" s="24">
        <v>0</v>
      </c>
      <c r="T121" s="23">
        <v>0</v>
      </c>
      <c r="U121" s="24">
        <v>0</v>
      </c>
      <c r="V121" s="23">
        <v>0</v>
      </c>
      <c r="W121" s="24">
        <v>0</v>
      </c>
    </row>
    <row r="122" spans="1:23" x14ac:dyDescent="0.25">
      <c r="A122" s="31">
        <f t="shared" si="11"/>
        <v>4</v>
      </c>
      <c r="B122" s="43"/>
      <c r="C122" s="25">
        <f>_xlfn.XLOOKUP(__xlnm._FilterDatabase_1510[[#This Row],[SAPSA Number]],Table1[SAPSA number],Table1[Paid up])</f>
        <v>0</v>
      </c>
      <c r="D122" s="39">
        <f>_xlfn.XLOOKUP(__xlnm._FilterDatabase_1510[[#This Row],[SAPSA Number]],'DS Point summary'!A:A,'DS Point summary'!C:C)</f>
        <v>0</v>
      </c>
      <c r="E122" s="39">
        <f>_xlfn.XLOOKUP(__xlnm._FilterDatabase_1510[[#This Row],[SAPSA Number]],'DS Point summary'!A:A,'DS Point summary'!D:D)</f>
        <v>0</v>
      </c>
      <c r="F122" s="20">
        <f>_xlfn.XLOOKUP(__xlnm._FilterDatabase_1510[[#This Row],[SAPSA Number]],'DS Point summary'!A:A,'DS Point summary'!E:E)</f>
        <v>0</v>
      </c>
      <c r="G122" s="17">
        <f>_xlfn.XLOOKUP(__xlnm._FilterDatabase_1510[[#This Row],[SAPSA Number]],'DS Point summary'!A:A,'DS Point summary'!F:F)</f>
        <v>0</v>
      </c>
      <c r="H122" s="19">
        <f>_xlfn.XLOOKUP(__xlnm._FilterDatabase_1510[[#This Row],[SAPSA Number]],'DS Point summary'!A:A,'DS Point summary'!G:G)</f>
        <v>0</v>
      </c>
      <c r="I122" s="19" t="s">
        <v>369</v>
      </c>
      <c r="J122" s="34">
        <f t="shared" si="10"/>
        <v>0</v>
      </c>
      <c r="K122" s="22">
        <f t="shared" si="8"/>
        <v>0</v>
      </c>
      <c r="L122" s="23">
        <v>0</v>
      </c>
      <c r="M122" s="24">
        <v>0</v>
      </c>
      <c r="N122" s="23">
        <v>0</v>
      </c>
      <c r="O122" s="24">
        <v>0</v>
      </c>
      <c r="P122" s="23">
        <v>0</v>
      </c>
      <c r="Q122" s="24">
        <v>0</v>
      </c>
      <c r="R122" s="23">
        <v>0</v>
      </c>
      <c r="S122" s="24">
        <v>0</v>
      </c>
      <c r="T122" s="23">
        <v>0</v>
      </c>
      <c r="U122" s="24">
        <v>0</v>
      </c>
      <c r="V122" s="23">
        <v>0</v>
      </c>
      <c r="W122" s="24">
        <v>0</v>
      </c>
    </row>
    <row r="123" spans="1:23" x14ac:dyDescent="0.25">
      <c r="A123" s="31">
        <f t="shared" si="11"/>
        <v>4</v>
      </c>
      <c r="B123" s="32"/>
      <c r="C123" s="25">
        <f>_xlfn.XLOOKUP(__xlnm._FilterDatabase_1510[[#This Row],[SAPSA Number]],Table1[SAPSA number],Table1[Paid up])</f>
        <v>0</v>
      </c>
      <c r="D123" s="39">
        <f>_xlfn.XLOOKUP(__xlnm._FilterDatabase_1510[[#This Row],[SAPSA Number]],'DS Point summary'!A:A,'DS Point summary'!C:C)</f>
        <v>0</v>
      </c>
      <c r="E123" s="39">
        <f>_xlfn.XLOOKUP(__xlnm._FilterDatabase_1510[[#This Row],[SAPSA Number]],'DS Point summary'!A:A,'DS Point summary'!D:D)</f>
        <v>0</v>
      </c>
      <c r="F123" s="20">
        <f>_xlfn.XLOOKUP(__xlnm._FilterDatabase_1510[[#This Row],[SAPSA Number]],'DS Point summary'!A:A,'DS Point summary'!E:E)</f>
        <v>0</v>
      </c>
      <c r="G123" s="17">
        <f>_xlfn.XLOOKUP(__xlnm._FilterDatabase_1510[[#This Row],[SAPSA Number]],'DS Point summary'!A:A,'DS Point summary'!F:F)</f>
        <v>0</v>
      </c>
      <c r="H123" s="19">
        <f>_xlfn.XLOOKUP(__xlnm._FilterDatabase_1510[[#This Row],[SAPSA Number]],'DS Point summary'!A:A,'DS Point summary'!G:G)</f>
        <v>0</v>
      </c>
      <c r="I123" s="19" t="s">
        <v>369</v>
      </c>
      <c r="J123" s="34">
        <f t="shared" si="10"/>
        <v>0</v>
      </c>
      <c r="K123" s="22">
        <f t="shared" si="8"/>
        <v>0</v>
      </c>
      <c r="L123" s="23">
        <v>0</v>
      </c>
      <c r="M123" s="24">
        <v>0</v>
      </c>
      <c r="N123" s="23">
        <v>0</v>
      </c>
      <c r="O123" s="24">
        <v>0</v>
      </c>
      <c r="P123" s="23">
        <v>0</v>
      </c>
      <c r="Q123" s="24">
        <v>0</v>
      </c>
      <c r="R123" s="23">
        <v>0</v>
      </c>
      <c r="S123" s="24">
        <v>0</v>
      </c>
      <c r="T123" s="23">
        <v>0</v>
      </c>
      <c r="U123" s="24">
        <v>0</v>
      </c>
      <c r="V123" s="23">
        <v>0</v>
      </c>
      <c r="W123" s="24">
        <v>0</v>
      </c>
    </row>
    <row r="124" spans="1:23" x14ac:dyDescent="0.25">
      <c r="A124" s="31">
        <f t="shared" si="11"/>
        <v>4</v>
      </c>
      <c r="B124" s="32"/>
      <c r="C124" s="25">
        <f>_xlfn.XLOOKUP(__xlnm._FilterDatabase_1510[[#This Row],[SAPSA Number]],Table1[SAPSA number],Table1[Paid up])</f>
        <v>0</v>
      </c>
      <c r="D124" s="39">
        <f>_xlfn.XLOOKUP(__xlnm._FilterDatabase_1510[[#This Row],[SAPSA Number]],'DS Point summary'!A:A,'DS Point summary'!C:C)</f>
        <v>0</v>
      </c>
      <c r="E124" s="39">
        <f>_xlfn.XLOOKUP(__xlnm._FilterDatabase_1510[[#This Row],[SAPSA Number]],'DS Point summary'!A:A,'DS Point summary'!D:D)</f>
        <v>0</v>
      </c>
      <c r="F124" s="20">
        <f>_xlfn.XLOOKUP(__xlnm._FilterDatabase_1510[[#This Row],[SAPSA Number]],'DS Point summary'!A:A,'DS Point summary'!E:E)</f>
        <v>0</v>
      </c>
      <c r="G124" s="17">
        <f>_xlfn.XLOOKUP(__xlnm._FilterDatabase_1510[[#This Row],[SAPSA Number]],'DS Point summary'!A:A,'DS Point summary'!F:F)</f>
        <v>0</v>
      </c>
      <c r="H124" s="19">
        <f>_xlfn.XLOOKUP(__xlnm._FilterDatabase_1510[[#This Row],[SAPSA Number]],'DS Point summary'!A:A,'DS Point summary'!G:G)</f>
        <v>0</v>
      </c>
      <c r="I124" s="19" t="s">
        <v>369</v>
      </c>
      <c r="J124" s="34">
        <f t="shared" si="10"/>
        <v>0</v>
      </c>
      <c r="K124" s="22">
        <f t="shared" si="8"/>
        <v>0</v>
      </c>
      <c r="L124" s="23">
        <v>0</v>
      </c>
      <c r="M124" s="24">
        <v>0</v>
      </c>
      <c r="N124" s="23">
        <v>0</v>
      </c>
      <c r="O124" s="24">
        <v>0</v>
      </c>
      <c r="P124" s="23">
        <v>0</v>
      </c>
      <c r="Q124" s="24">
        <v>0</v>
      </c>
      <c r="R124" s="23">
        <v>0</v>
      </c>
      <c r="S124" s="24">
        <v>0</v>
      </c>
      <c r="T124" s="23">
        <v>0</v>
      </c>
      <c r="U124" s="24">
        <v>0</v>
      </c>
      <c r="V124" s="23">
        <v>0</v>
      </c>
      <c r="W124" s="24">
        <v>0</v>
      </c>
    </row>
    <row r="125" spans="1:23" x14ac:dyDescent="0.25">
      <c r="A125" s="31">
        <f t="shared" si="11"/>
        <v>4</v>
      </c>
      <c r="B125" s="32"/>
      <c r="C125" s="25">
        <f>_xlfn.XLOOKUP(__xlnm._FilterDatabase_1510[[#This Row],[SAPSA Number]],Table1[SAPSA number],Table1[Paid up])</f>
        <v>0</v>
      </c>
      <c r="D125" s="39">
        <f>_xlfn.XLOOKUP(__xlnm._FilterDatabase_1510[[#This Row],[SAPSA Number]],'DS Point summary'!A:A,'DS Point summary'!C:C)</f>
        <v>0</v>
      </c>
      <c r="E125" s="39">
        <f>_xlfn.XLOOKUP(__xlnm._FilterDatabase_1510[[#This Row],[SAPSA Number]],'DS Point summary'!A:A,'DS Point summary'!D:D)</f>
        <v>0</v>
      </c>
      <c r="F125" s="20">
        <f>_xlfn.XLOOKUP(__xlnm._FilterDatabase_1510[[#This Row],[SAPSA Number]],'DS Point summary'!A:A,'DS Point summary'!E:E)</f>
        <v>0</v>
      </c>
      <c r="G125" s="17">
        <f>_xlfn.XLOOKUP(__xlnm._FilterDatabase_1510[[#This Row],[SAPSA Number]],'DS Point summary'!A:A,'DS Point summary'!F:F)</f>
        <v>0</v>
      </c>
      <c r="H125" s="19">
        <f>_xlfn.XLOOKUP(__xlnm._FilterDatabase_1510[[#This Row],[SAPSA Number]],'DS Point summary'!A:A,'DS Point summary'!G:G)</f>
        <v>0</v>
      </c>
      <c r="I125" s="19" t="s">
        <v>369</v>
      </c>
      <c r="J125" s="34">
        <f t="shared" si="10"/>
        <v>0</v>
      </c>
      <c r="K125" s="22">
        <f t="shared" si="8"/>
        <v>0</v>
      </c>
      <c r="L125" s="23">
        <v>0</v>
      </c>
      <c r="M125" s="24">
        <v>0</v>
      </c>
      <c r="N125" s="23">
        <v>0</v>
      </c>
      <c r="O125" s="24">
        <v>0</v>
      </c>
      <c r="P125" s="23">
        <v>0</v>
      </c>
      <c r="Q125" s="24">
        <v>0</v>
      </c>
      <c r="R125" s="23">
        <v>0</v>
      </c>
      <c r="S125" s="24">
        <v>0</v>
      </c>
      <c r="T125" s="23">
        <v>0</v>
      </c>
      <c r="U125" s="24">
        <v>0</v>
      </c>
      <c r="V125" s="23">
        <v>0</v>
      </c>
      <c r="W125" s="24">
        <v>0</v>
      </c>
    </row>
    <row r="126" spans="1:23" x14ac:dyDescent="0.25">
      <c r="A126" s="31">
        <f t="shared" si="11"/>
        <v>4</v>
      </c>
      <c r="B126" s="32"/>
      <c r="C126" s="25">
        <f>_xlfn.XLOOKUP(__xlnm._FilterDatabase_1510[[#This Row],[SAPSA Number]],Table1[SAPSA number],Table1[Paid up])</f>
        <v>0</v>
      </c>
      <c r="D126" s="39">
        <f>_xlfn.XLOOKUP(__xlnm._FilterDatabase_1510[[#This Row],[SAPSA Number]],'DS Point summary'!A:A,'DS Point summary'!C:C)</f>
        <v>0</v>
      </c>
      <c r="E126" s="39">
        <f>_xlfn.XLOOKUP(__xlnm._FilterDatabase_1510[[#This Row],[SAPSA Number]],'DS Point summary'!A:A,'DS Point summary'!D:D)</f>
        <v>0</v>
      </c>
      <c r="F126" s="20">
        <f>_xlfn.XLOOKUP(__xlnm._FilterDatabase_1510[[#This Row],[SAPSA Number]],'DS Point summary'!A:A,'DS Point summary'!E:E)</f>
        <v>0</v>
      </c>
      <c r="G126" s="17">
        <f>_xlfn.XLOOKUP(__xlnm._FilterDatabase_1510[[#This Row],[SAPSA Number]],'DS Point summary'!A:A,'DS Point summary'!F:F)</f>
        <v>0</v>
      </c>
      <c r="H126" s="19">
        <f>_xlfn.XLOOKUP(__xlnm._FilterDatabase_1510[[#This Row],[SAPSA Number]],'DS Point summary'!A:A,'DS Point summary'!G:G)</f>
        <v>0</v>
      </c>
      <c r="I126" s="19" t="s">
        <v>369</v>
      </c>
      <c r="J126" s="34">
        <f t="shared" si="10"/>
        <v>0</v>
      </c>
      <c r="K126" s="22">
        <f t="shared" si="8"/>
        <v>0</v>
      </c>
      <c r="L126" s="23">
        <v>0</v>
      </c>
      <c r="M126" s="24">
        <v>0</v>
      </c>
      <c r="N126" s="23">
        <v>0</v>
      </c>
      <c r="O126" s="24">
        <v>0</v>
      </c>
      <c r="P126" s="23">
        <v>0</v>
      </c>
      <c r="Q126" s="24">
        <v>0</v>
      </c>
      <c r="R126" s="23">
        <v>0</v>
      </c>
      <c r="S126" s="24">
        <v>0</v>
      </c>
      <c r="T126" s="23">
        <v>0</v>
      </c>
      <c r="U126" s="24">
        <v>0</v>
      </c>
      <c r="V126" s="23">
        <v>0</v>
      </c>
      <c r="W126" s="24">
        <v>0</v>
      </c>
    </row>
    <row r="127" spans="1:23" x14ac:dyDescent="0.25">
      <c r="A127" s="31">
        <f t="shared" si="11"/>
        <v>4</v>
      </c>
      <c r="B127" s="32"/>
      <c r="C127" s="25">
        <f>_xlfn.XLOOKUP(__xlnm._FilterDatabase_1510[[#This Row],[SAPSA Number]],Table1[SAPSA number],Table1[Paid up])</f>
        <v>0</v>
      </c>
      <c r="D127" s="39">
        <f>_xlfn.XLOOKUP(__xlnm._FilterDatabase_1510[[#This Row],[SAPSA Number]],'DS Point summary'!A:A,'DS Point summary'!C:C)</f>
        <v>0</v>
      </c>
      <c r="E127" s="39">
        <f>_xlfn.XLOOKUP(__xlnm._FilterDatabase_1510[[#This Row],[SAPSA Number]],'DS Point summary'!A:A,'DS Point summary'!D:D)</f>
        <v>0</v>
      </c>
      <c r="F127" s="20">
        <f>_xlfn.XLOOKUP(__xlnm._FilterDatabase_1510[[#This Row],[SAPSA Number]],'DS Point summary'!A:A,'DS Point summary'!E:E)</f>
        <v>0</v>
      </c>
      <c r="G127" s="17">
        <f>_xlfn.XLOOKUP(__xlnm._FilterDatabase_1510[[#This Row],[SAPSA Number]],'DS Point summary'!A:A,'DS Point summary'!F:F)</f>
        <v>0</v>
      </c>
      <c r="H127" s="19">
        <f>_xlfn.XLOOKUP(__xlnm._FilterDatabase_1510[[#This Row],[SAPSA Number]],'DS Point summary'!A:A,'DS Point summary'!G:G)</f>
        <v>0</v>
      </c>
      <c r="I127" s="19" t="s">
        <v>369</v>
      </c>
      <c r="J127" s="34">
        <f t="shared" si="10"/>
        <v>0</v>
      </c>
      <c r="K127" s="22">
        <f t="shared" si="8"/>
        <v>0</v>
      </c>
      <c r="L127" s="23">
        <v>0</v>
      </c>
      <c r="M127" s="24">
        <v>0</v>
      </c>
      <c r="N127" s="23">
        <v>0</v>
      </c>
      <c r="O127" s="24">
        <v>0</v>
      </c>
      <c r="P127" s="23">
        <v>0</v>
      </c>
      <c r="Q127" s="24">
        <v>0</v>
      </c>
      <c r="R127" s="23">
        <v>0</v>
      </c>
      <c r="S127" s="24">
        <v>0</v>
      </c>
      <c r="T127" s="23">
        <v>0</v>
      </c>
      <c r="U127" s="24">
        <v>0</v>
      </c>
      <c r="V127" s="23">
        <v>0</v>
      </c>
      <c r="W127" s="24">
        <v>0</v>
      </c>
    </row>
    <row r="128" spans="1:23" x14ac:dyDescent="0.25">
      <c r="A128" s="31">
        <f t="shared" si="11"/>
        <v>4</v>
      </c>
      <c r="B128" s="41"/>
      <c r="C128" s="25">
        <f>_xlfn.XLOOKUP(__xlnm._FilterDatabase_1510[[#This Row],[SAPSA Number]],Table1[SAPSA number],Table1[Paid up])</f>
        <v>0</v>
      </c>
      <c r="D128" s="39">
        <f>_xlfn.XLOOKUP(__xlnm._FilterDatabase_1510[[#This Row],[SAPSA Number]],'DS Point summary'!A:A,'DS Point summary'!C:C)</f>
        <v>0</v>
      </c>
      <c r="E128" s="39">
        <f>_xlfn.XLOOKUP(__xlnm._FilterDatabase_1510[[#This Row],[SAPSA Number]],'DS Point summary'!A:A,'DS Point summary'!D:D)</f>
        <v>0</v>
      </c>
      <c r="F128" s="20">
        <f>_xlfn.XLOOKUP(__xlnm._FilterDatabase_1510[[#This Row],[SAPSA Number]],'DS Point summary'!A:A,'DS Point summary'!E:E)</f>
        <v>0</v>
      </c>
      <c r="G128" s="17">
        <f>_xlfn.XLOOKUP(__xlnm._FilterDatabase_1510[[#This Row],[SAPSA Number]],'DS Point summary'!A:A,'DS Point summary'!F:F)</f>
        <v>0</v>
      </c>
      <c r="H128" s="19">
        <f>_xlfn.XLOOKUP(__xlnm._FilterDatabase_1510[[#This Row],[SAPSA Number]],'DS Point summary'!A:A,'DS Point summary'!G:G)</f>
        <v>0</v>
      </c>
      <c r="I128" s="19" t="s">
        <v>369</v>
      </c>
      <c r="J128" s="34">
        <f t="shared" si="10"/>
        <v>0</v>
      </c>
      <c r="K128" s="22">
        <f t="shared" si="8"/>
        <v>0</v>
      </c>
      <c r="L128" s="23">
        <v>0</v>
      </c>
      <c r="M128" s="24">
        <v>0</v>
      </c>
      <c r="N128" s="23">
        <v>0</v>
      </c>
      <c r="O128" s="24">
        <v>0</v>
      </c>
      <c r="P128" s="23">
        <v>0</v>
      </c>
      <c r="Q128" s="24">
        <v>0</v>
      </c>
      <c r="R128" s="23">
        <v>0</v>
      </c>
      <c r="S128" s="24">
        <v>0</v>
      </c>
      <c r="T128" s="23">
        <v>0</v>
      </c>
      <c r="U128" s="24">
        <v>0</v>
      </c>
      <c r="V128" s="23">
        <v>0</v>
      </c>
      <c r="W128" s="24">
        <v>0</v>
      </c>
    </row>
    <row r="129" spans="1:23" x14ac:dyDescent="0.25">
      <c r="A129" s="31">
        <f t="shared" si="11"/>
        <v>4</v>
      </c>
      <c r="B129" s="32"/>
      <c r="C129" s="25">
        <f>_xlfn.XLOOKUP(__xlnm._FilterDatabase_1510[[#This Row],[SAPSA Number]],Table1[SAPSA number],Table1[Paid up])</f>
        <v>0</v>
      </c>
      <c r="D129" s="39">
        <f>_xlfn.XLOOKUP(__xlnm._FilterDatabase_1510[[#This Row],[SAPSA Number]],'DS Point summary'!A:A,'DS Point summary'!C:C)</f>
        <v>0</v>
      </c>
      <c r="E129" s="39">
        <f>_xlfn.XLOOKUP(__xlnm._FilterDatabase_1510[[#This Row],[SAPSA Number]],'DS Point summary'!A:A,'DS Point summary'!D:D)</f>
        <v>0</v>
      </c>
      <c r="F129" s="20">
        <f>_xlfn.XLOOKUP(__xlnm._FilterDatabase_1510[[#This Row],[SAPSA Number]],'DS Point summary'!A:A,'DS Point summary'!E:E)</f>
        <v>0</v>
      </c>
      <c r="G129" s="17">
        <f>_xlfn.XLOOKUP(__xlnm._FilterDatabase_1510[[#This Row],[SAPSA Number]],'DS Point summary'!A:A,'DS Point summary'!F:F)</f>
        <v>0</v>
      </c>
      <c r="H129" s="19">
        <f>_xlfn.XLOOKUP(__xlnm._FilterDatabase_1510[[#This Row],[SAPSA Number]],'DS Point summary'!A:A,'DS Point summary'!G:G)</f>
        <v>0</v>
      </c>
      <c r="I129" s="19" t="s">
        <v>369</v>
      </c>
      <c r="J129" s="34">
        <f t="shared" si="10"/>
        <v>0</v>
      </c>
      <c r="K129" s="22">
        <f t="shared" si="8"/>
        <v>0</v>
      </c>
      <c r="L129" s="23">
        <v>0</v>
      </c>
      <c r="M129" s="24">
        <v>0</v>
      </c>
      <c r="N129" s="23">
        <v>0</v>
      </c>
      <c r="O129" s="24">
        <v>0</v>
      </c>
      <c r="P129" s="23">
        <v>0</v>
      </c>
      <c r="Q129" s="24">
        <v>0</v>
      </c>
      <c r="R129" s="23">
        <v>0</v>
      </c>
      <c r="S129" s="24">
        <v>0</v>
      </c>
      <c r="T129" s="23">
        <v>0</v>
      </c>
      <c r="U129" s="24">
        <v>0</v>
      </c>
      <c r="V129" s="23">
        <v>0</v>
      </c>
      <c r="W129" s="24">
        <v>0</v>
      </c>
    </row>
    <row r="130" spans="1:23" x14ac:dyDescent="0.25">
      <c r="A130" s="31">
        <f t="shared" si="11"/>
        <v>4</v>
      </c>
      <c r="B130" s="32"/>
      <c r="C130" s="25">
        <f>_xlfn.XLOOKUP(__xlnm._FilterDatabase_1510[[#This Row],[SAPSA Number]],Table1[SAPSA number],Table1[Paid up])</f>
        <v>0</v>
      </c>
      <c r="D130" s="39">
        <f>_xlfn.XLOOKUP(__xlnm._FilterDatabase_1510[[#This Row],[SAPSA Number]],'DS Point summary'!A:A,'DS Point summary'!C:C)</f>
        <v>0</v>
      </c>
      <c r="E130" s="39">
        <f>_xlfn.XLOOKUP(__xlnm._FilterDatabase_1510[[#This Row],[SAPSA Number]],'DS Point summary'!A:A,'DS Point summary'!D:D)</f>
        <v>0</v>
      </c>
      <c r="F130" s="20">
        <f>_xlfn.XLOOKUP(__xlnm._FilterDatabase_1510[[#This Row],[SAPSA Number]],'DS Point summary'!A:A,'DS Point summary'!E:E)</f>
        <v>0</v>
      </c>
      <c r="G130" s="17">
        <f>_xlfn.XLOOKUP(__xlnm._FilterDatabase_1510[[#This Row],[SAPSA Number]],'DS Point summary'!A:A,'DS Point summary'!F:F)</f>
        <v>0</v>
      </c>
      <c r="H130" s="19">
        <f>_xlfn.XLOOKUP(__xlnm._FilterDatabase_1510[[#This Row],[SAPSA Number]],'DS Point summary'!A:A,'DS Point summary'!G:G)</f>
        <v>0</v>
      </c>
      <c r="I130" s="19" t="s">
        <v>369</v>
      </c>
      <c r="J130" s="34">
        <f t="shared" si="10"/>
        <v>0</v>
      </c>
      <c r="K130" s="22">
        <f t="shared" ref="K130:K131" si="12">(LARGE(L130:AI130,1)+LARGE(L130:AI130,2)+LARGE(L130:AI130,3)+LARGE(L130:AI130,4)+LARGE(L130:AI130,5)+LARGE(L130:AI130,6)+LARGE(L130:AI130,7)+LARGE(L130:AI130,8))/8</f>
        <v>0</v>
      </c>
      <c r="L130" s="23">
        <v>0</v>
      </c>
      <c r="M130" s="24">
        <v>0</v>
      </c>
      <c r="N130" s="23">
        <v>0</v>
      </c>
      <c r="O130" s="24">
        <v>0</v>
      </c>
      <c r="P130" s="23">
        <v>0</v>
      </c>
      <c r="Q130" s="24">
        <v>0</v>
      </c>
      <c r="R130" s="23">
        <v>0</v>
      </c>
      <c r="S130" s="24">
        <v>0</v>
      </c>
      <c r="T130" s="23">
        <v>0</v>
      </c>
      <c r="U130" s="24">
        <v>0</v>
      </c>
      <c r="V130" s="23">
        <v>0</v>
      </c>
      <c r="W130" s="24">
        <v>0</v>
      </c>
    </row>
    <row r="131" spans="1:23" x14ac:dyDescent="0.25">
      <c r="A131" s="31">
        <f t="shared" si="11"/>
        <v>4</v>
      </c>
      <c r="B131" s="32"/>
      <c r="C131" s="25">
        <f>_xlfn.XLOOKUP(__xlnm._FilterDatabase_1510[[#This Row],[SAPSA Number]],Table1[SAPSA number],Table1[Paid up])</f>
        <v>0</v>
      </c>
      <c r="D131" s="39">
        <f>_xlfn.XLOOKUP(__xlnm._FilterDatabase_1510[[#This Row],[SAPSA Number]],'DS Point summary'!A:A,'DS Point summary'!C:C)</f>
        <v>0</v>
      </c>
      <c r="E131" s="39">
        <f>_xlfn.XLOOKUP(__xlnm._FilterDatabase_1510[[#This Row],[SAPSA Number]],'DS Point summary'!A:A,'DS Point summary'!D:D)</f>
        <v>0</v>
      </c>
      <c r="F131" s="20">
        <f>_xlfn.XLOOKUP(__xlnm._FilterDatabase_1510[[#This Row],[SAPSA Number]],'DS Point summary'!A:A,'DS Point summary'!E:E)</f>
        <v>0</v>
      </c>
      <c r="G131" s="17">
        <f>_xlfn.XLOOKUP(__xlnm._FilterDatabase_1510[[#This Row],[SAPSA Number]],'DS Point summary'!A:A,'DS Point summary'!F:F)</f>
        <v>0</v>
      </c>
      <c r="H131" s="19">
        <f>_xlfn.XLOOKUP(__xlnm._FilterDatabase_1510[[#This Row],[SAPSA Number]],'DS Point summary'!A:A,'DS Point summary'!G:G)</f>
        <v>0</v>
      </c>
      <c r="I131" s="19" t="s">
        <v>369</v>
      </c>
      <c r="J131" s="34">
        <f t="shared" si="10"/>
        <v>0</v>
      </c>
      <c r="K131" s="22">
        <f t="shared" si="12"/>
        <v>0</v>
      </c>
      <c r="L131" s="23">
        <v>0</v>
      </c>
      <c r="M131" s="24">
        <v>0</v>
      </c>
      <c r="N131" s="23">
        <v>0</v>
      </c>
      <c r="O131" s="24">
        <v>0</v>
      </c>
      <c r="P131" s="23">
        <v>0</v>
      </c>
      <c r="Q131" s="24">
        <v>0</v>
      </c>
      <c r="R131" s="23">
        <v>0</v>
      </c>
      <c r="S131" s="24">
        <v>0</v>
      </c>
      <c r="T131" s="23">
        <v>0</v>
      </c>
      <c r="U131" s="24">
        <v>0</v>
      </c>
      <c r="V131" s="23">
        <v>0</v>
      </c>
      <c r="W131" s="24">
        <v>0</v>
      </c>
    </row>
    <row r="132" spans="1:23" x14ac:dyDescent="0.25">
      <c r="A132" s="31"/>
      <c r="B132" s="32"/>
      <c r="C132" s="25">
        <f>_xlfn.XLOOKUP(__xlnm._FilterDatabase_1510[[#This Row],[SAPSA Number]],Table1[SAPSA number],Table1[Paid up])</f>
        <v>0</v>
      </c>
      <c r="D132" s="39">
        <f>_xlfn.XLOOKUP(__xlnm._FilterDatabase_1510[[#This Row],[SAPSA Number]],'DS Point summary'!A:A,'DS Point summary'!C:C)</f>
        <v>0</v>
      </c>
      <c r="E132" s="39">
        <f>_xlfn.XLOOKUP(__xlnm._FilterDatabase_1510[[#This Row],[SAPSA Number]],'DS Point summary'!A:A,'DS Point summary'!D:D)</f>
        <v>0</v>
      </c>
      <c r="F132" s="20">
        <f>_xlfn.XLOOKUP(__xlnm._FilterDatabase_1510[[#This Row],[SAPSA Number]],'DS Point summary'!A:A,'DS Point summary'!E:E)</f>
        <v>0</v>
      </c>
      <c r="G132" s="17">
        <f>_xlfn.XLOOKUP(__xlnm._FilterDatabase_1510[[#This Row],[SAPSA Number]],'DS Point summary'!A:A,'DS Point summary'!F:F)</f>
        <v>0</v>
      </c>
      <c r="H132" s="19">
        <f>_xlfn.XLOOKUP(__xlnm._FilterDatabase_1510[[#This Row],[SAPSA Number]],'DS Point summary'!A:A,'DS Point summary'!G:G)</f>
        <v>0</v>
      </c>
      <c r="I132" s="19"/>
      <c r="J132" s="34"/>
      <c r="K132" s="22"/>
      <c r="L132" s="23"/>
      <c r="M132" s="24"/>
      <c r="N132" s="23"/>
      <c r="O132" s="24"/>
      <c r="P132" s="23"/>
      <c r="Q132" s="24"/>
      <c r="R132" s="23"/>
      <c r="S132" s="24"/>
      <c r="T132" s="23"/>
      <c r="U132" s="24"/>
      <c r="V132" s="23"/>
      <c r="W132" s="24"/>
    </row>
    <row r="133" spans="1:23" x14ac:dyDescent="0.25">
      <c r="A133" s="31"/>
      <c r="B133" s="32"/>
      <c r="C133" s="25">
        <f>_xlfn.XLOOKUP(__xlnm._FilterDatabase_1510[[#This Row],[SAPSA Number]],Table1[SAPSA number],Table1[Paid up])</f>
        <v>0</v>
      </c>
      <c r="D133" s="39">
        <f>_xlfn.XLOOKUP(__xlnm._FilterDatabase_1510[[#This Row],[SAPSA Number]],'DS Point summary'!A:A,'DS Point summary'!C:C)</f>
        <v>0</v>
      </c>
      <c r="E133" s="39">
        <f>_xlfn.XLOOKUP(__xlnm._FilterDatabase_1510[[#This Row],[SAPSA Number]],'DS Point summary'!A:A,'DS Point summary'!D:D)</f>
        <v>0</v>
      </c>
      <c r="F133" s="20">
        <f>_xlfn.XLOOKUP(__xlnm._FilterDatabase_1510[[#This Row],[SAPSA Number]],'DS Point summary'!A:A,'DS Point summary'!E:E)</f>
        <v>0</v>
      </c>
      <c r="G133" s="17">
        <f>_xlfn.XLOOKUP(__xlnm._FilterDatabase_1510[[#This Row],[SAPSA Number]],'DS Point summary'!A:A,'DS Point summary'!F:F)</f>
        <v>0</v>
      </c>
      <c r="H133" s="19"/>
      <c r="I133" s="19"/>
      <c r="J133" s="34"/>
      <c r="K133" s="22"/>
      <c r="L133" s="23"/>
      <c r="M133" s="24"/>
      <c r="N133" s="23"/>
      <c r="O133" s="24"/>
      <c r="P133" s="23"/>
      <c r="Q133" s="24"/>
      <c r="R133" s="23"/>
      <c r="S133" s="24"/>
      <c r="T133" s="23"/>
      <c r="U133" s="24"/>
      <c r="V133" s="23"/>
      <c r="W133" s="24"/>
    </row>
    <row r="134" spans="1:23" x14ac:dyDescent="0.25">
      <c r="A134" s="31"/>
      <c r="B134" s="32"/>
      <c r="C134" s="25">
        <f>_xlfn.XLOOKUP(__xlnm._FilterDatabase_1510[[#This Row],[SAPSA Number]],Table1[SAPSA number],Table1[Paid up])</f>
        <v>0</v>
      </c>
      <c r="D134" s="39">
        <f>_xlfn.XLOOKUP(__xlnm._FilterDatabase_1510[[#This Row],[SAPSA Number]],'DS Point summary'!A:A,'DS Point summary'!C:C)</f>
        <v>0</v>
      </c>
      <c r="E134" s="39">
        <f>_xlfn.XLOOKUP(__xlnm._FilterDatabase_1510[[#This Row],[SAPSA Number]],'DS Point summary'!A:A,'DS Point summary'!D:D)</f>
        <v>0</v>
      </c>
      <c r="F134" s="20">
        <f>_xlfn.XLOOKUP(__xlnm._FilterDatabase_1510[[#This Row],[SAPSA Number]],'DS Point summary'!A:A,'DS Point summary'!E:E)</f>
        <v>0</v>
      </c>
      <c r="G134" s="17">
        <f>_xlfn.XLOOKUP(__xlnm._FilterDatabase_1510[[#This Row],[SAPSA Number]],'DS Point summary'!A:A,'DS Point summary'!F:F)</f>
        <v>0</v>
      </c>
      <c r="H134" s="19">
        <f>_xlfn.XLOOKUP(__xlnm._FilterDatabase_1510[[#This Row],[SAPSA Number]],'DS Point summary'!A:A,'DS Point summary'!G:G)</f>
        <v>0</v>
      </c>
      <c r="I134" s="19" t="s">
        <v>369</v>
      </c>
      <c r="J134" s="34">
        <f>(IF(L134&gt;0,1,0)+(IF(M134&gt;0,1,0))+(IF(N134&gt;0,1,0))+(IF(O134&gt;0,1,0))+(IF(P134&gt;0,1,0))+(IF(Q134&gt;0,1,0))+(IF(R134&gt;0,1,0))+(IF(S134&gt;0,1,0))+(IF(T134&gt;0,1,0))+(IF(U134&gt;0,1,0))+(IF(V134&gt;0,1,0))+(IF(W134&gt;0,1,0)))</f>
        <v>0</v>
      </c>
      <c r="K134" s="22">
        <f>(LARGE(L134:V134,1)+LARGE(L134:V134,2)+LARGE(L134:V134,3)+LARGE(L134:V134,4)+LARGE(L134:V134,5))/5</f>
        <v>0</v>
      </c>
      <c r="L134" s="23">
        <v>0</v>
      </c>
      <c r="M134" s="24">
        <v>0</v>
      </c>
      <c r="N134" s="23">
        <v>0</v>
      </c>
      <c r="O134" s="24">
        <v>0</v>
      </c>
      <c r="P134" s="23">
        <v>0</v>
      </c>
      <c r="Q134" s="24">
        <v>0</v>
      </c>
      <c r="R134" s="23">
        <v>0</v>
      </c>
      <c r="S134" s="24">
        <v>0</v>
      </c>
      <c r="T134" s="23">
        <v>0</v>
      </c>
      <c r="U134" s="24">
        <v>0</v>
      </c>
      <c r="V134" s="23">
        <v>0</v>
      </c>
      <c r="W134" s="24">
        <v>0</v>
      </c>
    </row>
    <row r="135" spans="1:23" x14ac:dyDescent="0.25">
      <c r="A135" s="31"/>
      <c r="B135" s="43"/>
      <c r="C135" s="25">
        <f>_xlfn.XLOOKUP(__xlnm._FilterDatabase_1510[[#This Row],[SAPSA Number]],Table1[SAPSA number],Table1[Paid up])</f>
        <v>0</v>
      </c>
      <c r="D135" s="39">
        <f>_xlfn.XLOOKUP(__xlnm._FilterDatabase_1510[[#This Row],[SAPSA Number]],'DS Point summary'!A:A,'DS Point summary'!C:C)</f>
        <v>0</v>
      </c>
      <c r="E135" s="39">
        <f>_xlfn.XLOOKUP(__xlnm._FilterDatabase_1510[[#This Row],[SAPSA Number]],'DS Point summary'!A:A,'DS Point summary'!D:D)</f>
        <v>0</v>
      </c>
      <c r="F135" s="20">
        <f>_xlfn.XLOOKUP(__xlnm._FilterDatabase_1510[[#This Row],[SAPSA Number]],'DS Point summary'!A:A,'DS Point summary'!E:E)</f>
        <v>0</v>
      </c>
      <c r="G135" s="17">
        <f>_xlfn.XLOOKUP(__xlnm._FilterDatabase_1510[[#This Row],[SAPSA Number]],'DS Point summary'!A:A,'DS Point summary'!F:F)</f>
        <v>0</v>
      </c>
      <c r="H135" s="19">
        <f>_xlfn.XLOOKUP(__xlnm._FilterDatabase_1510[[#This Row],[SAPSA Number]],'DS Point summary'!A:A,'DS Point summary'!G:G)</f>
        <v>0</v>
      </c>
      <c r="I135" s="19"/>
      <c r="J135" s="34"/>
      <c r="K135" s="22"/>
      <c r="L135" s="23"/>
      <c r="M135" s="24"/>
      <c r="N135" s="23"/>
      <c r="O135" s="24"/>
      <c r="P135" s="23"/>
      <c r="Q135" s="24"/>
      <c r="R135" s="23"/>
      <c r="S135" s="24"/>
      <c r="T135" s="23"/>
      <c r="U135" s="24"/>
      <c r="V135" s="23"/>
      <c r="W135" s="24"/>
    </row>
    <row r="136" spans="1:23" x14ac:dyDescent="0.25">
      <c r="A136" s="31"/>
      <c r="B136" s="32"/>
      <c r="C136" s="25">
        <f>_xlfn.XLOOKUP(__xlnm._FilterDatabase_1510[[#This Row],[SAPSA Number]],Table1[SAPSA number],Table1[Paid up])</f>
        <v>0</v>
      </c>
      <c r="D136" s="39">
        <f>_xlfn.XLOOKUP(__xlnm._FilterDatabase_1510[[#This Row],[SAPSA Number]],'DS Point summary'!A:A,'DS Point summary'!C:C)</f>
        <v>0</v>
      </c>
      <c r="E136" s="39">
        <f>_xlfn.XLOOKUP(__xlnm._FilterDatabase_1510[[#This Row],[SAPSA Number]],'DS Point summary'!A:A,'DS Point summary'!D:D)</f>
        <v>0</v>
      </c>
      <c r="F136" s="20">
        <f>_xlfn.XLOOKUP(__xlnm._FilterDatabase_1510[[#This Row],[SAPSA Number]],'DS Point summary'!A:A,'DS Point summary'!E:E)</f>
        <v>0</v>
      </c>
      <c r="G136" s="17">
        <f>_xlfn.XLOOKUP(__xlnm._FilterDatabase_1510[[#This Row],[SAPSA Number]],'DS Point summary'!A:A,'DS Point summary'!F:F)</f>
        <v>0</v>
      </c>
      <c r="H136" s="19"/>
      <c r="I136" s="19"/>
      <c r="J136" s="34"/>
      <c r="K136" s="22"/>
      <c r="L136" s="23"/>
      <c r="M136" s="24"/>
      <c r="N136" s="23"/>
      <c r="O136" s="24"/>
      <c r="P136" s="23"/>
      <c r="Q136" s="24"/>
      <c r="R136" s="23"/>
      <c r="S136" s="24"/>
      <c r="T136" s="23"/>
      <c r="U136" s="24"/>
      <c r="V136" s="23"/>
      <c r="W136" s="24"/>
    </row>
  </sheetData>
  <sheetProtection algorithmName="SHA-512" hashValue="wv9biQ3lgUBtq0sh/sOGu4W5nGxkYdcpDjtHSOGP06GuP3jQ/+Ycya2qPsVdnZxXc7zx/NJ4CR4l9YPkRunAhA==" saltValue="ykCltxzWI/Y67GMuE6HWbQ==" spinCount="100000" sheet="1" objects="1" scenarios="1"/>
  <conditionalFormatting sqref="G2:G136">
    <cfRule type="cellIs" dxfId="9" priority="2" stopIfTrue="1" operator="equal">
      <formula>0</formula>
    </cfRule>
  </conditionalFormatting>
  <pageMargins left="0.7" right="0.7" top="0.75" bottom="0.75" header="0.3" footer="0.3"/>
  <tableParts count="1">
    <tablePart r:id="rId1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FCE176-3A4A-4993-8B18-F410D1B59509}">
  <sheetPr codeName="Sheet11">
    <tabColor rgb="FF7030A0"/>
  </sheetPr>
  <dimension ref="A1:AMJ124"/>
  <sheetViews>
    <sheetView zoomScaleNormal="100" workbookViewId="0">
      <pane xSplit="11" ySplit="1" topLeftCell="L2" activePane="bottomRight" state="frozen"/>
      <selection activeCell="D82" sqref="D82"/>
      <selection pane="topRight" activeCell="D82" sqref="D82"/>
      <selection pane="bottomLeft" activeCell="D82" sqref="D82"/>
      <selection pane="bottomRight" activeCell="K124" sqref="K124"/>
    </sheetView>
  </sheetViews>
  <sheetFormatPr defaultRowHeight="15" x14ac:dyDescent="0.25"/>
  <cols>
    <col min="1" max="1" width="10.42578125" style="37" bestFit="1" customWidth="1"/>
    <col min="2" max="2" width="9.28515625" style="64" customWidth="1"/>
    <col min="3" max="3" width="9.28515625" style="64" hidden="1" customWidth="1"/>
    <col min="4" max="4" width="17.7109375" style="16" bestFit="1" customWidth="1"/>
    <col min="5" max="5" width="16.140625" style="16" bestFit="1" customWidth="1"/>
    <col min="6" max="6" width="7.42578125" style="16" customWidth="1"/>
    <col min="7" max="7" width="6.5703125" style="16" customWidth="1"/>
    <col min="8" max="8" width="5.85546875" style="16" hidden="1" customWidth="1"/>
    <col min="9" max="9" width="14.5703125" style="16" customWidth="1"/>
    <col min="10" max="10" width="7.28515625" style="16" customWidth="1"/>
    <col min="11" max="11" width="8.140625" style="38" customWidth="1"/>
    <col min="12" max="12" width="12.42578125" style="16" bestFit="1" customWidth="1"/>
    <col min="13" max="23" width="6.85546875" style="16" customWidth="1"/>
    <col min="24" max="1024" width="10.28515625" style="16" customWidth="1"/>
  </cols>
  <sheetData>
    <row r="1" spans="1:23" ht="30" x14ac:dyDescent="0.25">
      <c r="A1" s="10" t="s">
        <v>348</v>
      </c>
      <c r="B1" s="63" t="s">
        <v>317</v>
      </c>
      <c r="C1" s="63" t="s">
        <v>698</v>
      </c>
      <c r="D1" s="11" t="s">
        <v>3</v>
      </c>
      <c r="E1" s="11" t="s">
        <v>4</v>
      </c>
      <c r="F1" s="11" t="s">
        <v>5</v>
      </c>
      <c r="G1" s="12" t="s">
        <v>318</v>
      </c>
      <c r="H1" s="13" t="s">
        <v>8</v>
      </c>
      <c r="I1" s="14" t="s">
        <v>349</v>
      </c>
      <c r="J1" s="14" t="s">
        <v>350</v>
      </c>
      <c r="K1" s="15" t="s">
        <v>351</v>
      </c>
      <c r="L1" s="14" t="s">
        <v>352</v>
      </c>
      <c r="M1" s="14" t="s">
        <v>353</v>
      </c>
      <c r="N1" s="14" t="s">
        <v>354</v>
      </c>
      <c r="O1" s="14" t="s">
        <v>355</v>
      </c>
      <c r="P1" s="14" t="s">
        <v>347</v>
      </c>
      <c r="Q1" s="14" t="s">
        <v>356</v>
      </c>
      <c r="R1" s="14" t="s">
        <v>357</v>
      </c>
      <c r="S1" s="14" t="s">
        <v>358</v>
      </c>
      <c r="T1" s="14" t="s">
        <v>359</v>
      </c>
      <c r="U1" s="14" t="s">
        <v>360</v>
      </c>
      <c r="V1" s="14" t="s">
        <v>361</v>
      </c>
      <c r="W1" s="14" t="s">
        <v>362</v>
      </c>
    </row>
    <row r="2" spans="1:23" ht="14.45" customHeight="1" x14ac:dyDescent="0.25">
      <c r="A2" s="17">
        <f t="shared" ref="A2:A26" si="0">RANK(K2,K$2:K$137,0)</f>
        <v>1</v>
      </c>
      <c r="B2" s="25">
        <v>1716</v>
      </c>
      <c r="C2" s="25" t="str">
        <f>_xlfn.XLOOKUP(__xlnm._FilterDatabase_1511[[#This Row],[SAPSA Number]],Table1[SAPSA number],Table1[Paid up])</f>
        <v>Y</v>
      </c>
      <c r="D2" s="39" t="str">
        <f>_xlfn.XLOOKUP(__xlnm._FilterDatabase_1511[[#This Row],[SAPSA Number]],'DS Point summary'!A:A,'DS Point summary'!C:C)</f>
        <v>Albert</v>
      </c>
      <c r="E2" s="39" t="str">
        <f>_xlfn.XLOOKUP(__xlnm._FilterDatabase_1511[[#This Row],[SAPSA Number]],'DS Point summary'!A:A,'DS Point summary'!D:D)</f>
        <v>Wöcke</v>
      </c>
      <c r="F2" s="20" t="str">
        <f>_xlfn.XLOOKUP(__xlnm._FilterDatabase_1511[[#This Row],[SAPSA Number]],'DS Point summary'!A:A,'DS Point summary'!E:E)</f>
        <v>A</v>
      </c>
      <c r="G2" s="17" t="str">
        <f ca="1">_xlfn.XLOOKUP(__xlnm._FilterDatabase_1511[[#This Row],[SAPSA Number]],'DS Point summary'!A:A,'DS Point summary'!F:F)</f>
        <v>S</v>
      </c>
      <c r="H2" s="19">
        <f ca="1">_xlfn.XLOOKUP(__xlnm._FilterDatabase_1511[[#This Row],[SAPSA Number]],'DS Point summary'!A:A,'DS Point summary'!G:G)</f>
        <v>57</v>
      </c>
      <c r="I2" s="19" t="s">
        <v>368</v>
      </c>
      <c r="J2" s="21">
        <f t="shared" ref="J2:J33" si="1">(IF(L2&gt;0,1,0)+(IF(M2&gt;0,1,0))+(IF(N2&gt;0,1,0))+(IF(O2&gt;0,1,0))+(IF(P2&gt;0,1,0))+(IF(Q2&gt;0,1,0))+(IF(R2&gt;0,1,0))+(IF(S2&gt;0,1,0))+(IF(T2&gt;0,1,0))+(IF(U2&gt;0,1,0))+(IF(V2&gt;0,1,0))+(IF(W2&gt;0,1,0)))</f>
        <v>6</v>
      </c>
      <c r="K2" s="22">
        <f t="shared" ref="K2:K33" si="2">(LARGE(L2:U2,1)+LARGE(L2:U2,2)+LARGE(L2:U2,3)+LARGE(L2:U2,4)+LARGE(L2:U2,5))/5</f>
        <v>81.79328000000001</v>
      </c>
      <c r="L2" s="83">
        <v>0</v>
      </c>
      <c r="M2" s="84">
        <v>0</v>
      </c>
      <c r="N2" s="83">
        <v>0</v>
      </c>
      <c r="O2" s="84">
        <v>81.434200000000004</v>
      </c>
      <c r="P2" s="83">
        <v>0</v>
      </c>
      <c r="Q2" s="84">
        <v>91.799599999999998</v>
      </c>
      <c r="R2" s="83">
        <v>100</v>
      </c>
      <c r="S2" s="84">
        <v>0</v>
      </c>
      <c r="T2" s="83">
        <v>82.375600000000006</v>
      </c>
      <c r="U2" s="84">
        <v>53.356999999999999</v>
      </c>
      <c r="V2" s="23">
        <v>63.830399999999997</v>
      </c>
      <c r="W2" s="24">
        <v>0</v>
      </c>
    </row>
    <row r="3" spans="1:23" ht="14.45" customHeight="1" x14ac:dyDescent="0.25">
      <c r="A3" s="17">
        <f t="shared" si="0"/>
        <v>2</v>
      </c>
      <c r="B3" s="25">
        <v>572</v>
      </c>
      <c r="C3" s="25" t="str">
        <f>_xlfn.XLOOKUP(__xlnm._FilterDatabase_1511[[#This Row],[SAPSA Number]],Table1[SAPSA number],Table1[Paid up])</f>
        <v>Y</v>
      </c>
      <c r="D3" s="39" t="str">
        <f>_xlfn.XLOOKUP(__xlnm._FilterDatabase_1511[[#This Row],[SAPSA Number]],'DS Point summary'!A:A,'DS Point summary'!C:C)</f>
        <v>DJ</v>
      </c>
      <c r="E3" s="39" t="str">
        <f>_xlfn.XLOOKUP(__xlnm._FilterDatabase_1511[[#This Row],[SAPSA Number]],'DS Point summary'!A:A,'DS Point summary'!D:D)</f>
        <v>Smith</v>
      </c>
      <c r="F3" s="20" t="str">
        <f>_xlfn.XLOOKUP(__xlnm._FilterDatabase_1511[[#This Row],[SAPSA Number]],'DS Point summary'!A:A,'DS Point summary'!E:E)</f>
        <v>DJ</v>
      </c>
      <c r="G3" s="17" t="str">
        <f ca="1">_xlfn.XLOOKUP(__xlnm._FilterDatabase_1511[[#This Row],[SAPSA Number]],'DS Point summary'!A:A,'DS Point summary'!F:F)</f>
        <v>S</v>
      </c>
      <c r="H3" s="19">
        <f ca="1">_xlfn.XLOOKUP(__xlnm._FilterDatabase_1511[[#This Row],[SAPSA Number]],'DS Point summary'!A:A,'DS Point summary'!G:G)</f>
        <v>59</v>
      </c>
      <c r="I3" s="19" t="s">
        <v>368</v>
      </c>
      <c r="J3" s="21">
        <f t="shared" si="1"/>
        <v>6</v>
      </c>
      <c r="K3" s="22">
        <f t="shared" si="2"/>
        <v>80.306839999999994</v>
      </c>
      <c r="L3" s="83">
        <v>100</v>
      </c>
      <c r="M3" s="84">
        <v>0</v>
      </c>
      <c r="N3" s="83">
        <v>0</v>
      </c>
      <c r="O3" s="84">
        <v>64.836200000000005</v>
      </c>
      <c r="P3" s="83">
        <v>73.287700000000001</v>
      </c>
      <c r="Q3" s="84">
        <v>0</v>
      </c>
      <c r="R3" s="83">
        <v>83.968500000000006</v>
      </c>
      <c r="S3" s="84">
        <v>79.441800000000001</v>
      </c>
      <c r="T3" s="83">
        <v>0</v>
      </c>
      <c r="U3" s="84">
        <v>0</v>
      </c>
      <c r="V3" s="23">
        <v>64.340100000000007</v>
      </c>
      <c r="W3" s="24">
        <v>0</v>
      </c>
    </row>
    <row r="4" spans="1:23" ht="14.45" customHeight="1" x14ac:dyDescent="0.25">
      <c r="A4" s="17">
        <f t="shared" si="0"/>
        <v>3</v>
      </c>
      <c r="B4" s="25">
        <v>5804</v>
      </c>
      <c r="C4" s="25" t="str">
        <f>_xlfn.XLOOKUP(__xlnm._FilterDatabase_1511[[#This Row],[SAPSA Number]],Table1[SAPSA number],Table1[Paid up])</f>
        <v>Y</v>
      </c>
      <c r="D4" s="39" t="str">
        <f>_xlfn.XLOOKUP(__xlnm._FilterDatabase_1511[[#This Row],[SAPSA Number]],'DS Point summary'!A:A,'DS Point summary'!C:C)</f>
        <v>Louis Johannes</v>
      </c>
      <c r="E4" s="39" t="str">
        <f>_xlfn.XLOOKUP(__xlnm._FilterDatabase_1511[[#This Row],[SAPSA Number]],'DS Point summary'!A:A,'DS Point summary'!D:D)</f>
        <v>Nel</v>
      </c>
      <c r="F4" s="20" t="str">
        <f>_xlfn.XLOOKUP(__xlnm._FilterDatabase_1511[[#This Row],[SAPSA Number]],'DS Point summary'!A:A,'DS Point summary'!E:E)</f>
        <v>LJ</v>
      </c>
      <c r="G4" s="17" t="str">
        <f ca="1">_xlfn.XLOOKUP(__xlnm._FilterDatabase_1511[[#This Row],[SAPSA Number]],'DS Point summary'!A:A,'DS Point summary'!F:F)</f>
        <v xml:space="preserve"> </v>
      </c>
      <c r="H4" s="19">
        <f ca="1">_xlfn.XLOOKUP(__xlnm._FilterDatabase_1511[[#This Row],[SAPSA Number]],'DS Point summary'!A:A,'DS Point summary'!G:G)</f>
        <v>46</v>
      </c>
      <c r="I4" s="19" t="s">
        <v>368</v>
      </c>
      <c r="J4" s="21">
        <f t="shared" si="1"/>
        <v>5</v>
      </c>
      <c r="K4" s="22">
        <f t="shared" si="2"/>
        <v>75.3536</v>
      </c>
      <c r="L4" s="83">
        <v>0</v>
      </c>
      <c r="M4" s="84">
        <v>100</v>
      </c>
      <c r="N4" s="83">
        <v>0</v>
      </c>
      <c r="O4" s="84">
        <v>100</v>
      </c>
      <c r="P4" s="83">
        <v>0</v>
      </c>
      <c r="Q4" s="84">
        <v>0</v>
      </c>
      <c r="R4" s="83">
        <v>0</v>
      </c>
      <c r="S4" s="84">
        <v>100</v>
      </c>
      <c r="T4" s="83">
        <v>0</v>
      </c>
      <c r="U4" s="84">
        <v>76.768000000000001</v>
      </c>
      <c r="V4" s="23">
        <v>100</v>
      </c>
      <c r="W4" s="24">
        <v>0</v>
      </c>
    </row>
    <row r="5" spans="1:23" ht="14.45" customHeight="1" x14ac:dyDescent="0.25">
      <c r="A5" s="17">
        <f t="shared" si="0"/>
        <v>4</v>
      </c>
      <c r="B5" s="25">
        <v>3782</v>
      </c>
      <c r="C5" s="25" t="str">
        <f>_xlfn.XLOOKUP(__xlnm._FilterDatabase_1511[[#This Row],[SAPSA Number]],Table1[SAPSA number],Table1[Paid up])</f>
        <v>Y</v>
      </c>
      <c r="D5" s="39" t="str">
        <f>_xlfn.XLOOKUP(__xlnm._FilterDatabase_1511[[#This Row],[SAPSA Number]],'DS Point summary'!A:A,'DS Point summary'!C:C)</f>
        <v>Gary Athol</v>
      </c>
      <c r="E5" s="39" t="str">
        <f>_xlfn.XLOOKUP(__xlnm._FilterDatabase_1511[[#This Row],[SAPSA Number]],'DS Point summary'!A:A,'DS Point summary'!D:D)</f>
        <v>Hagemann</v>
      </c>
      <c r="F5" s="20" t="str">
        <f>_xlfn.XLOOKUP(__xlnm._FilterDatabase_1511[[#This Row],[SAPSA Number]],'DS Point summary'!A:A,'DS Point summary'!E:E)</f>
        <v>GA</v>
      </c>
      <c r="G5" s="17" t="str">
        <f ca="1">_xlfn.XLOOKUP(__xlnm._FilterDatabase_1511[[#This Row],[SAPSA Number]],'DS Point summary'!A:A,'DS Point summary'!F:F)</f>
        <v>S</v>
      </c>
      <c r="H5" s="19">
        <f ca="1">_xlfn.XLOOKUP(__xlnm._FilterDatabase_1511[[#This Row],[SAPSA Number]],'DS Point summary'!A:A,'DS Point summary'!G:G)</f>
        <v>54</v>
      </c>
      <c r="I5" s="19" t="s">
        <v>368</v>
      </c>
      <c r="J5" s="21">
        <f t="shared" si="1"/>
        <v>2</v>
      </c>
      <c r="K5" s="22">
        <f t="shared" si="2"/>
        <v>40</v>
      </c>
      <c r="L5" s="83">
        <v>0</v>
      </c>
      <c r="M5" s="84">
        <v>0</v>
      </c>
      <c r="N5" s="83">
        <v>0</v>
      </c>
      <c r="O5" s="84">
        <v>0</v>
      </c>
      <c r="P5" s="83">
        <v>0</v>
      </c>
      <c r="Q5" s="84">
        <v>0</v>
      </c>
      <c r="R5" s="83">
        <v>0</v>
      </c>
      <c r="S5" s="84">
        <v>0</v>
      </c>
      <c r="T5" s="83">
        <v>100</v>
      </c>
      <c r="U5" s="84">
        <v>100</v>
      </c>
      <c r="V5" s="23">
        <v>0</v>
      </c>
      <c r="W5" s="24">
        <v>0</v>
      </c>
    </row>
    <row r="6" spans="1:23" ht="14.45" customHeight="1" x14ac:dyDescent="0.25">
      <c r="A6" s="17">
        <f t="shared" si="0"/>
        <v>5</v>
      </c>
      <c r="B6" s="18">
        <v>3837</v>
      </c>
      <c r="C6" s="25" t="str">
        <f>_xlfn.XLOOKUP(__xlnm._FilterDatabase_1511[[#This Row],[SAPSA Number]],Table1[SAPSA number],Table1[Paid up])</f>
        <v>Y</v>
      </c>
      <c r="D6" s="39" t="str">
        <f>_xlfn.XLOOKUP(__xlnm._FilterDatabase_1511[[#This Row],[SAPSA Number]],'DS Point summary'!A:A,'DS Point summary'!C:C)</f>
        <v>Danéel Jonne</v>
      </c>
      <c r="E6" s="39" t="str">
        <f>_xlfn.XLOOKUP(__xlnm._FilterDatabase_1511[[#This Row],[SAPSA Number]],'DS Point summary'!A:A,'DS Point summary'!D:D)</f>
        <v>Van Eck</v>
      </c>
      <c r="F6" s="20" t="str">
        <f>_xlfn.XLOOKUP(__xlnm._FilterDatabase_1511[[#This Row],[SAPSA Number]],'DS Point summary'!A:A,'DS Point summary'!E:E)</f>
        <v>DJ</v>
      </c>
      <c r="G6" s="17" t="str">
        <f ca="1">_xlfn.XLOOKUP(__xlnm._FilterDatabase_1511[[#This Row],[SAPSA Number]],'DS Point summary'!A:A,'DS Point summary'!F:F)</f>
        <v xml:space="preserve"> </v>
      </c>
      <c r="H6" s="19">
        <f ca="1">_xlfn.XLOOKUP(__xlnm._FilterDatabase_1511[[#This Row],[SAPSA Number]],'DS Point summary'!A:A,'DS Point summary'!G:G)</f>
        <v>48</v>
      </c>
      <c r="I6" s="19" t="s">
        <v>368</v>
      </c>
      <c r="J6" s="21">
        <f t="shared" si="1"/>
        <v>2</v>
      </c>
      <c r="K6" s="22">
        <f t="shared" si="2"/>
        <v>24.657599999999999</v>
      </c>
      <c r="L6" s="23">
        <v>0</v>
      </c>
      <c r="M6" s="24">
        <v>0</v>
      </c>
      <c r="N6" s="23">
        <v>0</v>
      </c>
      <c r="O6" s="24">
        <v>0</v>
      </c>
      <c r="P6" s="23">
        <v>0</v>
      </c>
      <c r="Q6" s="24">
        <v>0</v>
      </c>
      <c r="R6" s="23">
        <v>72.610399999999998</v>
      </c>
      <c r="S6" s="24">
        <v>0</v>
      </c>
      <c r="T6" s="23">
        <v>0</v>
      </c>
      <c r="U6" s="24">
        <v>50.677599999999998</v>
      </c>
      <c r="V6" s="23">
        <v>0</v>
      </c>
      <c r="W6" s="24">
        <v>0</v>
      </c>
    </row>
    <row r="7" spans="1:23" ht="14.45" customHeight="1" x14ac:dyDescent="0.25">
      <c r="A7" s="17">
        <f t="shared" si="0"/>
        <v>6</v>
      </c>
      <c r="B7" s="25">
        <v>6308</v>
      </c>
      <c r="C7" s="25" t="str">
        <f>_xlfn.XLOOKUP(__xlnm._FilterDatabase_1511[[#This Row],[SAPSA Number]],Table1[SAPSA number],Table1[Paid up])</f>
        <v>Y</v>
      </c>
      <c r="D7" s="39" t="str">
        <f>_xlfn.XLOOKUP(__xlnm._FilterDatabase_1511[[#This Row],[SAPSA Number]],'DS Point summary'!A:A,'DS Point summary'!C:C)</f>
        <v>James Matthew</v>
      </c>
      <c r="E7" s="39" t="str">
        <f>_xlfn.XLOOKUP(__xlnm._FilterDatabase_1511[[#This Row],[SAPSA Number]],'DS Point summary'!A:A,'DS Point summary'!D:D)</f>
        <v>Hagemann</v>
      </c>
      <c r="F7" s="20" t="str">
        <f>_xlfn.XLOOKUP(__xlnm._FilterDatabase_1511[[#This Row],[SAPSA Number]],'DS Point summary'!A:A,'DS Point summary'!E:E)</f>
        <v>JM</v>
      </c>
      <c r="G7" s="17" t="str">
        <f ca="1">_xlfn.XLOOKUP(__xlnm._FilterDatabase_1511[[#This Row],[SAPSA Number]],'DS Point summary'!A:A,'DS Point summary'!F:F)</f>
        <v>Jnr</v>
      </c>
      <c r="H7" s="19">
        <f ca="1">_xlfn.XLOOKUP(__xlnm._FilterDatabase_1511[[#This Row],[SAPSA Number]],'DS Point summary'!A:A,'DS Point summary'!G:G)</f>
        <v>19</v>
      </c>
      <c r="I7" s="19" t="s">
        <v>368</v>
      </c>
      <c r="J7" s="21">
        <f t="shared" si="1"/>
        <v>1</v>
      </c>
      <c r="K7" s="22">
        <f t="shared" si="2"/>
        <v>20</v>
      </c>
      <c r="L7" s="23">
        <v>0</v>
      </c>
      <c r="M7" s="24">
        <v>0</v>
      </c>
      <c r="N7" s="23">
        <v>0</v>
      </c>
      <c r="O7" s="24">
        <v>0</v>
      </c>
      <c r="P7" s="23">
        <v>100</v>
      </c>
      <c r="Q7" s="24">
        <v>0</v>
      </c>
      <c r="R7" s="23">
        <v>0</v>
      </c>
      <c r="S7" s="24">
        <v>0</v>
      </c>
      <c r="T7" s="23">
        <v>0</v>
      </c>
      <c r="U7" s="24">
        <v>0</v>
      </c>
      <c r="V7" s="23">
        <v>0</v>
      </c>
      <c r="W7" s="24">
        <v>0</v>
      </c>
    </row>
    <row r="8" spans="1:23" ht="14.45" customHeight="1" x14ac:dyDescent="0.25">
      <c r="A8" s="17">
        <f t="shared" si="0"/>
        <v>6</v>
      </c>
      <c r="B8" s="25">
        <v>2655</v>
      </c>
      <c r="C8" s="25" t="str">
        <f>_xlfn.XLOOKUP(__xlnm._FilterDatabase_1511[[#This Row],[SAPSA Number]],Table1[SAPSA number],Table1[Paid up])</f>
        <v>Y</v>
      </c>
      <c r="D8" s="39" t="str">
        <f>_xlfn.XLOOKUP(__xlnm._FilterDatabase_1511[[#This Row],[SAPSA Number]],'DS Point summary'!A:A,'DS Point summary'!C:C)</f>
        <v>Ruben</v>
      </c>
      <c r="E8" s="39" t="str">
        <f>_xlfn.XLOOKUP(__xlnm._FilterDatabase_1511[[#This Row],[SAPSA Number]],'DS Point summary'!A:A,'DS Point summary'!D:D)</f>
        <v>Joubert</v>
      </c>
      <c r="F8" s="20" t="str">
        <f>_xlfn.XLOOKUP(__xlnm._FilterDatabase_1511[[#This Row],[SAPSA Number]],'DS Point summary'!A:A,'DS Point summary'!E:E)</f>
        <v>R</v>
      </c>
      <c r="G8" s="17" t="str">
        <f ca="1">_xlfn.XLOOKUP(__xlnm._FilterDatabase_1511[[#This Row],[SAPSA Number]],'DS Point summary'!A:A,'DS Point summary'!F:F)</f>
        <v>Jnr</v>
      </c>
      <c r="H8" s="19">
        <f ca="1">_xlfn.XLOOKUP(__xlnm._FilterDatabase_1511[[#This Row],[SAPSA Number]],'DS Point summary'!A:A,'DS Point summary'!G:G)</f>
        <v>17</v>
      </c>
      <c r="I8" s="19" t="s">
        <v>368</v>
      </c>
      <c r="J8" s="21">
        <f t="shared" si="1"/>
        <v>1</v>
      </c>
      <c r="K8" s="22">
        <f t="shared" si="2"/>
        <v>20</v>
      </c>
      <c r="L8" s="83">
        <v>0</v>
      </c>
      <c r="M8" s="84">
        <v>0</v>
      </c>
      <c r="N8" s="83">
        <v>0</v>
      </c>
      <c r="O8" s="84">
        <v>0</v>
      </c>
      <c r="P8" s="83">
        <v>0</v>
      </c>
      <c r="Q8" s="84">
        <v>100</v>
      </c>
      <c r="R8" s="83">
        <v>0</v>
      </c>
      <c r="S8" s="84">
        <v>0</v>
      </c>
      <c r="T8" s="83">
        <v>0</v>
      </c>
      <c r="U8" s="84">
        <v>0</v>
      </c>
      <c r="V8" s="23">
        <v>0</v>
      </c>
      <c r="W8" s="24">
        <v>0</v>
      </c>
    </row>
    <row r="9" spans="1:23" ht="14.45" customHeight="1" x14ac:dyDescent="0.25">
      <c r="A9" s="17">
        <f t="shared" si="0"/>
        <v>8</v>
      </c>
      <c r="B9" s="25">
        <v>4672</v>
      </c>
      <c r="C9" s="25" t="str">
        <f>_xlfn.XLOOKUP(__xlnm._FilterDatabase_1511[[#This Row],[SAPSA Number]],Table1[SAPSA number],Table1[Paid up])</f>
        <v>Y</v>
      </c>
      <c r="D9" s="39" t="str">
        <f>_xlfn.XLOOKUP(__xlnm._FilterDatabase_1511[[#This Row],[SAPSA Number]],'DS Point summary'!A:A,'DS Point summary'!C:C)</f>
        <v>Frederick John</v>
      </c>
      <c r="E9" s="39" t="str">
        <f>_xlfn.XLOOKUP(__xlnm._FilterDatabase_1511[[#This Row],[SAPSA Number]],'DS Point summary'!A:A,'DS Point summary'!D:D)</f>
        <v>Turnbull</v>
      </c>
      <c r="F9" s="20" t="str">
        <f>_xlfn.XLOOKUP(__xlnm._FilterDatabase_1511[[#This Row],[SAPSA Number]],'DS Point summary'!A:A,'DS Point summary'!E:E)</f>
        <v>FJ</v>
      </c>
      <c r="G9" s="17" t="str">
        <f ca="1">_xlfn.XLOOKUP(__xlnm._FilterDatabase_1511[[#This Row],[SAPSA Number]],'DS Point summary'!A:A,'DS Point summary'!F:F)</f>
        <v>S</v>
      </c>
      <c r="H9" s="19">
        <f ca="1">_xlfn.XLOOKUP(__xlnm._FilterDatabase_1511[[#This Row],[SAPSA Number]],'DS Point summary'!A:A,'DS Point summary'!G:G)</f>
        <v>59</v>
      </c>
      <c r="I9" s="19" t="s">
        <v>368</v>
      </c>
      <c r="J9" s="21">
        <f t="shared" si="1"/>
        <v>1</v>
      </c>
      <c r="K9" s="22">
        <f t="shared" si="2"/>
        <v>17.933140000000002</v>
      </c>
      <c r="L9" s="23">
        <v>0</v>
      </c>
      <c r="M9" s="24">
        <v>0</v>
      </c>
      <c r="N9" s="23">
        <v>0</v>
      </c>
      <c r="O9" s="24">
        <v>0</v>
      </c>
      <c r="P9" s="23">
        <v>89.665700000000001</v>
      </c>
      <c r="Q9" s="24">
        <v>0</v>
      </c>
      <c r="R9" s="23">
        <v>0</v>
      </c>
      <c r="S9" s="24">
        <v>0</v>
      </c>
      <c r="T9" s="23">
        <v>0</v>
      </c>
      <c r="U9" s="24">
        <v>0</v>
      </c>
      <c r="V9" s="23">
        <v>0</v>
      </c>
      <c r="W9" s="24">
        <v>0</v>
      </c>
    </row>
    <row r="10" spans="1:23" ht="14.45" customHeight="1" x14ac:dyDescent="0.25">
      <c r="A10" s="17">
        <f t="shared" si="0"/>
        <v>9</v>
      </c>
      <c r="B10" s="25">
        <v>851</v>
      </c>
      <c r="C10" s="25" t="str">
        <f>_xlfn.XLOOKUP(__xlnm._FilterDatabase_1511[[#This Row],[SAPSA Number]],Table1[SAPSA number],Table1[Paid up])</f>
        <v>Y</v>
      </c>
      <c r="D10" s="39" t="str">
        <f>_xlfn.XLOOKUP(__xlnm._FilterDatabase_1511[[#This Row],[SAPSA Number]],'DS Point summary'!A:A,'DS Point summary'!C:C)</f>
        <v>Ian David</v>
      </c>
      <c r="E10" s="39" t="str">
        <f>_xlfn.XLOOKUP(__xlnm._FilterDatabase_1511[[#This Row],[SAPSA Number]],'DS Point summary'!A:A,'DS Point summary'!D:D)</f>
        <v>McLaren</v>
      </c>
      <c r="F10" s="20" t="str">
        <f>_xlfn.XLOOKUP(__xlnm._FilterDatabase_1511[[#This Row],[SAPSA Number]],'DS Point summary'!A:A,'DS Point summary'!E:E)</f>
        <v>ID</v>
      </c>
      <c r="G10" s="17" t="str">
        <f ca="1">_xlfn.XLOOKUP(__xlnm._FilterDatabase_1511[[#This Row],[SAPSA Number]],'DS Point summary'!A:A,'DS Point summary'!F:F)</f>
        <v>SS</v>
      </c>
      <c r="H10" s="19">
        <f ca="1">_xlfn.XLOOKUP(__xlnm._FilterDatabase_1511[[#This Row],[SAPSA Number]],'DS Point summary'!A:A,'DS Point summary'!G:G)</f>
        <v>67</v>
      </c>
      <c r="I10" s="19" t="s">
        <v>368</v>
      </c>
      <c r="J10" s="21">
        <f t="shared" si="1"/>
        <v>1</v>
      </c>
      <c r="K10" s="22">
        <f t="shared" si="2"/>
        <v>11.935980000000001</v>
      </c>
      <c r="L10" s="23">
        <v>0</v>
      </c>
      <c r="M10" s="24">
        <v>0</v>
      </c>
      <c r="N10" s="23">
        <v>0</v>
      </c>
      <c r="O10" s="24">
        <v>0</v>
      </c>
      <c r="P10" s="23">
        <v>0</v>
      </c>
      <c r="Q10" s="24">
        <v>0</v>
      </c>
      <c r="R10" s="23">
        <v>0</v>
      </c>
      <c r="S10" s="24">
        <v>0</v>
      </c>
      <c r="T10" s="23">
        <v>59.679900000000004</v>
      </c>
      <c r="U10" s="24">
        <v>0</v>
      </c>
      <c r="V10" s="23">
        <v>0</v>
      </c>
      <c r="W10" s="24">
        <v>0</v>
      </c>
    </row>
    <row r="11" spans="1:23" ht="14.45" customHeight="1" x14ac:dyDescent="0.25">
      <c r="A11" s="17">
        <f t="shared" si="0"/>
        <v>10</v>
      </c>
      <c r="B11" s="40">
        <v>7073</v>
      </c>
      <c r="C11" s="25" t="str">
        <f>_xlfn.XLOOKUP(__xlnm._FilterDatabase_1511[[#This Row],[SAPSA Number]],Table1[SAPSA number],Table1[Paid up])</f>
        <v>Y</v>
      </c>
      <c r="D11" s="39" t="str">
        <f>_xlfn.XLOOKUP(__xlnm._FilterDatabase_1511[[#This Row],[SAPSA Number]],'DS Point summary'!A:A,'DS Point summary'!C:C)</f>
        <v>Abraham Christoffel</v>
      </c>
      <c r="E11" s="39" t="str">
        <f>_xlfn.XLOOKUP(__xlnm._FilterDatabase_1511[[#This Row],[SAPSA Number]],'DS Point summary'!A:A,'DS Point summary'!D:D)</f>
        <v>Naude</v>
      </c>
      <c r="F11" s="20" t="str">
        <f>_xlfn.XLOOKUP(__xlnm._FilterDatabase_1511[[#This Row],[SAPSA Number]],'DS Point summary'!A:A,'DS Point summary'!E:E)</f>
        <v>AC</v>
      </c>
      <c r="G11" s="17" t="str">
        <f ca="1">_xlfn.XLOOKUP(__xlnm._FilterDatabase_1511[[#This Row],[SAPSA Number]],'DS Point summary'!A:A,'DS Point summary'!F:F)</f>
        <v xml:space="preserve"> </v>
      </c>
      <c r="H11" s="19">
        <f>_xlfn.XLOOKUP(__xlnm._FilterDatabase_1511[[#This Row],[SAPSA Number]],'DS Point summary'!A:A,'DS Point summary'!G:G)</f>
        <v>0</v>
      </c>
      <c r="I11" s="19" t="s">
        <v>368</v>
      </c>
      <c r="J11" s="21">
        <f t="shared" si="1"/>
        <v>1</v>
      </c>
      <c r="K11" s="22">
        <f t="shared" si="2"/>
        <v>8.7148000000000003</v>
      </c>
      <c r="L11" s="23">
        <v>0</v>
      </c>
      <c r="M11" s="24">
        <v>0</v>
      </c>
      <c r="N11" s="23">
        <v>0</v>
      </c>
      <c r="O11" s="24">
        <v>0</v>
      </c>
      <c r="P11" s="23">
        <v>0</v>
      </c>
      <c r="Q11" s="24">
        <v>43.573999999999998</v>
      </c>
      <c r="R11" s="23">
        <v>0</v>
      </c>
      <c r="S11" s="24">
        <v>0</v>
      </c>
      <c r="T11" s="23">
        <v>0</v>
      </c>
      <c r="U11" s="24">
        <v>0</v>
      </c>
      <c r="V11" s="23">
        <v>0</v>
      </c>
      <c r="W11" s="24">
        <v>0</v>
      </c>
    </row>
    <row r="12" spans="1:23" ht="14.45" customHeight="1" x14ac:dyDescent="0.25">
      <c r="A12" s="17">
        <f t="shared" si="0"/>
        <v>11</v>
      </c>
      <c r="B12" s="25">
        <v>7271</v>
      </c>
      <c r="C12" s="25" t="str">
        <f>_xlfn.XLOOKUP(__xlnm._FilterDatabase_1511[[#This Row],[SAPSA Number]],Table1[SAPSA number],Table1[Paid up])</f>
        <v>Y</v>
      </c>
      <c r="D12" s="39" t="str">
        <f>_xlfn.XLOOKUP(__xlnm._FilterDatabase_1511[[#This Row],[SAPSA Number]],'DS Point summary'!A:A,'DS Point summary'!C:C)</f>
        <v>Johan</v>
      </c>
      <c r="E12" s="39" t="str">
        <f>_xlfn.XLOOKUP(__xlnm._FilterDatabase_1511[[#This Row],[SAPSA Number]],'DS Point summary'!A:A,'DS Point summary'!D:D)</f>
        <v>Jacobs</v>
      </c>
      <c r="F12" s="20" t="str">
        <f>_xlfn.XLOOKUP(__xlnm._FilterDatabase_1511[[#This Row],[SAPSA Number]],'DS Point summary'!A:A,'DS Point summary'!E:E)</f>
        <v>J</v>
      </c>
      <c r="G12" s="17" t="str">
        <f ca="1">_xlfn.XLOOKUP(__xlnm._FilterDatabase_1511[[#This Row],[SAPSA Number]],'DS Point summary'!A:A,'DS Point summary'!F:F)</f>
        <v xml:space="preserve"> </v>
      </c>
      <c r="H12" s="19">
        <f ca="1">_xlfn.XLOOKUP(__xlnm._FilterDatabase_1511[[#This Row],[SAPSA Number]],'DS Point summary'!A:A,'DS Point summary'!G:G)</f>
        <v>45</v>
      </c>
      <c r="I12" s="19" t="s">
        <v>368</v>
      </c>
      <c r="J12" s="21">
        <f t="shared" si="1"/>
        <v>0</v>
      </c>
      <c r="K12" s="22">
        <f t="shared" si="2"/>
        <v>0</v>
      </c>
      <c r="L12" s="23">
        <v>0</v>
      </c>
      <c r="M12" s="24">
        <v>0</v>
      </c>
      <c r="N12" s="23">
        <v>0</v>
      </c>
      <c r="O12" s="24">
        <v>0</v>
      </c>
      <c r="P12" s="23">
        <v>0</v>
      </c>
      <c r="Q12" s="24">
        <v>0</v>
      </c>
      <c r="R12" s="23">
        <v>0</v>
      </c>
      <c r="S12" s="24">
        <v>0</v>
      </c>
      <c r="T12" s="23">
        <v>0</v>
      </c>
      <c r="U12" s="24">
        <v>0</v>
      </c>
      <c r="V12" s="23">
        <v>0</v>
      </c>
      <c r="W12" s="24">
        <v>0</v>
      </c>
    </row>
    <row r="13" spans="1:23" ht="14.45" customHeight="1" x14ac:dyDescent="0.25">
      <c r="A13" s="17">
        <f t="shared" si="0"/>
        <v>11</v>
      </c>
      <c r="B13" s="25"/>
      <c r="C13" s="25">
        <f>_xlfn.XLOOKUP(__xlnm._FilterDatabase_1511[[#This Row],[SAPSA Number]],Table1[SAPSA number],Table1[Paid up])</f>
        <v>0</v>
      </c>
      <c r="D13" s="39" t="e">
        <f>_xlfn.XLOOKUP(__xlnm._FilterDatabase_1511[[#This Row],[SAPSA Number]],'DS Point summary'!A:A,'DS Point summary'!C:C)</f>
        <v>#N/A</v>
      </c>
      <c r="E13" s="39" t="e">
        <f>_xlfn.XLOOKUP(__xlnm._FilterDatabase_1511[[#This Row],[SAPSA Number]],'DS Point summary'!A:A,'DS Point summary'!D:D)</f>
        <v>#N/A</v>
      </c>
      <c r="F13" s="20" t="e">
        <f>_xlfn.XLOOKUP(__xlnm._FilterDatabase_1511[[#This Row],[SAPSA Number]],'DS Point summary'!A:A,'DS Point summary'!E:E)</f>
        <v>#N/A</v>
      </c>
      <c r="G13" s="17">
        <f>_xlfn.XLOOKUP(__xlnm._FilterDatabase_1511[[#This Row],[SAPSA Number]],'DS Point summary'!A:A,'DS Point summary'!F:F)</f>
        <v>0</v>
      </c>
      <c r="H13" s="19" t="e">
        <f>_xlfn.XLOOKUP(__xlnm._FilterDatabase_1511[[#This Row],[SAPSA Number]],'DS Point summary'!A:A,'DS Point summary'!G:G)</f>
        <v>#N/A</v>
      </c>
      <c r="I13" s="19" t="s">
        <v>368</v>
      </c>
      <c r="J13" s="21">
        <f t="shared" si="1"/>
        <v>0</v>
      </c>
      <c r="K13" s="22">
        <f t="shared" si="2"/>
        <v>0</v>
      </c>
      <c r="L13" s="23">
        <v>0</v>
      </c>
      <c r="M13" s="24">
        <v>0</v>
      </c>
      <c r="N13" s="23">
        <v>0</v>
      </c>
      <c r="O13" s="24">
        <v>0</v>
      </c>
      <c r="P13" s="23">
        <v>0</v>
      </c>
      <c r="Q13" s="24">
        <v>0</v>
      </c>
      <c r="R13" s="23">
        <v>0</v>
      </c>
      <c r="S13" s="24">
        <v>0</v>
      </c>
      <c r="T13" s="23">
        <v>0</v>
      </c>
      <c r="U13" s="24">
        <v>0</v>
      </c>
      <c r="V13" s="23">
        <v>0</v>
      </c>
      <c r="W13" s="24">
        <v>0</v>
      </c>
    </row>
    <row r="14" spans="1:23" ht="14.45" customHeight="1" x14ac:dyDescent="0.25">
      <c r="A14" s="17">
        <f t="shared" si="0"/>
        <v>11</v>
      </c>
      <c r="B14" s="25"/>
      <c r="C14" s="25">
        <f>_xlfn.XLOOKUP(__xlnm._FilterDatabase_1511[[#This Row],[SAPSA Number]],Table1[SAPSA number],Table1[Paid up])</f>
        <v>0</v>
      </c>
      <c r="D14" s="39" t="e">
        <f>_xlfn.XLOOKUP(__xlnm._FilterDatabase_1511[[#This Row],[SAPSA Number]],'DS Point summary'!A:A,'DS Point summary'!C:C)</f>
        <v>#N/A</v>
      </c>
      <c r="E14" s="39" t="e">
        <f>_xlfn.XLOOKUP(__xlnm._FilterDatabase_1511[[#This Row],[SAPSA Number]],'DS Point summary'!A:A,'DS Point summary'!D:D)</f>
        <v>#N/A</v>
      </c>
      <c r="F14" s="20" t="e">
        <f>_xlfn.XLOOKUP(__xlnm._FilterDatabase_1511[[#This Row],[SAPSA Number]],'DS Point summary'!A:A,'DS Point summary'!E:E)</f>
        <v>#N/A</v>
      </c>
      <c r="G14" s="17">
        <f>_xlfn.XLOOKUP(__xlnm._FilterDatabase_1511[[#This Row],[SAPSA Number]],'DS Point summary'!A:A,'DS Point summary'!F:F)</f>
        <v>0</v>
      </c>
      <c r="H14" s="19" t="e">
        <f>_xlfn.XLOOKUP(__xlnm._FilterDatabase_1511[[#This Row],[SAPSA Number]],'DS Point summary'!A:A,'DS Point summary'!G:G)</f>
        <v>#N/A</v>
      </c>
      <c r="I14" s="19" t="s">
        <v>368</v>
      </c>
      <c r="J14" s="21">
        <f t="shared" si="1"/>
        <v>0</v>
      </c>
      <c r="K14" s="22">
        <f t="shared" si="2"/>
        <v>0</v>
      </c>
      <c r="L14" s="23">
        <v>0</v>
      </c>
      <c r="M14" s="24">
        <v>0</v>
      </c>
      <c r="N14" s="23">
        <v>0</v>
      </c>
      <c r="O14" s="24">
        <v>0</v>
      </c>
      <c r="P14" s="23">
        <v>0</v>
      </c>
      <c r="Q14" s="24">
        <v>0</v>
      </c>
      <c r="R14" s="23">
        <v>0</v>
      </c>
      <c r="S14" s="24">
        <v>0</v>
      </c>
      <c r="T14" s="23">
        <v>0</v>
      </c>
      <c r="U14" s="24">
        <v>0</v>
      </c>
      <c r="V14" s="23">
        <v>0</v>
      </c>
      <c r="W14" s="24">
        <v>0</v>
      </c>
    </row>
    <row r="15" spans="1:23" ht="14.45" customHeight="1" x14ac:dyDescent="0.25">
      <c r="A15" s="17">
        <f t="shared" si="0"/>
        <v>11</v>
      </c>
      <c r="B15" s="25"/>
      <c r="C15" s="25">
        <f>_xlfn.XLOOKUP(__xlnm._FilterDatabase_1511[[#This Row],[SAPSA Number]],Table1[SAPSA number],Table1[Paid up])</f>
        <v>0</v>
      </c>
      <c r="D15" s="39" t="e">
        <f>_xlfn.XLOOKUP(__xlnm._FilterDatabase_1511[[#This Row],[SAPSA Number]],'DS Point summary'!A:A,'DS Point summary'!C:C)</f>
        <v>#N/A</v>
      </c>
      <c r="E15" s="39" t="e">
        <f>_xlfn.XLOOKUP(__xlnm._FilterDatabase_1511[[#This Row],[SAPSA Number]],'DS Point summary'!A:A,'DS Point summary'!D:D)</f>
        <v>#N/A</v>
      </c>
      <c r="F15" s="20" t="e">
        <f>_xlfn.XLOOKUP(__xlnm._FilterDatabase_1511[[#This Row],[SAPSA Number]],'DS Point summary'!A:A,'DS Point summary'!E:E)</f>
        <v>#N/A</v>
      </c>
      <c r="G15" s="17">
        <f>_xlfn.XLOOKUP(__xlnm._FilterDatabase_1511[[#This Row],[SAPSA Number]],'DS Point summary'!A:A,'DS Point summary'!F:F)</f>
        <v>0</v>
      </c>
      <c r="H15" s="19" t="e">
        <f>_xlfn.XLOOKUP(__xlnm._FilterDatabase_1511[[#This Row],[SAPSA Number]],'DS Point summary'!A:A,'DS Point summary'!G:G)</f>
        <v>#N/A</v>
      </c>
      <c r="I15" s="19" t="s">
        <v>368</v>
      </c>
      <c r="J15" s="21">
        <f t="shared" si="1"/>
        <v>0</v>
      </c>
      <c r="K15" s="22">
        <f t="shared" si="2"/>
        <v>0</v>
      </c>
      <c r="L15" s="23">
        <v>0</v>
      </c>
      <c r="M15" s="24">
        <v>0</v>
      </c>
      <c r="N15" s="23">
        <v>0</v>
      </c>
      <c r="O15" s="24">
        <v>0</v>
      </c>
      <c r="P15" s="23">
        <v>0</v>
      </c>
      <c r="Q15" s="24">
        <v>0</v>
      </c>
      <c r="R15" s="23">
        <v>0</v>
      </c>
      <c r="S15" s="24">
        <v>0</v>
      </c>
      <c r="T15" s="23">
        <v>0</v>
      </c>
      <c r="U15" s="24">
        <v>0</v>
      </c>
      <c r="V15" s="23">
        <v>0</v>
      </c>
      <c r="W15" s="24">
        <v>0</v>
      </c>
    </row>
    <row r="16" spans="1:23" ht="14.45" customHeight="1" x14ac:dyDescent="0.25">
      <c r="A16" s="17">
        <f t="shared" si="0"/>
        <v>11</v>
      </c>
      <c r="B16" s="40"/>
      <c r="C16" s="25">
        <f>_xlfn.XLOOKUP(__xlnm._FilterDatabase_1511[[#This Row],[SAPSA Number]],Table1[SAPSA number],Table1[Paid up])</f>
        <v>0</v>
      </c>
      <c r="D16" s="39" t="e">
        <f>_xlfn.XLOOKUP(__xlnm._FilterDatabase_1511[[#This Row],[SAPSA Number]],'DS Point summary'!A:A,'DS Point summary'!C:C)</f>
        <v>#N/A</v>
      </c>
      <c r="E16" s="39" t="e">
        <f>_xlfn.XLOOKUP(__xlnm._FilterDatabase_1511[[#This Row],[SAPSA Number]],'DS Point summary'!A:A,'DS Point summary'!D:D)</f>
        <v>#N/A</v>
      </c>
      <c r="F16" s="20" t="e">
        <f>_xlfn.XLOOKUP(__xlnm._FilterDatabase_1511[[#This Row],[SAPSA Number]],'DS Point summary'!A:A,'DS Point summary'!E:E)</f>
        <v>#N/A</v>
      </c>
      <c r="G16" s="17">
        <f>_xlfn.XLOOKUP(__xlnm._FilterDatabase_1511[[#This Row],[SAPSA Number]],'DS Point summary'!A:A,'DS Point summary'!F:F)</f>
        <v>0</v>
      </c>
      <c r="H16" s="19" t="e">
        <f>_xlfn.XLOOKUP(__xlnm._FilterDatabase_1511[[#This Row],[SAPSA Number]],'DS Point summary'!A:A,'DS Point summary'!G:G)</f>
        <v>#N/A</v>
      </c>
      <c r="I16" s="19" t="s">
        <v>368</v>
      </c>
      <c r="J16" s="21">
        <f t="shared" si="1"/>
        <v>0</v>
      </c>
      <c r="K16" s="22">
        <f t="shared" si="2"/>
        <v>0</v>
      </c>
      <c r="L16" s="23">
        <v>0</v>
      </c>
      <c r="M16" s="24">
        <v>0</v>
      </c>
      <c r="N16" s="23">
        <v>0</v>
      </c>
      <c r="O16" s="24">
        <v>0</v>
      </c>
      <c r="P16" s="23">
        <v>0</v>
      </c>
      <c r="Q16" s="24">
        <v>0</v>
      </c>
      <c r="R16" s="23">
        <v>0</v>
      </c>
      <c r="S16" s="24">
        <v>0</v>
      </c>
      <c r="T16" s="23">
        <v>0</v>
      </c>
      <c r="U16" s="24">
        <v>0</v>
      </c>
      <c r="V16" s="23">
        <v>0</v>
      </c>
      <c r="W16" s="24">
        <v>0</v>
      </c>
    </row>
    <row r="17" spans="1:23" ht="14.45" customHeight="1" x14ac:dyDescent="0.25">
      <c r="A17" s="17">
        <f t="shared" si="0"/>
        <v>11</v>
      </c>
      <c r="B17" s="25"/>
      <c r="C17" s="25">
        <f>_xlfn.XLOOKUP(__xlnm._FilterDatabase_1511[[#This Row],[SAPSA Number]],Table1[SAPSA number],Table1[Paid up])</f>
        <v>0</v>
      </c>
      <c r="D17" s="39" t="e">
        <f>_xlfn.XLOOKUP(__xlnm._FilterDatabase_1511[[#This Row],[SAPSA Number]],'DS Point summary'!A:A,'DS Point summary'!C:C)</f>
        <v>#N/A</v>
      </c>
      <c r="E17" s="39" t="e">
        <f>_xlfn.XLOOKUP(__xlnm._FilterDatabase_1511[[#This Row],[SAPSA Number]],'DS Point summary'!A:A,'DS Point summary'!D:D)</f>
        <v>#N/A</v>
      </c>
      <c r="F17" s="20" t="e">
        <f>_xlfn.XLOOKUP(__xlnm._FilterDatabase_1511[[#This Row],[SAPSA Number]],'DS Point summary'!A:A,'DS Point summary'!E:E)</f>
        <v>#N/A</v>
      </c>
      <c r="G17" s="17">
        <f>_xlfn.XLOOKUP(__xlnm._FilterDatabase_1511[[#This Row],[SAPSA Number]],'DS Point summary'!A:A,'DS Point summary'!F:F)</f>
        <v>0</v>
      </c>
      <c r="H17" s="19" t="e">
        <f>_xlfn.XLOOKUP(__xlnm._FilterDatabase_1511[[#This Row],[SAPSA Number]],'DS Point summary'!A:A,'DS Point summary'!G:G)</f>
        <v>#N/A</v>
      </c>
      <c r="I17" s="19" t="s">
        <v>368</v>
      </c>
      <c r="J17" s="21">
        <f t="shared" si="1"/>
        <v>0</v>
      </c>
      <c r="K17" s="22">
        <f t="shared" si="2"/>
        <v>0</v>
      </c>
      <c r="L17" s="23">
        <v>0</v>
      </c>
      <c r="M17" s="24">
        <v>0</v>
      </c>
      <c r="N17" s="23">
        <v>0</v>
      </c>
      <c r="O17" s="24">
        <v>0</v>
      </c>
      <c r="P17" s="23">
        <v>0</v>
      </c>
      <c r="Q17" s="24">
        <v>0</v>
      </c>
      <c r="R17" s="23">
        <v>0</v>
      </c>
      <c r="S17" s="24">
        <v>0</v>
      </c>
      <c r="T17" s="23">
        <v>0</v>
      </c>
      <c r="U17" s="24">
        <v>0</v>
      </c>
      <c r="V17" s="23">
        <v>0</v>
      </c>
      <c r="W17" s="24">
        <v>0</v>
      </c>
    </row>
    <row r="18" spans="1:23" ht="14.45" customHeight="1" x14ac:dyDescent="0.25">
      <c r="A18" s="17">
        <f t="shared" si="0"/>
        <v>11</v>
      </c>
      <c r="B18" s="25"/>
      <c r="C18" s="25">
        <f>_xlfn.XLOOKUP(__xlnm._FilterDatabase_1511[[#This Row],[SAPSA Number]],Table1[SAPSA number],Table1[Paid up])</f>
        <v>0</v>
      </c>
      <c r="D18" s="39" t="e">
        <f>_xlfn.XLOOKUP(__xlnm._FilterDatabase_1511[[#This Row],[SAPSA Number]],'DS Point summary'!A:A,'DS Point summary'!C:C)</f>
        <v>#N/A</v>
      </c>
      <c r="E18" s="39" t="e">
        <f>_xlfn.XLOOKUP(__xlnm._FilterDatabase_1511[[#This Row],[SAPSA Number]],'DS Point summary'!A:A,'DS Point summary'!D:D)</f>
        <v>#N/A</v>
      </c>
      <c r="F18" s="20" t="e">
        <f>_xlfn.XLOOKUP(__xlnm._FilterDatabase_1511[[#This Row],[SAPSA Number]],'DS Point summary'!A:A,'DS Point summary'!E:E)</f>
        <v>#N/A</v>
      </c>
      <c r="G18" s="17">
        <f>_xlfn.XLOOKUP(__xlnm._FilterDatabase_1511[[#This Row],[SAPSA Number]],'DS Point summary'!A:A,'DS Point summary'!F:F)</f>
        <v>0</v>
      </c>
      <c r="H18" s="19" t="e">
        <f>_xlfn.XLOOKUP(__xlnm._FilterDatabase_1511[[#This Row],[SAPSA Number]],'DS Point summary'!A:A,'DS Point summary'!G:G)</f>
        <v>#N/A</v>
      </c>
      <c r="I18" s="19" t="s">
        <v>368</v>
      </c>
      <c r="J18" s="21">
        <f t="shared" si="1"/>
        <v>0</v>
      </c>
      <c r="K18" s="22">
        <f t="shared" si="2"/>
        <v>0</v>
      </c>
      <c r="L18" s="23">
        <v>0</v>
      </c>
      <c r="M18" s="24">
        <v>0</v>
      </c>
      <c r="N18" s="23">
        <v>0</v>
      </c>
      <c r="O18" s="24">
        <v>0</v>
      </c>
      <c r="P18" s="23">
        <v>0</v>
      </c>
      <c r="Q18" s="24">
        <v>0</v>
      </c>
      <c r="R18" s="23">
        <v>0</v>
      </c>
      <c r="S18" s="24">
        <v>0</v>
      </c>
      <c r="T18" s="23">
        <v>0</v>
      </c>
      <c r="U18" s="24">
        <v>0</v>
      </c>
      <c r="V18" s="23">
        <v>0</v>
      </c>
      <c r="W18" s="24">
        <v>0</v>
      </c>
    </row>
    <row r="19" spans="1:23" ht="14.45" customHeight="1" x14ac:dyDescent="0.25">
      <c r="A19" s="17">
        <f t="shared" si="0"/>
        <v>11</v>
      </c>
      <c r="B19" s="97"/>
      <c r="C19" s="25">
        <f>_xlfn.XLOOKUP(__xlnm._FilterDatabase_1511[[#This Row],[SAPSA Number]],Table1[SAPSA number],Table1[Paid up])</f>
        <v>0</v>
      </c>
      <c r="D19" s="39" t="e">
        <f>_xlfn.XLOOKUP(__xlnm._FilterDatabase_1511[[#This Row],[SAPSA Number]],'DS Point summary'!A:A,'DS Point summary'!C:C)</f>
        <v>#N/A</v>
      </c>
      <c r="E19" s="39" t="e">
        <f>_xlfn.XLOOKUP(__xlnm._FilterDatabase_1511[[#This Row],[SAPSA Number]],'DS Point summary'!A:A,'DS Point summary'!D:D)</f>
        <v>#N/A</v>
      </c>
      <c r="F19" s="20" t="e">
        <f>_xlfn.XLOOKUP(__xlnm._FilterDatabase_1511[[#This Row],[SAPSA Number]],'DS Point summary'!A:A,'DS Point summary'!E:E)</f>
        <v>#N/A</v>
      </c>
      <c r="G19" s="17">
        <f>_xlfn.XLOOKUP(__xlnm._FilterDatabase_1511[[#This Row],[SAPSA Number]],'DS Point summary'!A:A,'DS Point summary'!F:F)</f>
        <v>0</v>
      </c>
      <c r="H19" s="19" t="e">
        <f>_xlfn.XLOOKUP(__xlnm._FilterDatabase_1511[[#This Row],[SAPSA Number]],'DS Point summary'!A:A,'DS Point summary'!G:G)</f>
        <v>#N/A</v>
      </c>
      <c r="I19" s="19" t="s">
        <v>368</v>
      </c>
      <c r="J19" s="21">
        <f t="shared" si="1"/>
        <v>0</v>
      </c>
      <c r="K19" s="22">
        <f t="shared" si="2"/>
        <v>0</v>
      </c>
      <c r="L19" s="23">
        <v>0</v>
      </c>
      <c r="M19" s="24">
        <v>0</v>
      </c>
      <c r="N19" s="23">
        <v>0</v>
      </c>
      <c r="O19" s="24">
        <v>0</v>
      </c>
      <c r="P19" s="23">
        <v>0</v>
      </c>
      <c r="Q19" s="24">
        <v>0</v>
      </c>
      <c r="R19" s="23">
        <v>0</v>
      </c>
      <c r="S19" s="24">
        <v>0</v>
      </c>
      <c r="T19" s="23">
        <v>0</v>
      </c>
      <c r="U19" s="24">
        <v>0</v>
      </c>
      <c r="V19" s="23">
        <v>0</v>
      </c>
      <c r="W19" s="24">
        <v>0</v>
      </c>
    </row>
    <row r="20" spans="1:23" ht="14.45" customHeight="1" x14ac:dyDescent="0.25">
      <c r="A20" s="17">
        <f t="shared" si="0"/>
        <v>11</v>
      </c>
      <c r="B20" s="97"/>
      <c r="C20" s="25">
        <f>_xlfn.XLOOKUP(__xlnm._FilterDatabase_1511[[#This Row],[SAPSA Number]],Table1[SAPSA number],Table1[Paid up])</f>
        <v>0</v>
      </c>
      <c r="D20" s="39" t="e">
        <f>_xlfn.XLOOKUP(__xlnm._FilterDatabase_1511[[#This Row],[SAPSA Number]],'DS Point summary'!A:A,'DS Point summary'!C:C)</f>
        <v>#N/A</v>
      </c>
      <c r="E20" s="39" t="e">
        <f>_xlfn.XLOOKUP(__xlnm._FilterDatabase_1511[[#This Row],[SAPSA Number]],'DS Point summary'!A:A,'DS Point summary'!D:D)</f>
        <v>#N/A</v>
      </c>
      <c r="F20" s="20" t="e">
        <f>_xlfn.XLOOKUP(__xlnm._FilterDatabase_1511[[#This Row],[SAPSA Number]],'DS Point summary'!A:A,'DS Point summary'!E:E)</f>
        <v>#N/A</v>
      </c>
      <c r="G20" s="17">
        <f>_xlfn.XLOOKUP(__xlnm._FilterDatabase_1511[[#This Row],[SAPSA Number]],'DS Point summary'!A:A,'DS Point summary'!F:F)</f>
        <v>0</v>
      </c>
      <c r="H20" s="19" t="e">
        <f>_xlfn.XLOOKUP(__xlnm._FilterDatabase_1511[[#This Row],[SAPSA Number]],'DS Point summary'!A:A,'DS Point summary'!G:G)</f>
        <v>#N/A</v>
      </c>
      <c r="I20" s="19" t="s">
        <v>368</v>
      </c>
      <c r="J20" s="21">
        <f t="shared" si="1"/>
        <v>0</v>
      </c>
      <c r="K20" s="22">
        <f t="shared" si="2"/>
        <v>0</v>
      </c>
      <c r="L20" s="23">
        <v>0</v>
      </c>
      <c r="M20" s="24">
        <v>0</v>
      </c>
      <c r="N20" s="23">
        <v>0</v>
      </c>
      <c r="O20" s="24">
        <v>0</v>
      </c>
      <c r="P20" s="23">
        <v>0</v>
      </c>
      <c r="Q20" s="24">
        <v>0</v>
      </c>
      <c r="R20" s="23">
        <v>0</v>
      </c>
      <c r="S20" s="24">
        <v>0</v>
      </c>
      <c r="T20" s="23">
        <v>0</v>
      </c>
      <c r="U20" s="24">
        <v>0</v>
      </c>
      <c r="V20" s="23">
        <v>0</v>
      </c>
      <c r="W20" s="24">
        <v>0</v>
      </c>
    </row>
    <row r="21" spans="1:23" ht="14.45" customHeight="1" x14ac:dyDescent="0.25">
      <c r="A21" s="17">
        <f t="shared" si="0"/>
        <v>11</v>
      </c>
      <c r="B21" s="40"/>
      <c r="C21" s="25">
        <f>_xlfn.XLOOKUP(__xlnm._FilterDatabase_1511[[#This Row],[SAPSA Number]],Table1[SAPSA number],Table1[Paid up])</f>
        <v>0</v>
      </c>
      <c r="D21" s="39" t="e">
        <f>_xlfn.XLOOKUP(__xlnm._FilterDatabase_1511[[#This Row],[SAPSA Number]],'DS Point summary'!A:A,'DS Point summary'!C:C)</f>
        <v>#N/A</v>
      </c>
      <c r="E21" s="39" t="e">
        <f>_xlfn.XLOOKUP(__xlnm._FilterDatabase_1511[[#This Row],[SAPSA Number]],'DS Point summary'!A:A,'DS Point summary'!D:D)</f>
        <v>#N/A</v>
      </c>
      <c r="F21" s="20" t="e">
        <f>_xlfn.XLOOKUP(__xlnm._FilterDatabase_1511[[#This Row],[SAPSA Number]],'DS Point summary'!A:A,'DS Point summary'!E:E)</f>
        <v>#N/A</v>
      </c>
      <c r="G21" s="17">
        <f>_xlfn.XLOOKUP(__xlnm._FilterDatabase_1511[[#This Row],[SAPSA Number]],'DS Point summary'!A:A,'DS Point summary'!F:F)</f>
        <v>0</v>
      </c>
      <c r="H21" s="19" t="e">
        <f>_xlfn.XLOOKUP(__xlnm._FilterDatabase_1511[[#This Row],[SAPSA Number]],'DS Point summary'!A:A,'DS Point summary'!G:G)</f>
        <v>#N/A</v>
      </c>
      <c r="I21" s="19" t="s">
        <v>368</v>
      </c>
      <c r="J21" s="21">
        <f t="shared" si="1"/>
        <v>0</v>
      </c>
      <c r="K21" s="22">
        <f t="shared" si="2"/>
        <v>0</v>
      </c>
      <c r="L21" s="23">
        <v>0</v>
      </c>
      <c r="M21" s="24">
        <v>0</v>
      </c>
      <c r="N21" s="23">
        <v>0</v>
      </c>
      <c r="O21" s="24">
        <v>0</v>
      </c>
      <c r="P21" s="23">
        <v>0</v>
      </c>
      <c r="Q21" s="24">
        <v>0</v>
      </c>
      <c r="R21" s="23">
        <v>0</v>
      </c>
      <c r="S21" s="24">
        <v>0</v>
      </c>
      <c r="T21" s="23">
        <v>0</v>
      </c>
      <c r="U21" s="24">
        <v>0</v>
      </c>
      <c r="V21" s="23">
        <v>0</v>
      </c>
      <c r="W21" s="24">
        <v>0</v>
      </c>
    </row>
    <row r="22" spans="1:23" ht="14.45" customHeight="1" x14ac:dyDescent="0.25">
      <c r="A22" s="17">
        <f t="shared" si="0"/>
        <v>11</v>
      </c>
      <c r="B22" s="18">
        <v>7260</v>
      </c>
      <c r="C22" s="25" t="str">
        <f>_xlfn.XLOOKUP(__xlnm._FilterDatabase_1511[[#This Row],[SAPSA Number]],Table1[SAPSA number],Table1[Paid up])</f>
        <v>Y</v>
      </c>
      <c r="D22" s="39" t="str">
        <f>_xlfn.XLOOKUP(__xlnm._FilterDatabase_1511[[#This Row],[SAPSA Number]],'DS Point summary'!A:A,'DS Point summary'!C:C)</f>
        <v>Glenn</v>
      </c>
      <c r="E22" s="39" t="str">
        <f>_xlfn.XLOOKUP(__xlnm._FilterDatabase_1511[[#This Row],[SAPSA Number]],'DS Point summary'!A:A,'DS Point summary'!D:D)</f>
        <v>Kieser</v>
      </c>
      <c r="F22" s="20" t="str">
        <f>_xlfn.XLOOKUP(__xlnm._FilterDatabase_1511[[#This Row],[SAPSA Number]],'DS Point summary'!A:A,'DS Point summary'!E:E)</f>
        <v>G</v>
      </c>
      <c r="G22" s="17" t="str">
        <f ca="1">_xlfn.XLOOKUP(__xlnm._FilterDatabase_1511[[#This Row],[SAPSA Number]],'DS Point summary'!A:A,'DS Point summary'!F:F)</f>
        <v>S</v>
      </c>
      <c r="H22" s="19">
        <f ca="1">_xlfn.XLOOKUP(__xlnm._FilterDatabase_1511[[#This Row],[SAPSA Number]],'DS Point summary'!A:A,'DS Point summary'!G:G)</f>
        <v>59</v>
      </c>
      <c r="I22" s="19" t="s">
        <v>368</v>
      </c>
      <c r="J22" s="21">
        <f t="shared" si="1"/>
        <v>0</v>
      </c>
      <c r="K22" s="22">
        <f t="shared" si="2"/>
        <v>0</v>
      </c>
      <c r="L22" s="23">
        <v>0</v>
      </c>
      <c r="M22" s="24">
        <v>0</v>
      </c>
      <c r="N22" s="23">
        <v>0</v>
      </c>
      <c r="O22" s="24">
        <v>0</v>
      </c>
      <c r="P22" s="23">
        <v>0</v>
      </c>
      <c r="Q22" s="24">
        <v>0</v>
      </c>
      <c r="R22" s="23">
        <v>0</v>
      </c>
      <c r="S22" s="24">
        <v>0</v>
      </c>
      <c r="T22" s="23">
        <v>0</v>
      </c>
      <c r="U22" s="24">
        <v>0</v>
      </c>
      <c r="V22" s="23">
        <v>0</v>
      </c>
      <c r="W22" s="24">
        <v>0</v>
      </c>
    </row>
    <row r="23" spans="1:23" ht="14.45" customHeight="1" x14ac:dyDescent="0.25">
      <c r="A23" s="17">
        <f t="shared" si="0"/>
        <v>11</v>
      </c>
      <c r="B23" s="25">
        <v>6833</v>
      </c>
      <c r="C23" s="25" t="str">
        <f>_xlfn.XLOOKUP(__xlnm._FilterDatabase_1511[[#This Row],[SAPSA Number]],Table1[SAPSA number],Table1[Paid up])</f>
        <v>Y</v>
      </c>
      <c r="D23" s="39" t="str">
        <f>_xlfn.XLOOKUP(__xlnm._FilterDatabase_1511[[#This Row],[SAPSA Number]],'DS Point summary'!A:A,'DS Point summary'!C:C)</f>
        <v>Heinrich</v>
      </c>
      <c r="E23" s="39" t="str">
        <f>_xlfn.XLOOKUP(__xlnm._FilterDatabase_1511[[#This Row],[SAPSA Number]],'DS Point summary'!A:A,'DS Point summary'!D:D)</f>
        <v>Barnes</v>
      </c>
      <c r="F23" s="20" t="str">
        <f>_xlfn.XLOOKUP(__xlnm._FilterDatabase_1511[[#This Row],[SAPSA Number]],'DS Point summary'!A:A,'DS Point summary'!E:E)</f>
        <v>H</v>
      </c>
      <c r="G23" s="17" t="str">
        <f ca="1">_xlfn.XLOOKUP(__xlnm._FilterDatabase_1511[[#This Row],[SAPSA Number]],'DS Point summary'!A:A,'DS Point summary'!F:F)</f>
        <v xml:space="preserve"> </v>
      </c>
      <c r="H23" s="19">
        <f ca="1">_xlfn.XLOOKUP(__xlnm._FilterDatabase_1511[[#This Row],[SAPSA Number]],'DS Point summary'!A:A,'DS Point summary'!G:G)</f>
        <v>36</v>
      </c>
      <c r="I23" s="19" t="s">
        <v>368</v>
      </c>
      <c r="J23" s="21">
        <f t="shared" si="1"/>
        <v>0</v>
      </c>
      <c r="K23" s="22">
        <f t="shared" si="2"/>
        <v>0</v>
      </c>
      <c r="L23" s="23">
        <v>0</v>
      </c>
      <c r="M23" s="24">
        <v>0</v>
      </c>
      <c r="N23" s="23">
        <v>0</v>
      </c>
      <c r="O23" s="24">
        <v>0</v>
      </c>
      <c r="P23" s="23">
        <v>0</v>
      </c>
      <c r="Q23" s="24">
        <v>0</v>
      </c>
      <c r="R23" s="23">
        <v>0</v>
      </c>
      <c r="S23" s="24">
        <v>0</v>
      </c>
      <c r="T23" s="23">
        <v>0</v>
      </c>
      <c r="U23" s="24">
        <v>0</v>
      </c>
      <c r="V23" s="23">
        <v>0</v>
      </c>
      <c r="W23" s="24">
        <v>0</v>
      </c>
    </row>
    <row r="24" spans="1:23" ht="14.45" customHeight="1" x14ac:dyDescent="0.25">
      <c r="A24" s="17">
        <f t="shared" si="0"/>
        <v>11</v>
      </c>
      <c r="B24" s="25">
        <v>1471</v>
      </c>
      <c r="C24" s="25" t="str">
        <f>_xlfn.XLOOKUP(__xlnm._FilterDatabase_1511[[#This Row],[SAPSA Number]],Table1[SAPSA number],Table1[Paid up])</f>
        <v>Y</v>
      </c>
      <c r="D24" s="39" t="str">
        <f>_xlfn.XLOOKUP(__xlnm._FilterDatabase_1511[[#This Row],[SAPSA Number]],'DS Point summary'!A:A,'DS Point summary'!C:C)</f>
        <v>Nikolaus Phillip Karl</v>
      </c>
      <c r="E24" s="39" t="str">
        <f>_xlfn.XLOOKUP(__xlnm._FilterDatabase_1511[[#This Row],[SAPSA Number]],'DS Point summary'!A:A,'DS Point summary'!D:D)</f>
        <v>Bernhard</v>
      </c>
      <c r="F24" s="20" t="str">
        <f>_xlfn.XLOOKUP(__xlnm._FilterDatabase_1511[[#This Row],[SAPSA Number]],'DS Point summary'!A:A,'DS Point summary'!E:E)</f>
        <v>NPK</v>
      </c>
      <c r="G24" s="17" t="str">
        <f ca="1">_xlfn.XLOOKUP(__xlnm._FilterDatabase_1511[[#This Row],[SAPSA Number]],'DS Point summary'!A:A,'DS Point summary'!F:F)</f>
        <v xml:space="preserve"> </v>
      </c>
      <c r="H24" s="19">
        <f ca="1">_xlfn.XLOOKUP(__xlnm._FilterDatabase_1511[[#This Row],[SAPSA Number]],'DS Point summary'!A:A,'DS Point summary'!G:G)</f>
        <v>41</v>
      </c>
      <c r="I24" s="19" t="s">
        <v>368</v>
      </c>
      <c r="J24" s="21">
        <f t="shared" si="1"/>
        <v>0</v>
      </c>
      <c r="K24" s="22">
        <f t="shared" si="2"/>
        <v>0</v>
      </c>
      <c r="L24" s="23">
        <v>0</v>
      </c>
      <c r="M24" s="24">
        <v>0</v>
      </c>
      <c r="N24" s="23">
        <v>0</v>
      </c>
      <c r="O24" s="24">
        <v>0</v>
      </c>
      <c r="P24" s="23">
        <v>0</v>
      </c>
      <c r="Q24" s="24">
        <v>0</v>
      </c>
      <c r="R24" s="23">
        <v>0</v>
      </c>
      <c r="S24" s="24">
        <v>0</v>
      </c>
      <c r="T24" s="23">
        <v>0</v>
      </c>
      <c r="U24" s="24">
        <v>0</v>
      </c>
      <c r="V24" s="23">
        <v>0</v>
      </c>
      <c r="W24" s="24">
        <v>0</v>
      </c>
    </row>
    <row r="25" spans="1:23" ht="14.45" customHeight="1" x14ac:dyDescent="0.25">
      <c r="A25" s="17">
        <f t="shared" si="0"/>
        <v>11</v>
      </c>
      <c r="B25" s="25">
        <v>4624</v>
      </c>
      <c r="C25" s="25" t="str">
        <f>_xlfn.XLOOKUP(__xlnm._FilterDatabase_1511[[#This Row],[SAPSA Number]],Table1[SAPSA number],Table1[Paid up])</f>
        <v>Y</v>
      </c>
      <c r="D25" s="39" t="str">
        <f>_xlfn.XLOOKUP(__xlnm._FilterDatabase_1511[[#This Row],[SAPSA Number]],'DS Point summary'!A:A,'DS Point summary'!C:C)</f>
        <v>Stephanus Christiaan</v>
      </c>
      <c r="E25" s="39" t="str">
        <f>_xlfn.XLOOKUP(__xlnm._FilterDatabase_1511[[#This Row],[SAPSA Number]],'DS Point summary'!A:A,'DS Point summary'!D:D)</f>
        <v>Bester</v>
      </c>
      <c r="F25" s="20" t="str">
        <f>_xlfn.XLOOKUP(__xlnm._FilterDatabase_1511[[#This Row],[SAPSA Number]],'DS Point summary'!A:A,'DS Point summary'!E:E)</f>
        <v>SC</v>
      </c>
      <c r="G25" s="17" t="str">
        <f ca="1">_xlfn.XLOOKUP(__xlnm._FilterDatabase_1511[[#This Row],[SAPSA Number]],'DS Point summary'!A:A,'DS Point summary'!F:F)</f>
        <v>S</v>
      </c>
      <c r="H25" s="19">
        <f ca="1">_xlfn.XLOOKUP(__xlnm._FilterDatabase_1511[[#This Row],[SAPSA Number]],'DS Point summary'!A:A,'DS Point summary'!G:G)</f>
        <v>56</v>
      </c>
      <c r="I25" s="19" t="s">
        <v>368</v>
      </c>
      <c r="J25" s="21">
        <f t="shared" si="1"/>
        <v>0</v>
      </c>
      <c r="K25" s="22">
        <f t="shared" si="2"/>
        <v>0</v>
      </c>
      <c r="L25" s="23">
        <v>0</v>
      </c>
      <c r="M25" s="24">
        <v>0</v>
      </c>
      <c r="N25" s="23">
        <v>0</v>
      </c>
      <c r="O25" s="24">
        <v>0</v>
      </c>
      <c r="P25" s="23">
        <v>0</v>
      </c>
      <c r="Q25" s="24">
        <v>0</v>
      </c>
      <c r="R25" s="23">
        <v>0</v>
      </c>
      <c r="S25" s="24">
        <v>0</v>
      </c>
      <c r="T25" s="23">
        <v>0</v>
      </c>
      <c r="U25" s="24">
        <v>0</v>
      </c>
      <c r="V25" s="23">
        <v>0</v>
      </c>
      <c r="W25" s="24">
        <v>0</v>
      </c>
    </row>
    <row r="26" spans="1:23" ht="14.45" customHeight="1" x14ac:dyDescent="0.25">
      <c r="A26" s="17">
        <f t="shared" si="0"/>
        <v>11</v>
      </c>
      <c r="B26" s="26">
        <v>3349</v>
      </c>
      <c r="C26" s="25" t="str">
        <f>_xlfn.XLOOKUP(__xlnm._FilterDatabase_1511[[#This Row],[SAPSA Number]],Table1[SAPSA number],Table1[Paid up])</f>
        <v>Y</v>
      </c>
      <c r="D26" s="39" t="str">
        <f>_xlfn.XLOOKUP(__xlnm._FilterDatabase_1511[[#This Row],[SAPSA Number]],'DS Point summary'!A:A,'DS Point summary'!C:C)</f>
        <v>Stefanus Christiaan</v>
      </c>
      <c r="E26" s="39" t="str">
        <f>_xlfn.XLOOKUP(__xlnm._FilterDatabase_1511[[#This Row],[SAPSA Number]],'DS Point summary'!A:A,'DS Point summary'!D:D)</f>
        <v>Bosch</v>
      </c>
      <c r="F26" s="20" t="str">
        <f>_xlfn.XLOOKUP(__xlnm._FilterDatabase_1511[[#This Row],[SAPSA Number]],'DS Point summary'!A:A,'DS Point summary'!E:E)</f>
        <v>SC</v>
      </c>
      <c r="G26" s="17" t="str">
        <f ca="1">_xlfn.XLOOKUP(__xlnm._FilterDatabase_1511[[#This Row],[SAPSA Number]],'DS Point summary'!A:A,'DS Point summary'!F:F)</f>
        <v>S</v>
      </c>
      <c r="H26" s="19">
        <f ca="1">_xlfn.XLOOKUP(__xlnm._FilterDatabase_1511[[#This Row],[SAPSA Number]],'DS Point summary'!A:A,'DS Point summary'!G:G)</f>
        <v>52</v>
      </c>
      <c r="I26" s="19" t="s">
        <v>368</v>
      </c>
      <c r="J26" s="21">
        <f t="shared" si="1"/>
        <v>0</v>
      </c>
      <c r="K26" s="22">
        <f t="shared" si="2"/>
        <v>0</v>
      </c>
      <c r="L26" s="23">
        <v>0</v>
      </c>
      <c r="M26" s="24">
        <v>0</v>
      </c>
      <c r="N26" s="23">
        <v>0</v>
      </c>
      <c r="O26" s="24">
        <v>0</v>
      </c>
      <c r="P26" s="23">
        <v>0</v>
      </c>
      <c r="Q26" s="24">
        <v>0</v>
      </c>
      <c r="R26" s="23">
        <v>0</v>
      </c>
      <c r="S26" s="24">
        <v>0</v>
      </c>
      <c r="T26" s="23">
        <v>0</v>
      </c>
      <c r="U26" s="24">
        <v>0</v>
      </c>
      <c r="V26" s="23">
        <v>0</v>
      </c>
      <c r="W26" s="24">
        <v>0</v>
      </c>
    </row>
    <row r="27" spans="1:23" ht="14.45" customHeight="1" x14ac:dyDescent="0.25">
      <c r="A27" s="17">
        <f>RANK(K27,K$2:K$156,0)</f>
        <v>11</v>
      </c>
      <c r="B27" s="18">
        <v>4621</v>
      </c>
      <c r="C27" s="25" t="str">
        <f>_xlfn.XLOOKUP(__xlnm._FilterDatabase_1511[[#This Row],[SAPSA Number]],Table1[SAPSA number],Table1[Paid up])</f>
        <v>Y</v>
      </c>
      <c r="D27" s="39" t="str">
        <f>_xlfn.XLOOKUP(__xlnm._FilterDatabase_1511[[#This Row],[SAPSA Number]],'DS Point summary'!A:A,'DS Point summary'!C:C)</f>
        <v>Colin</v>
      </c>
      <c r="E27" s="39" t="str">
        <f>_xlfn.XLOOKUP(__xlnm._FilterDatabase_1511[[#This Row],[SAPSA Number]],'DS Point summary'!A:A,'DS Point summary'!D:D)</f>
        <v>Bowring</v>
      </c>
      <c r="F27" s="20" t="str">
        <f>_xlfn.XLOOKUP(__xlnm._FilterDatabase_1511[[#This Row],[SAPSA Number]],'DS Point summary'!A:A,'DS Point summary'!E:E)</f>
        <v>C</v>
      </c>
      <c r="G27" s="17" t="str">
        <f ca="1">_xlfn.XLOOKUP(__xlnm._FilterDatabase_1511[[#This Row],[SAPSA Number]],'DS Point summary'!A:A,'DS Point summary'!F:F)</f>
        <v>SS</v>
      </c>
      <c r="H27" s="19">
        <f ca="1">_xlfn.XLOOKUP(__xlnm._FilterDatabase_1511[[#This Row],[SAPSA Number]],'DS Point summary'!A:A,'DS Point summary'!G:G)</f>
        <v>62</v>
      </c>
      <c r="I27" s="19" t="s">
        <v>368</v>
      </c>
      <c r="J27" s="21">
        <f t="shared" si="1"/>
        <v>0</v>
      </c>
      <c r="K27" s="22">
        <f t="shared" si="2"/>
        <v>0</v>
      </c>
      <c r="L27" s="23">
        <v>0</v>
      </c>
      <c r="M27" s="24">
        <v>0</v>
      </c>
      <c r="N27" s="23">
        <v>0</v>
      </c>
      <c r="O27" s="24">
        <v>0</v>
      </c>
      <c r="P27" s="23">
        <v>0</v>
      </c>
      <c r="Q27" s="24">
        <v>0</v>
      </c>
      <c r="R27" s="23">
        <v>0</v>
      </c>
      <c r="S27" s="24">
        <v>0</v>
      </c>
      <c r="T27" s="23">
        <v>0</v>
      </c>
      <c r="U27" s="24">
        <v>0</v>
      </c>
      <c r="V27" s="23">
        <v>0</v>
      </c>
      <c r="W27" s="24">
        <v>0</v>
      </c>
    </row>
    <row r="28" spans="1:23" ht="14.45" customHeight="1" x14ac:dyDescent="0.25">
      <c r="A28" s="17">
        <f t="shared" ref="A28:A56" si="3">RANK(K28,K$2:K$137,0)</f>
        <v>11</v>
      </c>
      <c r="B28" s="18">
        <v>3338</v>
      </c>
      <c r="C28" s="25" t="str">
        <f>_xlfn.XLOOKUP(__xlnm._FilterDatabase_1511[[#This Row],[SAPSA Number]],Table1[SAPSA number],Table1[Paid up])</f>
        <v>Y</v>
      </c>
      <c r="D28" s="39" t="str">
        <f>_xlfn.XLOOKUP(__xlnm._FilterDatabase_1511[[#This Row],[SAPSA Number]],'DS Point summary'!A:A,'DS Point summary'!C:C)</f>
        <v>Carl Johann</v>
      </c>
      <c r="E28" s="39" t="str">
        <f>_xlfn.XLOOKUP(__xlnm._FilterDatabase_1511[[#This Row],[SAPSA Number]],'DS Point summary'!A:A,'DS Point summary'!D:D)</f>
        <v>Brandt</v>
      </c>
      <c r="F28" s="20" t="str">
        <f>_xlfn.XLOOKUP(__xlnm._FilterDatabase_1511[[#This Row],[SAPSA Number]],'DS Point summary'!A:A,'DS Point summary'!E:E)</f>
        <v>CJ</v>
      </c>
      <c r="G28" s="17" t="str">
        <f ca="1">_xlfn.XLOOKUP(__xlnm._FilterDatabase_1511[[#This Row],[SAPSA Number]],'DS Point summary'!A:A,'DS Point summary'!F:F)</f>
        <v>S</v>
      </c>
      <c r="H28" s="19">
        <f ca="1">_xlfn.XLOOKUP(__xlnm._FilterDatabase_1511[[#This Row],[SAPSA Number]],'DS Point summary'!A:A,'DS Point summary'!G:G)</f>
        <v>53</v>
      </c>
      <c r="I28" s="19" t="s">
        <v>368</v>
      </c>
      <c r="J28" s="21">
        <f t="shared" si="1"/>
        <v>0</v>
      </c>
      <c r="K28" s="22">
        <f t="shared" si="2"/>
        <v>0</v>
      </c>
      <c r="L28" s="23">
        <v>0</v>
      </c>
      <c r="M28" s="24">
        <v>0</v>
      </c>
      <c r="N28" s="23">
        <v>0</v>
      </c>
      <c r="O28" s="24">
        <v>0</v>
      </c>
      <c r="P28" s="23">
        <v>0</v>
      </c>
      <c r="Q28" s="24">
        <v>0</v>
      </c>
      <c r="R28" s="23">
        <v>0</v>
      </c>
      <c r="S28" s="24">
        <v>0</v>
      </c>
      <c r="T28" s="23">
        <v>0</v>
      </c>
      <c r="U28" s="24">
        <v>0</v>
      </c>
      <c r="V28" s="23">
        <v>0</v>
      </c>
      <c r="W28" s="24">
        <v>0</v>
      </c>
    </row>
    <row r="29" spans="1:23" ht="14.45" customHeight="1" x14ac:dyDescent="0.25">
      <c r="A29" s="17">
        <f t="shared" si="3"/>
        <v>11</v>
      </c>
      <c r="B29" s="25">
        <v>3350</v>
      </c>
      <c r="C29" s="25" t="str">
        <f>_xlfn.XLOOKUP(__xlnm._FilterDatabase_1511[[#This Row],[SAPSA Number]],Table1[SAPSA number],Table1[Paid up])</f>
        <v>Y</v>
      </c>
      <c r="D29" s="39" t="str">
        <f>_xlfn.XLOOKUP(__xlnm._FilterDatabase_1511[[#This Row],[SAPSA Number]],'DS Point summary'!A:A,'DS Point summary'!C:C)</f>
        <v>Conrad Ernest</v>
      </c>
      <c r="E29" s="39" t="str">
        <f>_xlfn.XLOOKUP(__xlnm._FilterDatabase_1511[[#This Row],[SAPSA Number]],'DS Point summary'!A:A,'DS Point summary'!D:D)</f>
        <v>Brandt</v>
      </c>
      <c r="F29" s="20" t="str">
        <f>_xlfn.XLOOKUP(__xlnm._FilterDatabase_1511[[#This Row],[SAPSA Number]],'DS Point summary'!A:A,'DS Point summary'!E:E)</f>
        <v>CE</v>
      </c>
      <c r="G29" s="17" t="str">
        <f ca="1">_xlfn.XLOOKUP(__xlnm._FilterDatabase_1511[[#This Row],[SAPSA Number]],'DS Point summary'!A:A,'DS Point summary'!F:F)</f>
        <v>S</v>
      </c>
      <c r="H29" s="19">
        <f ca="1">_xlfn.XLOOKUP(__xlnm._FilterDatabase_1511[[#This Row],[SAPSA Number]],'DS Point summary'!A:A,'DS Point summary'!G:G)</f>
        <v>50</v>
      </c>
      <c r="I29" s="19" t="s">
        <v>368</v>
      </c>
      <c r="J29" s="21">
        <f t="shared" si="1"/>
        <v>0</v>
      </c>
      <c r="K29" s="22">
        <f t="shared" si="2"/>
        <v>0</v>
      </c>
      <c r="L29" s="23">
        <v>0</v>
      </c>
      <c r="M29" s="24">
        <v>0</v>
      </c>
      <c r="N29" s="23">
        <v>0</v>
      </c>
      <c r="O29" s="24">
        <v>0</v>
      </c>
      <c r="P29" s="23">
        <v>0</v>
      </c>
      <c r="Q29" s="24">
        <v>0</v>
      </c>
      <c r="R29" s="23">
        <v>0</v>
      </c>
      <c r="S29" s="24">
        <v>0</v>
      </c>
      <c r="T29" s="23">
        <v>0</v>
      </c>
      <c r="U29" s="24">
        <v>0</v>
      </c>
      <c r="V29" s="23">
        <v>0</v>
      </c>
      <c r="W29" s="24">
        <v>0</v>
      </c>
    </row>
    <row r="30" spans="1:23" ht="14.45" customHeight="1" x14ac:dyDescent="0.25">
      <c r="A30" s="17">
        <f t="shared" si="3"/>
        <v>11</v>
      </c>
      <c r="B30" s="25">
        <v>3576</v>
      </c>
      <c r="C30" s="25" t="str">
        <f>_xlfn.XLOOKUP(__xlnm._FilterDatabase_1511[[#This Row],[SAPSA Number]],Table1[SAPSA number],Table1[Paid up])</f>
        <v>Y</v>
      </c>
      <c r="D30" s="39" t="str">
        <f>_xlfn.XLOOKUP(__xlnm._FilterDatabase_1511[[#This Row],[SAPSA Number]],'DS Point summary'!A:A,'DS Point summary'!C:C)</f>
        <v>Christoff Mechiel</v>
      </c>
      <c r="E30" s="39" t="str">
        <f>_xlfn.XLOOKUP(__xlnm._FilterDatabase_1511[[#This Row],[SAPSA Number]],'DS Point summary'!A:A,'DS Point summary'!D:D)</f>
        <v>Brandt</v>
      </c>
      <c r="F30" s="20" t="str">
        <f>_xlfn.XLOOKUP(__xlnm._FilterDatabase_1511[[#This Row],[SAPSA Number]],'DS Point summary'!A:A,'DS Point summary'!E:E)</f>
        <v>CM</v>
      </c>
      <c r="G30" s="17" t="str">
        <f ca="1">_xlfn.XLOOKUP(__xlnm._FilterDatabase_1511[[#This Row],[SAPSA Number]],'DS Point summary'!A:A,'DS Point summary'!F:F)</f>
        <v xml:space="preserve"> </v>
      </c>
      <c r="H30" s="19">
        <f ca="1">_xlfn.XLOOKUP(__xlnm._FilterDatabase_1511[[#This Row],[SAPSA Number]],'DS Point summary'!A:A,'DS Point summary'!G:G)</f>
        <v>46</v>
      </c>
      <c r="I30" s="19" t="s">
        <v>368</v>
      </c>
      <c r="J30" s="21">
        <f t="shared" si="1"/>
        <v>0</v>
      </c>
      <c r="K30" s="22">
        <f t="shared" si="2"/>
        <v>0</v>
      </c>
      <c r="L30" s="23">
        <v>0</v>
      </c>
      <c r="M30" s="24">
        <v>0</v>
      </c>
      <c r="N30" s="23">
        <v>0</v>
      </c>
      <c r="O30" s="24">
        <v>0</v>
      </c>
      <c r="P30" s="23">
        <v>0</v>
      </c>
      <c r="Q30" s="24">
        <v>0</v>
      </c>
      <c r="R30" s="23">
        <v>0</v>
      </c>
      <c r="S30" s="24">
        <v>0</v>
      </c>
      <c r="T30" s="23">
        <v>0</v>
      </c>
      <c r="U30" s="24">
        <v>0</v>
      </c>
      <c r="V30" s="23">
        <v>0</v>
      </c>
      <c r="W30" s="24">
        <v>0</v>
      </c>
    </row>
    <row r="31" spans="1:23" ht="14.45" customHeight="1" x14ac:dyDescent="0.25">
      <c r="A31" s="17">
        <f t="shared" si="3"/>
        <v>11</v>
      </c>
      <c r="B31" s="25">
        <v>3577</v>
      </c>
      <c r="C31" s="25" t="str">
        <f>_xlfn.XLOOKUP(__xlnm._FilterDatabase_1511[[#This Row],[SAPSA Number]],Table1[SAPSA number],Table1[Paid up])</f>
        <v>Y</v>
      </c>
      <c r="D31" s="39" t="str">
        <f>_xlfn.XLOOKUP(__xlnm._FilterDatabase_1511[[#This Row],[SAPSA Number]],'DS Point summary'!A:A,'DS Point summary'!C:C)</f>
        <v>Werner</v>
      </c>
      <c r="E31" s="39" t="str">
        <f>_xlfn.XLOOKUP(__xlnm._FilterDatabase_1511[[#This Row],[SAPSA Number]],'DS Point summary'!A:A,'DS Point summary'!D:D)</f>
        <v>Britz</v>
      </c>
      <c r="F31" s="20" t="str">
        <f>_xlfn.XLOOKUP(__xlnm._FilterDatabase_1511[[#This Row],[SAPSA Number]],'DS Point summary'!A:A,'DS Point summary'!E:E)</f>
        <v>W</v>
      </c>
      <c r="G31" s="17" t="str">
        <f ca="1">_xlfn.XLOOKUP(__xlnm._FilterDatabase_1511[[#This Row],[SAPSA Number]],'DS Point summary'!A:A,'DS Point summary'!F:F)</f>
        <v xml:space="preserve"> </v>
      </c>
      <c r="H31" s="19">
        <f ca="1">_xlfn.XLOOKUP(__xlnm._FilterDatabase_1511[[#This Row],[SAPSA Number]],'DS Point summary'!A:A,'DS Point summary'!G:G)</f>
        <v>43</v>
      </c>
      <c r="I31" s="19" t="s">
        <v>368</v>
      </c>
      <c r="J31" s="21">
        <f t="shared" si="1"/>
        <v>0</v>
      </c>
      <c r="K31" s="22">
        <f t="shared" si="2"/>
        <v>0</v>
      </c>
      <c r="L31" s="23">
        <v>0</v>
      </c>
      <c r="M31" s="24">
        <v>0</v>
      </c>
      <c r="N31" s="23">
        <v>0</v>
      </c>
      <c r="O31" s="24">
        <v>0</v>
      </c>
      <c r="P31" s="23">
        <v>0</v>
      </c>
      <c r="Q31" s="24">
        <v>0</v>
      </c>
      <c r="R31" s="23">
        <v>0</v>
      </c>
      <c r="S31" s="24">
        <v>0</v>
      </c>
      <c r="T31" s="23">
        <v>0</v>
      </c>
      <c r="U31" s="24">
        <v>0</v>
      </c>
      <c r="V31" s="23">
        <v>0</v>
      </c>
      <c r="W31" s="24">
        <v>0</v>
      </c>
    </row>
    <row r="32" spans="1:23" ht="14.45" customHeight="1" x14ac:dyDescent="0.25">
      <c r="A32" s="17">
        <f t="shared" si="3"/>
        <v>11</v>
      </c>
      <c r="B32" s="40">
        <v>5304</v>
      </c>
      <c r="C32" s="25" t="str">
        <f>_xlfn.XLOOKUP(__xlnm._FilterDatabase_1511[[#This Row],[SAPSA Number]],Table1[SAPSA number],Table1[Paid up])</f>
        <v>Y</v>
      </c>
      <c r="D32" s="39" t="str">
        <f>_xlfn.XLOOKUP(__xlnm._FilterDatabase_1511[[#This Row],[SAPSA Number]],'DS Point summary'!A:A,'DS Point summary'!C:C)</f>
        <v>Johan Gerard</v>
      </c>
      <c r="E32" s="39" t="str">
        <f>_xlfn.XLOOKUP(__xlnm._FilterDatabase_1511[[#This Row],[SAPSA Number]],'DS Point summary'!A:A,'DS Point summary'!D:D)</f>
        <v>Bultman</v>
      </c>
      <c r="F32" s="20" t="str">
        <f>_xlfn.XLOOKUP(__xlnm._FilterDatabase_1511[[#This Row],[SAPSA Number]],'DS Point summary'!A:A,'DS Point summary'!E:E)</f>
        <v>JG</v>
      </c>
      <c r="G32" s="17" t="str">
        <f ca="1">_xlfn.XLOOKUP(__xlnm._FilterDatabase_1511[[#This Row],[SAPSA Number]],'DS Point summary'!A:A,'DS Point summary'!F:F)</f>
        <v xml:space="preserve"> </v>
      </c>
      <c r="H32" s="19">
        <f ca="1">_xlfn.XLOOKUP(__xlnm._FilterDatabase_1511[[#This Row],[SAPSA Number]],'DS Point summary'!A:A,'DS Point summary'!G:G)</f>
        <v>40</v>
      </c>
      <c r="I32" s="19" t="s">
        <v>368</v>
      </c>
      <c r="J32" s="21">
        <f t="shared" si="1"/>
        <v>0</v>
      </c>
      <c r="K32" s="22">
        <f t="shared" si="2"/>
        <v>0</v>
      </c>
      <c r="L32" s="23">
        <v>0</v>
      </c>
      <c r="M32" s="24">
        <v>0</v>
      </c>
      <c r="N32" s="23">
        <v>0</v>
      </c>
      <c r="O32" s="24">
        <v>0</v>
      </c>
      <c r="P32" s="23">
        <v>0</v>
      </c>
      <c r="Q32" s="24">
        <v>0</v>
      </c>
      <c r="R32" s="23">
        <v>0</v>
      </c>
      <c r="S32" s="24">
        <v>0</v>
      </c>
      <c r="T32" s="23">
        <v>0</v>
      </c>
      <c r="U32" s="24">
        <v>0</v>
      </c>
      <c r="V32" s="23">
        <v>0</v>
      </c>
      <c r="W32" s="24">
        <v>0</v>
      </c>
    </row>
    <row r="33" spans="1:23" ht="14.45" customHeight="1" x14ac:dyDescent="0.25">
      <c r="A33" s="17">
        <f t="shared" si="3"/>
        <v>11</v>
      </c>
      <c r="B33" s="25">
        <v>259</v>
      </c>
      <c r="C33" s="25" t="str">
        <f>_xlfn.XLOOKUP(__xlnm._FilterDatabase_1511[[#This Row],[SAPSA Number]],Table1[SAPSA number],Table1[Paid up])</f>
        <v>Y</v>
      </c>
      <c r="D33" s="39" t="str">
        <f>_xlfn.XLOOKUP(__xlnm._FilterDatabase_1511[[#This Row],[SAPSA Number]],'DS Point summary'!A:A,'DS Point summary'!C:C)</f>
        <v>Kathleen Beresford</v>
      </c>
      <c r="E33" s="39" t="str">
        <f>_xlfn.XLOOKUP(__xlnm._FilterDatabase_1511[[#This Row],[SAPSA Number]],'DS Point summary'!A:A,'DS Point summary'!D:D)</f>
        <v>Carter</v>
      </c>
      <c r="F33" s="20" t="str">
        <f>_xlfn.XLOOKUP(__xlnm._FilterDatabase_1511[[#This Row],[SAPSA Number]],'DS Point summary'!A:A,'DS Point summary'!E:E)</f>
        <v>KB</v>
      </c>
      <c r="G33" s="17" t="str">
        <f>_xlfn.XLOOKUP(__xlnm._FilterDatabase_1511[[#This Row],[SAPSA Number]],'DS Point summary'!A:A,'DS Point summary'!F:F)</f>
        <v>Lady</v>
      </c>
      <c r="H33" s="19">
        <f ca="1">_xlfn.XLOOKUP(__xlnm._FilterDatabase_1511[[#This Row],[SAPSA Number]],'DS Point summary'!A:A,'DS Point summary'!G:G)</f>
        <v>38</v>
      </c>
      <c r="I33" s="19" t="s">
        <v>368</v>
      </c>
      <c r="J33" s="21">
        <f t="shared" si="1"/>
        <v>0</v>
      </c>
      <c r="K33" s="22">
        <f t="shared" si="2"/>
        <v>0</v>
      </c>
      <c r="L33" s="23">
        <v>0</v>
      </c>
      <c r="M33" s="24">
        <v>0</v>
      </c>
      <c r="N33" s="23">
        <v>0</v>
      </c>
      <c r="O33" s="24">
        <v>0</v>
      </c>
      <c r="P33" s="23">
        <v>0</v>
      </c>
      <c r="Q33" s="24">
        <v>0</v>
      </c>
      <c r="R33" s="23">
        <v>0</v>
      </c>
      <c r="S33" s="24">
        <v>0</v>
      </c>
      <c r="T33" s="23">
        <v>0</v>
      </c>
      <c r="U33" s="24">
        <v>0</v>
      </c>
      <c r="V33" s="23">
        <v>0</v>
      </c>
      <c r="W33" s="24">
        <v>0</v>
      </c>
    </row>
    <row r="34" spans="1:23" ht="14.45" customHeight="1" x14ac:dyDescent="0.25">
      <c r="A34" s="17">
        <f t="shared" si="3"/>
        <v>11</v>
      </c>
      <c r="B34" s="25">
        <v>4316</v>
      </c>
      <c r="C34" s="25" t="str">
        <f>_xlfn.XLOOKUP(__xlnm._FilterDatabase_1511[[#This Row],[SAPSA Number]],Table1[SAPSA number],Table1[Paid up])</f>
        <v>Y</v>
      </c>
      <c r="D34" s="39" t="str">
        <f>_xlfn.XLOOKUP(__xlnm._FilterDatabase_1511[[#This Row],[SAPSA Number]],'DS Point summary'!A:A,'DS Point summary'!C:C)</f>
        <v>Wilhelm Jacobus</v>
      </c>
      <c r="E34" s="39" t="str">
        <f>_xlfn.XLOOKUP(__xlnm._FilterDatabase_1511[[#This Row],[SAPSA Number]],'DS Point summary'!A:A,'DS Point summary'!D:D)</f>
        <v>Coetzee</v>
      </c>
      <c r="F34" s="20" t="str">
        <f>_xlfn.XLOOKUP(__xlnm._FilterDatabase_1511[[#This Row],[SAPSA Number]],'DS Point summary'!A:A,'DS Point summary'!E:E)</f>
        <v>WJ</v>
      </c>
      <c r="G34" s="17" t="str">
        <f ca="1">_xlfn.XLOOKUP(__xlnm._FilterDatabase_1511[[#This Row],[SAPSA Number]],'DS Point summary'!A:A,'DS Point summary'!F:F)</f>
        <v>S</v>
      </c>
      <c r="H34" s="19">
        <f ca="1">_xlfn.XLOOKUP(__xlnm._FilterDatabase_1511[[#This Row],[SAPSA Number]],'DS Point summary'!A:A,'DS Point summary'!G:G)</f>
        <v>54</v>
      </c>
      <c r="I34" s="19" t="s">
        <v>368</v>
      </c>
      <c r="J34" s="21">
        <f t="shared" ref="J34:J65" si="4">(IF(L34&gt;0,1,0)+(IF(M34&gt;0,1,0))+(IF(N34&gt;0,1,0))+(IF(O34&gt;0,1,0))+(IF(P34&gt;0,1,0))+(IF(Q34&gt;0,1,0))+(IF(R34&gt;0,1,0))+(IF(S34&gt;0,1,0))+(IF(T34&gt;0,1,0))+(IF(U34&gt;0,1,0))+(IF(V34&gt;0,1,0))+(IF(W34&gt;0,1,0)))</f>
        <v>0</v>
      </c>
      <c r="K34" s="22">
        <f t="shared" ref="K34:K65" si="5">(LARGE(L34:U34,1)+LARGE(L34:U34,2)+LARGE(L34:U34,3)+LARGE(L34:U34,4)+LARGE(L34:U34,5))/5</f>
        <v>0</v>
      </c>
      <c r="L34" s="23">
        <v>0</v>
      </c>
      <c r="M34" s="24">
        <v>0</v>
      </c>
      <c r="N34" s="23">
        <v>0</v>
      </c>
      <c r="O34" s="24">
        <v>0</v>
      </c>
      <c r="P34" s="23">
        <v>0</v>
      </c>
      <c r="Q34" s="24">
        <v>0</v>
      </c>
      <c r="R34" s="23">
        <v>0</v>
      </c>
      <c r="S34" s="24">
        <v>0</v>
      </c>
      <c r="T34" s="23">
        <v>0</v>
      </c>
      <c r="U34" s="24">
        <v>0</v>
      </c>
      <c r="V34" s="23">
        <v>0</v>
      </c>
      <c r="W34" s="24">
        <v>0</v>
      </c>
    </row>
    <row r="35" spans="1:23" ht="14.45" customHeight="1" x14ac:dyDescent="0.25">
      <c r="A35" s="17">
        <f t="shared" si="3"/>
        <v>11</v>
      </c>
      <c r="B35" s="25">
        <v>601</v>
      </c>
      <c r="C35" s="25" t="str">
        <f>_xlfn.XLOOKUP(__xlnm._FilterDatabase_1511[[#This Row],[SAPSA Number]],Table1[SAPSA number],Table1[Paid up])</f>
        <v>Y</v>
      </c>
      <c r="D35" s="39" t="str">
        <f>_xlfn.XLOOKUP(__xlnm._FilterDatabase_1511[[#This Row],[SAPSA Number]],'DS Point summary'!A:A,'DS Point summary'!C:C)</f>
        <v>Piero</v>
      </c>
      <c r="E35" s="39" t="str">
        <f>_xlfn.XLOOKUP(__xlnm._FilterDatabase_1511[[#This Row],[SAPSA Number]],'DS Point summary'!A:A,'DS Point summary'!D:D)</f>
        <v>Cupido</v>
      </c>
      <c r="F35" s="20" t="str">
        <f>_xlfn.XLOOKUP(__xlnm._FilterDatabase_1511[[#This Row],[SAPSA Number]],'DS Point summary'!A:A,'DS Point summary'!E:E)</f>
        <v>P</v>
      </c>
      <c r="G35" s="17" t="str">
        <f ca="1">_xlfn.XLOOKUP(__xlnm._FilterDatabase_1511[[#This Row],[SAPSA Number]],'DS Point summary'!A:A,'DS Point summary'!F:F)</f>
        <v xml:space="preserve"> </v>
      </c>
      <c r="H35" s="19">
        <f ca="1">_xlfn.XLOOKUP(__xlnm._FilterDatabase_1511[[#This Row],[SAPSA Number]],'DS Point summary'!A:A,'DS Point summary'!G:G)</f>
        <v>46</v>
      </c>
      <c r="I35" s="19" t="s">
        <v>368</v>
      </c>
      <c r="J35" s="21">
        <f t="shared" si="4"/>
        <v>0</v>
      </c>
      <c r="K35" s="22">
        <f t="shared" si="5"/>
        <v>0</v>
      </c>
      <c r="L35" s="23">
        <v>0</v>
      </c>
      <c r="M35" s="24">
        <v>0</v>
      </c>
      <c r="N35" s="23">
        <v>0</v>
      </c>
      <c r="O35" s="24">
        <v>0</v>
      </c>
      <c r="P35" s="23">
        <v>0</v>
      </c>
      <c r="Q35" s="24">
        <v>0</v>
      </c>
      <c r="R35" s="23">
        <v>0</v>
      </c>
      <c r="S35" s="24">
        <v>0</v>
      </c>
      <c r="T35" s="23">
        <v>0</v>
      </c>
      <c r="U35" s="24">
        <v>0</v>
      </c>
      <c r="V35" s="23">
        <v>0</v>
      </c>
      <c r="W35" s="24">
        <v>0</v>
      </c>
    </row>
    <row r="36" spans="1:23" ht="14.45" customHeight="1" x14ac:dyDescent="0.25">
      <c r="A36" s="17">
        <f t="shared" si="3"/>
        <v>11</v>
      </c>
      <c r="B36" s="25">
        <v>591</v>
      </c>
      <c r="C36" s="25" t="str">
        <f>_xlfn.XLOOKUP(__xlnm._FilterDatabase_1511[[#This Row],[SAPSA Number]],Table1[SAPSA number],Table1[Paid up])</f>
        <v>Y</v>
      </c>
      <c r="D36" s="39" t="str">
        <f>_xlfn.XLOOKUP(__xlnm._FilterDatabase_1511[[#This Row],[SAPSA Number]],'DS Point summary'!A:A,'DS Point summary'!C:C)</f>
        <v>Enrico</v>
      </c>
      <c r="E36" s="39" t="str">
        <f>_xlfn.XLOOKUP(__xlnm._FilterDatabase_1511[[#This Row],[SAPSA Number]],'DS Point summary'!A:A,'DS Point summary'!D:D)</f>
        <v>Cupido</v>
      </c>
      <c r="F36" s="20" t="str">
        <f>_xlfn.XLOOKUP(__xlnm._FilterDatabase_1511[[#This Row],[SAPSA Number]],'DS Point summary'!A:A,'DS Point summary'!E:E)</f>
        <v>E</v>
      </c>
      <c r="G36" s="17" t="str">
        <f ca="1">_xlfn.XLOOKUP(__xlnm._FilterDatabase_1511[[#This Row],[SAPSA Number]],'DS Point summary'!A:A,'DS Point summary'!F:F)</f>
        <v>GS</v>
      </c>
      <c r="H36" s="19">
        <f ca="1">_xlfn.XLOOKUP(__xlnm._FilterDatabase_1511[[#This Row],[SAPSA Number]],'DS Point summary'!A:A,'DS Point summary'!G:G)</f>
        <v>74</v>
      </c>
      <c r="I36" s="19" t="s">
        <v>368</v>
      </c>
      <c r="J36" s="21">
        <f t="shared" si="4"/>
        <v>0</v>
      </c>
      <c r="K36" s="22">
        <f t="shared" si="5"/>
        <v>0</v>
      </c>
      <c r="L36" s="23">
        <v>0</v>
      </c>
      <c r="M36" s="24">
        <v>0</v>
      </c>
      <c r="N36" s="23">
        <v>0</v>
      </c>
      <c r="O36" s="24">
        <v>0</v>
      </c>
      <c r="P36" s="23">
        <v>0</v>
      </c>
      <c r="Q36" s="24">
        <v>0</v>
      </c>
      <c r="R36" s="23">
        <v>0</v>
      </c>
      <c r="S36" s="24">
        <v>0</v>
      </c>
      <c r="T36" s="23">
        <v>0</v>
      </c>
      <c r="U36" s="24">
        <v>0</v>
      </c>
      <c r="V36" s="23">
        <v>0</v>
      </c>
      <c r="W36" s="24">
        <v>0</v>
      </c>
    </row>
    <row r="37" spans="1:23" ht="14.45" customHeight="1" x14ac:dyDescent="0.25">
      <c r="A37" s="17">
        <f t="shared" si="3"/>
        <v>11</v>
      </c>
      <c r="B37" s="26">
        <v>6225</v>
      </c>
      <c r="C37" s="25" t="str">
        <f>_xlfn.XLOOKUP(__xlnm._FilterDatabase_1511[[#This Row],[SAPSA Number]],Table1[SAPSA number],Table1[Paid up])</f>
        <v>Y</v>
      </c>
      <c r="D37" s="39" t="str">
        <f>_xlfn.XLOOKUP(__xlnm._FilterDatabase_1511[[#This Row],[SAPSA Number]],'DS Point summary'!A:A,'DS Point summary'!C:C)</f>
        <v>Hannele Meliske</v>
      </c>
      <c r="E37" s="39" t="str">
        <f>_xlfn.XLOOKUP(__xlnm._FilterDatabase_1511[[#This Row],[SAPSA Number]],'DS Point summary'!A:A,'DS Point summary'!D:D)</f>
        <v>du Bruyn</v>
      </c>
      <c r="F37" s="20" t="str">
        <f>_xlfn.XLOOKUP(__xlnm._FilterDatabase_1511[[#This Row],[SAPSA Number]],'DS Point summary'!A:A,'DS Point summary'!E:E)</f>
        <v>HM</v>
      </c>
      <c r="G37" s="17" t="str">
        <f>_xlfn.XLOOKUP(__xlnm._FilterDatabase_1511[[#This Row],[SAPSA Number]],'DS Point summary'!A:A,'DS Point summary'!F:F)</f>
        <v>Lady</v>
      </c>
      <c r="H37" s="19">
        <f ca="1">_xlfn.XLOOKUP(__xlnm._FilterDatabase_1511[[#This Row],[SAPSA Number]],'DS Point summary'!A:A,'DS Point summary'!G:G)</f>
        <v>42</v>
      </c>
      <c r="I37" s="19" t="s">
        <v>368</v>
      </c>
      <c r="J37" s="21">
        <f t="shared" si="4"/>
        <v>0</v>
      </c>
      <c r="K37" s="22">
        <f t="shared" si="5"/>
        <v>0</v>
      </c>
      <c r="L37" s="23">
        <v>0</v>
      </c>
      <c r="M37" s="24">
        <v>0</v>
      </c>
      <c r="N37" s="23">
        <v>0</v>
      </c>
      <c r="O37" s="24">
        <v>0</v>
      </c>
      <c r="P37" s="23">
        <v>0</v>
      </c>
      <c r="Q37" s="24">
        <v>0</v>
      </c>
      <c r="R37" s="23">
        <v>0</v>
      </c>
      <c r="S37" s="24">
        <v>0</v>
      </c>
      <c r="T37" s="23">
        <v>0</v>
      </c>
      <c r="U37" s="24">
        <v>0</v>
      </c>
      <c r="V37" s="23">
        <v>0</v>
      </c>
      <c r="W37" s="24">
        <v>0</v>
      </c>
    </row>
    <row r="38" spans="1:23" ht="14.45" customHeight="1" x14ac:dyDescent="0.25">
      <c r="A38" s="17">
        <f t="shared" si="3"/>
        <v>11</v>
      </c>
      <c r="B38" s="26">
        <v>6855</v>
      </c>
      <c r="C38" s="25" t="str">
        <f>_xlfn.XLOOKUP(__xlnm._FilterDatabase_1511[[#This Row],[SAPSA Number]],Table1[SAPSA number],Table1[Paid up])</f>
        <v>Y</v>
      </c>
      <c r="D38" s="39" t="str">
        <f>_xlfn.XLOOKUP(__xlnm._FilterDatabase_1511[[#This Row],[SAPSA Number]],'DS Point summary'!A:A,'DS Point summary'!C:C)</f>
        <v>Cornelius Jansen</v>
      </c>
      <c r="E38" s="39" t="str">
        <f>_xlfn.XLOOKUP(__xlnm._FilterDatabase_1511[[#This Row],[SAPSA Number]],'DS Point summary'!A:A,'DS Point summary'!D:D)</f>
        <v>de Jager</v>
      </c>
      <c r="F38" s="20" t="str">
        <f>_xlfn.XLOOKUP(__xlnm._FilterDatabase_1511[[#This Row],[SAPSA Number]],'DS Point summary'!A:A,'DS Point summary'!E:E)</f>
        <v>CJ</v>
      </c>
      <c r="G38" s="17" t="str">
        <f ca="1">_xlfn.XLOOKUP(__xlnm._FilterDatabase_1511[[#This Row],[SAPSA Number]],'DS Point summary'!A:A,'DS Point summary'!F:F)</f>
        <v xml:space="preserve"> </v>
      </c>
      <c r="H38" s="19">
        <f ca="1">_xlfn.XLOOKUP(__xlnm._FilterDatabase_1511[[#This Row],[SAPSA Number]],'DS Point summary'!A:A,'DS Point summary'!G:G)</f>
        <v>38</v>
      </c>
      <c r="I38" s="19" t="s">
        <v>368</v>
      </c>
      <c r="J38" s="21">
        <f t="shared" si="4"/>
        <v>0</v>
      </c>
      <c r="K38" s="22">
        <f t="shared" si="5"/>
        <v>0</v>
      </c>
      <c r="L38" s="23">
        <v>0</v>
      </c>
      <c r="M38" s="24">
        <v>0</v>
      </c>
      <c r="N38" s="23">
        <v>0</v>
      </c>
      <c r="O38" s="24">
        <v>0</v>
      </c>
      <c r="P38" s="23">
        <v>0</v>
      </c>
      <c r="Q38" s="24">
        <v>0</v>
      </c>
      <c r="R38" s="23">
        <v>0</v>
      </c>
      <c r="S38" s="24">
        <v>0</v>
      </c>
      <c r="T38" s="23">
        <v>0</v>
      </c>
      <c r="U38" s="24">
        <v>0</v>
      </c>
      <c r="V38" s="23">
        <v>0</v>
      </c>
      <c r="W38" s="24">
        <v>0</v>
      </c>
    </row>
    <row r="39" spans="1:23" ht="14.45" customHeight="1" x14ac:dyDescent="0.25">
      <c r="A39" s="17">
        <f t="shared" si="3"/>
        <v>11</v>
      </c>
      <c r="B39" s="25">
        <v>7193</v>
      </c>
      <c r="C39" s="25" t="str">
        <f>_xlfn.XLOOKUP(__xlnm._FilterDatabase_1511[[#This Row],[SAPSA Number]],Table1[SAPSA number],Table1[Paid up])</f>
        <v>Y</v>
      </c>
      <c r="D39" s="39" t="str">
        <f>_xlfn.XLOOKUP(__xlnm._FilterDatabase_1511[[#This Row],[SAPSA Number]],'DS Point summary'!A:A,'DS Point summary'!C:C)</f>
        <v>Liezl</v>
      </c>
      <c r="E39" s="39" t="str">
        <f>_xlfn.XLOOKUP(__xlnm._FilterDatabase_1511[[#This Row],[SAPSA Number]],'DS Point summary'!A:A,'DS Point summary'!D:D)</f>
        <v>de Jager</v>
      </c>
      <c r="F39" s="20" t="str">
        <f>_xlfn.XLOOKUP(__xlnm._FilterDatabase_1511[[#This Row],[SAPSA Number]],'DS Point summary'!A:A,'DS Point summary'!E:E)</f>
        <v>L</v>
      </c>
      <c r="G39" s="17" t="str">
        <f>_xlfn.XLOOKUP(__xlnm._FilterDatabase_1511[[#This Row],[SAPSA Number]],'DS Point summary'!A:A,'DS Point summary'!F:F)</f>
        <v>Lady</v>
      </c>
      <c r="H39" s="19">
        <f ca="1">_xlfn.XLOOKUP(__xlnm._FilterDatabase_1511[[#This Row],[SAPSA Number]],'DS Point summary'!A:A,'DS Point summary'!G:G)</f>
        <v>39</v>
      </c>
      <c r="I39" s="19" t="s">
        <v>368</v>
      </c>
      <c r="J39" s="21">
        <f t="shared" si="4"/>
        <v>0</v>
      </c>
      <c r="K39" s="22">
        <f t="shared" si="5"/>
        <v>0</v>
      </c>
      <c r="L39" s="23">
        <v>0</v>
      </c>
      <c r="M39" s="24">
        <v>0</v>
      </c>
      <c r="N39" s="23">
        <v>0</v>
      </c>
      <c r="O39" s="24">
        <v>0</v>
      </c>
      <c r="P39" s="23">
        <v>0</v>
      </c>
      <c r="Q39" s="24">
        <v>0</v>
      </c>
      <c r="R39" s="23">
        <v>0</v>
      </c>
      <c r="S39" s="24">
        <v>0</v>
      </c>
      <c r="T39" s="23">
        <v>0</v>
      </c>
      <c r="U39" s="24">
        <v>0</v>
      </c>
      <c r="V39" s="23">
        <v>0</v>
      </c>
      <c r="W39" s="24">
        <v>0</v>
      </c>
    </row>
    <row r="40" spans="1:23" ht="14.45" customHeight="1" x14ac:dyDescent="0.25">
      <c r="A40" s="17">
        <f t="shared" si="3"/>
        <v>11</v>
      </c>
      <c r="B40" s="26">
        <v>301</v>
      </c>
      <c r="C40" s="25" t="str">
        <f>_xlfn.XLOOKUP(__xlnm._FilterDatabase_1511[[#This Row],[SAPSA Number]],Table1[SAPSA number],Table1[Paid up])</f>
        <v>Y</v>
      </c>
      <c r="D40" s="39" t="str">
        <f>_xlfn.XLOOKUP(__xlnm._FilterDatabase_1511[[#This Row],[SAPSA Number]],'DS Point summary'!A:A,'DS Point summary'!C:C)</f>
        <v>Wolfgang Wilhelm</v>
      </c>
      <c r="E40" s="39" t="str">
        <f>_xlfn.XLOOKUP(__xlnm._FilterDatabase_1511[[#This Row],[SAPSA Number]],'DS Point summary'!A:A,'DS Point summary'!D:D)</f>
        <v>Dirsuweit</v>
      </c>
      <c r="F40" s="20" t="str">
        <f>_xlfn.XLOOKUP(__xlnm._FilterDatabase_1511[[#This Row],[SAPSA Number]],'DS Point summary'!A:A,'DS Point summary'!E:E)</f>
        <v>WW</v>
      </c>
      <c r="G40" s="17" t="str">
        <f ca="1">_xlfn.XLOOKUP(__xlnm._FilterDatabase_1511[[#This Row],[SAPSA Number]],'DS Point summary'!A:A,'DS Point summary'!F:F)</f>
        <v>GS</v>
      </c>
      <c r="H40" s="19">
        <f>_xlfn.XLOOKUP(__xlnm._FilterDatabase_1511[[#This Row],[SAPSA Number]],'DS Point summary'!A:A,'DS Point summary'!G:G)</f>
        <v>0</v>
      </c>
      <c r="I40" s="19" t="s">
        <v>368</v>
      </c>
      <c r="J40" s="21">
        <f t="shared" si="4"/>
        <v>0</v>
      </c>
      <c r="K40" s="22">
        <f t="shared" si="5"/>
        <v>0</v>
      </c>
      <c r="L40" s="83">
        <v>0</v>
      </c>
      <c r="M40" s="84">
        <v>0</v>
      </c>
      <c r="N40" s="83">
        <v>0</v>
      </c>
      <c r="O40" s="84">
        <v>0</v>
      </c>
      <c r="P40" s="83">
        <v>0</v>
      </c>
      <c r="Q40" s="84">
        <v>0</v>
      </c>
      <c r="R40" s="83">
        <v>0</v>
      </c>
      <c r="S40" s="84">
        <v>0</v>
      </c>
      <c r="T40" s="83">
        <v>0</v>
      </c>
      <c r="U40" s="84">
        <v>0</v>
      </c>
      <c r="V40" s="23">
        <v>0</v>
      </c>
      <c r="W40" s="24">
        <v>0</v>
      </c>
    </row>
    <row r="41" spans="1:23" ht="14.45" customHeight="1" x14ac:dyDescent="0.25">
      <c r="A41" s="17">
        <f t="shared" si="3"/>
        <v>11</v>
      </c>
      <c r="B41" s="39">
        <v>6846</v>
      </c>
      <c r="C41" s="25" t="str">
        <f>_xlfn.XLOOKUP(__xlnm._FilterDatabase_1511[[#This Row],[SAPSA Number]],Table1[SAPSA number],Table1[Paid up])</f>
        <v>Y</v>
      </c>
      <c r="D41" s="39" t="str">
        <f>_xlfn.XLOOKUP(__xlnm._FilterDatabase_1511[[#This Row],[SAPSA Number]],'DS Point summary'!A:A,'DS Point summary'!C:C)</f>
        <v>Daniel Stephanus</v>
      </c>
      <c r="E41" s="39" t="str">
        <f>_xlfn.XLOOKUP(__xlnm._FilterDatabase_1511[[#This Row],[SAPSA Number]],'DS Point summary'!A:A,'DS Point summary'!D:D)</f>
        <v>Dreyer</v>
      </c>
      <c r="F41" s="20" t="str">
        <f>_xlfn.XLOOKUP(__xlnm._FilterDatabase_1511[[#This Row],[SAPSA Number]],'DS Point summary'!A:A,'DS Point summary'!E:E)</f>
        <v>DSJ</v>
      </c>
      <c r="G41" s="17" t="str">
        <f ca="1">_xlfn.XLOOKUP(__xlnm._FilterDatabase_1511[[#This Row],[SAPSA Number]],'DS Point summary'!A:A,'DS Point summary'!F:F)</f>
        <v xml:space="preserve"> </v>
      </c>
      <c r="H41" s="19">
        <f ca="1">_xlfn.XLOOKUP(__xlnm._FilterDatabase_1511[[#This Row],[SAPSA Number]],'DS Point summary'!A:A,'DS Point summary'!G:G)</f>
        <v>41</v>
      </c>
      <c r="I41" s="19" t="s">
        <v>368</v>
      </c>
      <c r="J41" s="21">
        <f t="shared" si="4"/>
        <v>0</v>
      </c>
      <c r="K41" s="22">
        <f t="shared" si="5"/>
        <v>0</v>
      </c>
      <c r="L41" s="23">
        <v>0</v>
      </c>
      <c r="M41" s="24">
        <v>0</v>
      </c>
      <c r="N41" s="23">
        <v>0</v>
      </c>
      <c r="O41" s="24">
        <v>0</v>
      </c>
      <c r="P41" s="23">
        <v>0</v>
      </c>
      <c r="Q41" s="24">
        <v>0</v>
      </c>
      <c r="R41" s="23">
        <v>0</v>
      </c>
      <c r="S41" s="24">
        <v>0</v>
      </c>
      <c r="T41" s="23">
        <v>0</v>
      </c>
      <c r="U41" s="24">
        <v>0</v>
      </c>
      <c r="V41" s="23">
        <v>0</v>
      </c>
      <c r="W41" s="24">
        <v>0</v>
      </c>
    </row>
    <row r="42" spans="1:23" ht="14.45" customHeight="1" x14ac:dyDescent="0.25">
      <c r="A42" s="17">
        <f t="shared" si="3"/>
        <v>11</v>
      </c>
      <c r="B42" s="25">
        <v>6975</v>
      </c>
      <c r="C42" s="25" t="str">
        <f>_xlfn.XLOOKUP(__xlnm._FilterDatabase_1511[[#This Row],[SAPSA Number]],Table1[SAPSA number],Table1[Paid up])</f>
        <v>Y</v>
      </c>
      <c r="D42" s="39" t="str">
        <f>_xlfn.XLOOKUP(__xlnm._FilterDatabase_1511[[#This Row],[SAPSA Number]],'DS Point summary'!A:A,'DS Point summary'!C:C)</f>
        <v>Mattheus Johannes</v>
      </c>
      <c r="E42" s="39" t="str">
        <f>_xlfn.XLOOKUP(__xlnm._FilterDatabase_1511[[#This Row],[SAPSA Number]],'DS Point summary'!A:A,'DS Point summary'!D:D)</f>
        <v>du Bruyn</v>
      </c>
      <c r="F42" s="20" t="str">
        <f>_xlfn.XLOOKUP(__xlnm._FilterDatabase_1511[[#This Row],[SAPSA Number]],'DS Point summary'!A:A,'DS Point summary'!E:E)</f>
        <v>MJ</v>
      </c>
      <c r="G42" s="17" t="str">
        <f ca="1">_xlfn.XLOOKUP(__xlnm._FilterDatabase_1511[[#This Row],[SAPSA Number]],'DS Point summary'!A:A,'DS Point summary'!F:F)</f>
        <v xml:space="preserve"> </v>
      </c>
      <c r="H42" s="19">
        <f ca="1">_xlfn.XLOOKUP(__xlnm._FilterDatabase_1511[[#This Row],[SAPSA Number]],'DS Point summary'!A:A,'DS Point summary'!G:G)</f>
        <v>45</v>
      </c>
      <c r="I42" s="19" t="s">
        <v>368</v>
      </c>
      <c r="J42" s="21">
        <f t="shared" si="4"/>
        <v>0</v>
      </c>
      <c r="K42" s="22">
        <f t="shared" si="5"/>
        <v>0</v>
      </c>
      <c r="L42" s="83">
        <v>0</v>
      </c>
      <c r="M42" s="84">
        <v>0</v>
      </c>
      <c r="N42" s="83">
        <v>0</v>
      </c>
      <c r="O42" s="84">
        <v>0</v>
      </c>
      <c r="P42" s="83">
        <v>0</v>
      </c>
      <c r="Q42" s="84">
        <v>0</v>
      </c>
      <c r="R42" s="83">
        <v>0</v>
      </c>
      <c r="S42" s="84">
        <v>0</v>
      </c>
      <c r="T42" s="83">
        <v>0</v>
      </c>
      <c r="U42" s="84">
        <v>0</v>
      </c>
      <c r="V42" s="23">
        <v>0</v>
      </c>
      <c r="W42" s="24">
        <v>0</v>
      </c>
    </row>
    <row r="43" spans="1:23" ht="14.45" customHeight="1" x14ac:dyDescent="0.25">
      <c r="A43" s="17">
        <f t="shared" si="3"/>
        <v>11</v>
      </c>
      <c r="B43" s="25">
        <v>392</v>
      </c>
      <c r="C43" s="25" t="str">
        <f>_xlfn.XLOOKUP(__xlnm._FilterDatabase_1511[[#This Row],[SAPSA Number]],Table1[SAPSA number],Table1[Paid up])</f>
        <v>Y</v>
      </c>
      <c r="D43" s="39" t="str">
        <f>_xlfn.XLOOKUP(__xlnm._FilterDatabase_1511[[#This Row],[SAPSA Number]],'DS Point summary'!A:A,'DS Point summary'!C:C)</f>
        <v>Sasha-Lee</v>
      </c>
      <c r="E43" s="39" t="str">
        <f>_xlfn.XLOOKUP(__xlnm._FilterDatabase_1511[[#This Row],[SAPSA Number]],'DS Point summary'!A:A,'DS Point summary'!D:D)</f>
        <v>Du Plessis</v>
      </c>
      <c r="F43" s="20" t="str">
        <f>_xlfn.XLOOKUP(__xlnm._FilterDatabase_1511[[#This Row],[SAPSA Number]],'DS Point summary'!A:A,'DS Point summary'!E:E)</f>
        <v>SL</v>
      </c>
      <c r="G43" s="17" t="str">
        <f>_xlfn.XLOOKUP(__xlnm._FilterDatabase_1511[[#This Row],[SAPSA Number]],'DS Point summary'!A:A,'DS Point summary'!F:F)</f>
        <v>Lady</v>
      </c>
      <c r="H43" s="19">
        <f ca="1">_xlfn.XLOOKUP(__xlnm._FilterDatabase_1511[[#This Row],[SAPSA Number]],'DS Point summary'!A:A,'DS Point summary'!G:G)</f>
        <v>31</v>
      </c>
      <c r="I43" s="19" t="s">
        <v>368</v>
      </c>
      <c r="J43" s="21">
        <f t="shared" si="4"/>
        <v>0</v>
      </c>
      <c r="K43" s="22">
        <f t="shared" si="5"/>
        <v>0</v>
      </c>
      <c r="L43" s="23">
        <v>0</v>
      </c>
      <c r="M43" s="24">
        <v>0</v>
      </c>
      <c r="N43" s="23">
        <v>0</v>
      </c>
      <c r="O43" s="24">
        <v>0</v>
      </c>
      <c r="P43" s="23">
        <v>0</v>
      </c>
      <c r="Q43" s="24">
        <v>0</v>
      </c>
      <c r="R43" s="23">
        <v>0</v>
      </c>
      <c r="S43" s="24">
        <v>0</v>
      </c>
      <c r="T43" s="23">
        <v>0</v>
      </c>
      <c r="U43" s="24">
        <v>0</v>
      </c>
      <c r="V43" s="23">
        <v>0</v>
      </c>
      <c r="W43" s="24">
        <v>0</v>
      </c>
    </row>
    <row r="44" spans="1:23" ht="14.45" customHeight="1" x14ac:dyDescent="0.25">
      <c r="A44" s="17">
        <f t="shared" si="3"/>
        <v>11</v>
      </c>
      <c r="B44" s="18">
        <v>127</v>
      </c>
      <c r="C44" s="25" t="str">
        <f>_xlfn.XLOOKUP(__xlnm._FilterDatabase_1511[[#This Row],[SAPSA Number]],Table1[SAPSA number],Table1[Paid up])</f>
        <v>Y</v>
      </c>
      <c r="D44" s="39" t="str">
        <f>_xlfn.XLOOKUP(__xlnm._FilterDatabase_1511[[#This Row],[SAPSA Number]],'DS Point summary'!A:A,'DS Point summary'!C:C)</f>
        <v>Eurika Susara</v>
      </c>
      <c r="E44" s="39" t="str">
        <f>_xlfn.XLOOKUP(__xlnm._FilterDatabase_1511[[#This Row],[SAPSA Number]],'DS Point summary'!A:A,'DS Point summary'!D:D)</f>
        <v>Du Plooy</v>
      </c>
      <c r="F44" s="20" t="str">
        <f>_xlfn.XLOOKUP(__xlnm._FilterDatabase_1511[[#This Row],[SAPSA Number]],'DS Point summary'!A:A,'DS Point summary'!E:E)</f>
        <v>E</v>
      </c>
      <c r="G44" s="17" t="str">
        <f>_xlfn.XLOOKUP(__xlnm._FilterDatabase_1511[[#This Row],[SAPSA Number]],'DS Point summary'!A:A,'DS Point summary'!F:F)</f>
        <v>SS</v>
      </c>
      <c r="H44" s="19">
        <f ca="1">_xlfn.XLOOKUP(__xlnm._FilterDatabase_1511[[#This Row],[SAPSA Number]],'DS Point summary'!A:A,'DS Point summary'!G:G)</f>
        <v>65</v>
      </c>
      <c r="I44" s="19" t="s">
        <v>368</v>
      </c>
      <c r="J44" s="21">
        <f t="shared" si="4"/>
        <v>0</v>
      </c>
      <c r="K44" s="22">
        <f t="shared" si="5"/>
        <v>0</v>
      </c>
      <c r="L44" s="23">
        <v>0</v>
      </c>
      <c r="M44" s="24">
        <v>0</v>
      </c>
      <c r="N44" s="23">
        <v>0</v>
      </c>
      <c r="O44" s="24">
        <v>0</v>
      </c>
      <c r="P44" s="23">
        <v>0</v>
      </c>
      <c r="Q44" s="24">
        <v>0</v>
      </c>
      <c r="R44" s="23">
        <v>0</v>
      </c>
      <c r="S44" s="24">
        <v>0</v>
      </c>
      <c r="T44" s="23">
        <v>0</v>
      </c>
      <c r="U44" s="24">
        <v>0</v>
      </c>
      <c r="V44" s="23">
        <v>0</v>
      </c>
      <c r="W44" s="24">
        <v>0</v>
      </c>
    </row>
    <row r="45" spans="1:23" ht="14.25" customHeight="1" x14ac:dyDescent="0.25">
      <c r="A45" s="17">
        <f t="shared" si="3"/>
        <v>11</v>
      </c>
      <c r="B45" s="25">
        <v>6935</v>
      </c>
      <c r="C45" s="25" t="str">
        <f>_xlfn.XLOOKUP(__xlnm._FilterDatabase_1511[[#This Row],[SAPSA Number]],Table1[SAPSA number],Table1[Paid up])</f>
        <v>Y</v>
      </c>
      <c r="D45" s="39" t="str">
        <f>_xlfn.XLOOKUP(__xlnm._FilterDatabase_1511[[#This Row],[SAPSA Number]],'DS Point summary'!A:A,'DS Point summary'!C:C)</f>
        <v>Dewaldt</v>
      </c>
      <c r="E45" s="39" t="str">
        <f>_xlfn.XLOOKUP(__xlnm._FilterDatabase_1511[[#This Row],[SAPSA Number]],'DS Point summary'!A:A,'DS Point summary'!D:D)</f>
        <v>Engelbrecht</v>
      </c>
      <c r="F45" s="20" t="str">
        <f>_xlfn.XLOOKUP(__xlnm._FilterDatabase_1511[[#This Row],[SAPSA Number]],'DS Point summary'!A:A,'DS Point summary'!E:E)</f>
        <v>D</v>
      </c>
      <c r="G45" s="17" t="str">
        <f ca="1">_xlfn.XLOOKUP(__xlnm._FilterDatabase_1511[[#This Row],[SAPSA Number]],'DS Point summary'!A:A,'DS Point summary'!F:F)</f>
        <v xml:space="preserve"> </v>
      </c>
      <c r="H45" s="19">
        <f ca="1">_xlfn.XLOOKUP(__xlnm._FilterDatabase_1511[[#This Row],[SAPSA Number]],'DS Point summary'!A:A,'DS Point summary'!G:G)</f>
        <v>36</v>
      </c>
      <c r="I45" s="19" t="s">
        <v>368</v>
      </c>
      <c r="J45" s="21">
        <f t="shared" si="4"/>
        <v>0</v>
      </c>
      <c r="K45" s="22">
        <f t="shared" si="5"/>
        <v>0</v>
      </c>
      <c r="L45" s="23">
        <v>0</v>
      </c>
      <c r="M45" s="24">
        <v>0</v>
      </c>
      <c r="N45" s="23">
        <v>0</v>
      </c>
      <c r="O45" s="24">
        <v>0</v>
      </c>
      <c r="P45" s="23">
        <v>0</v>
      </c>
      <c r="Q45" s="24">
        <v>0</v>
      </c>
      <c r="R45" s="23">
        <v>0</v>
      </c>
      <c r="S45" s="24">
        <v>0</v>
      </c>
      <c r="T45" s="23">
        <v>0</v>
      </c>
      <c r="U45" s="24">
        <v>0</v>
      </c>
      <c r="V45" s="23">
        <v>0</v>
      </c>
      <c r="W45" s="24">
        <v>0</v>
      </c>
    </row>
    <row r="46" spans="1:23" ht="14.45" customHeight="1" x14ac:dyDescent="0.25">
      <c r="A46" s="17">
        <f t="shared" si="3"/>
        <v>11</v>
      </c>
      <c r="B46" s="25">
        <v>393</v>
      </c>
      <c r="C46" s="25" t="str">
        <f>_xlfn.XLOOKUP(__xlnm._FilterDatabase_1511[[#This Row],[SAPSA Number]],Table1[SAPSA number],Table1[Paid up])</f>
        <v>Y</v>
      </c>
      <c r="D46" s="39" t="str">
        <f>_xlfn.XLOOKUP(__xlnm._FilterDatabase_1511[[#This Row],[SAPSA Number]],'DS Point summary'!A:A,'DS Point summary'!C:C)</f>
        <v>Robyn Angela</v>
      </c>
      <c r="E46" s="39" t="str">
        <f>_xlfn.XLOOKUP(__xlnm._FilterDatabase_1511[[#This Row],[SAPSA Number]],'DS Point summary'!A:A,'DS Point summary'!D:D)</f>
        <v>Evans</v>
      </c>
      <c r="F46" s="20" t="str">
        <f>_xlfn.XLOOKUP(__xlnm._FilterDatabase_1511[[#This Row],[SAPSA Number]],'DS Point summary'!A:A,'DS Point summary'!E:E)</f>
        <v>RA</v>
      </c>
      <c r="G46" s="17" t="str">
        <f>_xlfn.XLOOKUP(__xlnm._FilterDatabase_1511[[#This Row],[SAPSA Number]],'DS Point summary'!A:A,'DS Point summary'!F:F)</f>
        <v>Lady</v>
      </c>
      <c r="H46" s="19">
        <f ca="1">_xlfn.XLOOKUP(__xlnm._FilterDatabase_1511[[#This Row],[SAPSA Number]],'DS Point summary'!A:A,'DS Point summary'!G:G)</f>
        <v>59</v>
      </c>
      <c r="I46" s="19" t="s">
        <v>368</v>
      </c>
      <c r="J46" s="21">
        <f t="shared" si="4"/>
        <v>0</v>
      </c>
      <c r="K46" s="22">
        <f t="shared" si="5"/>
        <v>0</v>
      </c>
      <c r="L46" s="83">
        <v>0</v>
      </c>
      <c r="M46" s="84">
        <v>0</v>
      </c>
      <c r="N46" s="83">
        <v>0</v>
      </c>
      <c r="O46" s="84">
        <v>0</v>
      </c>
      <c r="P46" s="83">
        <v>0</v>
      </c>
      <c r="Q46" s="84">
        <v>0</v>
      </c>
      <c r="R46" s="83">
        <v>0</v>
      </c>
      <c r="S46" s="84">
        <v>0</v>
      </c>
      <c r="T46" s="83">
        <v>0</v>
      </c>
      <c r="U46" s="84">
        <v>0</v>
      </c>
      <c r="V46" s="23">
        <v>0</v>
      </c>
      <c r="W46" s="24">
        <v>0</v>
      </c>
    </row>
    <row r="47" spans="1:23" ht="14.45" customHeight="1" x14ac:dyDescent="0.25">
      <c r="A47" s="17">
        <f t="shared" si="3"/>
        <v>11</v>
      </c>
      <c r="B47" s="25">
        <v>3172</v>
      </c>
      <c r="C47" s="25" t="str">
        <f>_xlfn.XLOOKUP(__xlnm._FilterDatabase_1511[[#This Row],[SAPSA Number]],Table1[SAPSA number],Table1[Paid up])</f>
        <v>Y</v>
      </c>
      <c r="D47" s="39" t="str">
        <f>_xlfn.XLOOKUP(__xlnm._FilterDatabase_1511[[#This Row],[SAPSA Number]],'DS Point summary'!A:A,'DS Point summary'!C:C)</f>
        <v>Mervyn-John</v>
      </c>
      <c r="E47" s="39" t="str">
        <f>_xlfn.XLOOKUP(__xlnm._FilterDatabase_1511[[#This Row],[SAPSA Number]],'DS Point summary'!A:A,'DS Point summary'!D:D)</f>
        <v>Evans</v>
      </c>
      <c r="F47" s="20" t="str">
        <f>_xlfn.XLOOKUP(__xlnm._FilterDatabase_1511[[#This Row],[SAPSA Number]],'DS Point summary'!A:A,'DS Point summary'!E:E)</f>
        <v>MJ</v>
      </c>
      <c r="G47" s="17" t="str">
        <f ca="1">_xlfn.XLOOKUP(__xlnm._FilterDatabase_1511[[#This Row],[SAPSA Number]],'DS Point summary'!A:A,'DS Point summary'!F:F)</f>
        <v>SS</v>
      </c>
      <c r="H47" s="19">
        <f ca="1">_xlfn.XLOOKUP(__xlnm._FilterDatabase_1511[[#This Row],[SAPSA Number]],'DS Point summary'!A:A,'DS Point summary'!G:G)</f>
        <v>65</v>
      </c>
      <c r="I47" s="19" t="s">
        <v>368</v>
      </c>
      <c r="J47" s="21">
        <f t="shared" si="4"/>
        <v>0</v>
      </c>
      <c r="K47" s="22">
        <f t="shared" si="5"/>
        <v>0</v>
      </c>
      <c r="L47" s="23">
        <v>0</v>
      </c>
      <c r="M47" s="24">
        <v>0</v>
      </c>
      <c r="N47" s="23">
        <v>0</v>
      </c>
      <c r="O47" s="24">
        <v>0</v>
      </c>
      <c r="P47" s="23">
        <v>0</v>
      </c>
      <c r="Q47" s="24">
        <v>0</v>
      </c>
      <c r="R47" s="23">
        <v>0</v>
      </c>
      <c r="S47" s="24">
        <v>0</v>
      </c>
      <c r="T47" s="23">
        <v>0</v>
      </c>
      <c r="U47" s="24">
        <v>0</v>
      </c>
      <c r="V47" s="23">
        <v>0</v>
      </c>
      <c r="W47" s="24">
        <v>0</v>
      </c>
    </row>
    <row r="48" spans="1:23" ht="14.45" customHeight="1" x14ac:dyDescent="0.25">
      <c r="A48" s="17">
        <f t="shared" si="3"/>
        <v>11</v>
      </c>
      <c r="B48" s="25">
        <v>3173</v>
      </c>
      <c r="C48" s="25" t="str">
        <f>_xlfn.XLOOKUP(__xlnm._FilterDatabase_1511[[#This Row],[SAPSA Number]],Table1[SAPSA number],Table1[Paid up])</f>
        <v>Y</v>
      </c>
      <c r="D48" s="39" t="str">
        <f>_xlfn.XLOOKUP(__xlnm._FilterDatabase_1511[[#This Row],[SAPSA Number]],'DS Point summary'!A:A,'DS Point summary'!C:C)</f>
        <v>Garrett-John</v>
      </c>
      <c r="E48" s="39" t="str">
        <f>_xlfn.XLOOKUP(__xlnm._FilterDatabase_1511[[#This Row],[SAPSA Number]],'DS Point summary'!A:A,'DS Point summary'!D:D)</f>
        <v>Evans</v>
      </c>
      <c r="F48" s="20" t="str">
        <f>_xlfn.XLOOKUP(__xlnm._FilterDatabase_1511[[#This Row],[SAPSA Number]],'DS Point summary'!A:A,'DS Point summary'!E:E)</f>
        <v>G-J</v>
      </c>
      <c r="G48" s="17" t="str">
        <f ca="1">_xlfn.XLOOKUP(__xlnm._FilterDatabase_1511[[#This Row],[SAPSA Number]],'DS Point summary'!A:A,'DS Point summary'!F:F)</f>
        <v xml:space="preserve"> </v>
      </c>
      <c r="H48" s="19">
        <f ca="1">_xlfn.XLOOKUP(__xlnm._FilterDatabase_1511[[#This Row],[SAPSA Number]],'DS Point summary'!A:A,'DS Point summary'!G:G)</f>
        <v>31</v>
      </c>
      <c r="I48" s="19" t="s">
        <v>368</v>
      </c>
      <c r="J48" s="21">
        <f t="shared" si="4"/>
        <v>0</v>
      </c>
      <c r="K48" s="22">
        <f t="shared" si="5"/>
        <v>0</v>
      </c>
      <c r="L48" s="23">
        <v>0</v>
      </c>
      <c r="M48" s="24">
        <v>0</v>
      </c>
      <c r="N48" s="23">
        <v>0</v>
      </c>
      <c r="O48" s="24">
        <v>0</v>
      </c>
      <c r="P48" s="23">
        <v>0</v>
      </c>
      <c r="Q48" s="24">
        <v>0</v>
      </c>
      <c r="R48" s="23">
        <v>0</v>
      </c>
      <c r="S48" s="24">
        <v>0</v>
      </c>
      <c r="T48" s="23">
        <v>0</v>
      </c>
      <c r="U48" s="24">
        <v>0</v>
      </c>
      <c r="V48" s="23">
        <v>0</v>
      </c>
      <c r="W48" s="24">
        <v>0</v>
      </c>
    </row>
    <row r="49" spans="1:23" ht="14.45" customHeight="1" x14ac:dyDescent="0.25">
      <c r="A49" s="17">
        <f t="shared" si="3"/>
        <v>11</v>
      </c>
      <c r="B49" s="25">
        <v>645</v>
      </c>
      <c r="C49" s="25" t="str">
        <f>_xlfn.XLOOKUP(__xlnm._FilterDatabase_1511[[#This Row],[SAPSA Number]],Table1[SAPSA number],Table1[Paid up])</f>
        <v>Y</v>
      </c>
      <c r="D49" s="39" t="str">
        <f>_xlfn.XLOOKUP(__xlnm._FilterDatabase_1511[[#This Row],[SAPSA Number]],'DS Point summary'!A:A,'DS Point summary'!C:C)</f>
        <v>Lukas Marthinus</v>
      </c>
      <c r="E49" s="39" t="str">
        <f>_xlfn.XLOOKUP(__xlnm._FilterDatabase_1511[[#This Row],[SAPSA Number]],'DS Point summary'!A:A,'DS Point summary'!D:D)</f>
        <v>Janse van Rensburg</v>
      </c>
      <c r="F49" s="20" t="str">
        <f>_xlfn.XLOOKUP(__xlnm._FilterDatabase_1511[[#This Row],[SAPSA Number]],'DS Point summary'!A:A,'DS Point summary'!E:E)</f>
        <v>LM</v>
      </c>
      <c r="G49" s="17" t="str">
        <f ca="1">_xlfn.XLOOKUP(__xlnm._FilterDatabase_1511[[#This Row],[SAPSA Number]],'DS Point summary'!A:A,'DS Point summary'!F:F)</f>
        <v xml:space="preserve"> </v>
      </c>
      <c r="H49" s="19">
        <f ca="1">_xlfn.XLOOKUP(__xlnm._FilterDatabase_1511[[#This Row],[SAPSA Number]],'DS Point summary'!A:A,'DS Point summary'!G:G)</f>
        <v>29</v>
      </c>
      <c r="I49" s="19" t="s">
        <v>368</v>
      </c>
      <c r="J49" s="21">
        <f t="shared" si="4"/>
        <v>0</v>
      </c>
      <c r="K49" s="22">
        <f t="shared" si="5"/>
        <v>0</v>
      </c>
      <c r="L49" s="23">
        <v>0</v>
      </c>
      <c r="M49" s="24">
        <v>0</v>
      </c>
      <c r="N49" s="23">
        <v>0</v>
      </c>
      <c r="O49" s="24">
        <v>0</v>
      </c>
      <c r="P49" s="23">
        <v>0</v>
      </c>
      <c r="Q49" s="24">
        <v>0</v>
      </c>
      <c r="R49" s="23">
        <v>0</v>
      </c>
      <c r="S49" s="24">
        <v>0</v>
      </c>
      <c r="T49" s="23">
        <v>0</v>
      </c>
      <c r="U49" s="24">
        <v>0</v>
      </c>
      <c r="V49" s="23">
        <v>0</v>
      </c>
      <c r="W49" s="24">
        <v>0</v>
      </c>
    </row>
    <row r="50" spans="1:23" ht="14.45" customHeight="1" x14ac:dyDescent="0.25">
      <c r="A50" s="17">
        <f t="shared" si="3"/>
        <v>11</v>
      </c>
      <c r="B50" s="40">
        <v>7173</v>
      </c>
      <c r="C50" s="25" t="str">
        <f>_xlfn.XLOOKUP(__xlnm._FilterDatabase_1511[[#This Row],[SAPSA Number]],Table1[SAPSA number],Table1[Paid up])</f>
        <v>Y</v>
      </c>
      <c r="D50" s="39" t="str">
        <f>_xlfn.XLOOKUP(__xlnm._FilterDatabase_1511[[#This Row],[SAPSA Number]],'DS Point summary'!A:A,'DS Point summary'!C:C)</f>
        <v xml:space="preserve">Gideon Joubert </v>
      </c>
      <c r="E50" s="39" t="str">
        <f>_xlfn.XLOOKUP(__xlnm._FilterDatabase_1511[[#This Row],[SAPSA Number]],'DS Point summary'!A:A,'DS Point summary'!D:D)</f>
        <v>Jansen</v>
      </c>
      <c r="F50" s="20" t="str">
        <f>_xlfn.XLOOKUP(__xlnm._FilterDatabase_1511[[#This Row],[SAPSA Number]],'DS Point summary'!A:A,'DS Point summary'!E:E)</f>
        <v>GJ</v>
      </c>
      <c r="G50" s="17">
        <f>_xlfn.XLOOKUP(__xlnm._FilterDatabase_1511[[#This Row],[SAPSA Number]],'DS Point summary'!A:A,'DS Point summary'!F:F)</f>
        <v>0</v>
      </c>
      <c r="H50" s="19">
        <f>_xlfn.XLOOKUP(__xlnm._FilterDatabase_1511[[#This Row],[SAPSA Number]],'DS Point summary'!A:A,'DS Point summary'!G:G)</f>
        <v>0</v>
      </c>
      <c r="I50" s="19" t="s">
        <v>368</v>
      </c>
      <c r="J50" s="21">
        <f t="shared" si="4"/>
        <v>0</v>
      </c>
      <c r="K50" s="22">
        <f t="shared" si="5"/>
        <v>0</v>
      </c>
      <c r="L50" s="23">
        <v>0</v>
      </c>
      <c r="M50" s="24">
        <v>0</v>
      </c>
      <c r="N50" s="23">
        <v>0</v>
      </c>
      <c r="O50" s="24">
        <v>0</v>
      </c>
      <c r="P50" s="23">
        <v>0</v>
      </c>
      <c r="Q50" s="24">
        <v>0</v>
      </c>
      <c r="R50" s="23">
        <v>0</v>
      </c>
      <c r="S50" s="24">
        <v>0</v>
      </c>
      <c r="T50" s="23">
        <v>0</v>
      </c>
      <c r="U50" s="24">
        <v>0</v>
      </c>
      <c r="V50" s="23">
        <v>0</v>
      </c>
      <c r="W50" s="24">
        <v>0</v>
      </c>
    </row>
    <row r="51" spans="1:23" ht="14.45" customHeight="1" x14ac:dyDescent="0.25">
      <c r="A51" s="17">
        <f t="shared" si="3"/>
        <v>11</v>
      </c>
      <c r="B51" s="40">
        <v>7174</v>
      </c>
      <c r="C51" s="25" t="str">
        <f>_xlfn.XLOOKUP(__xlnm._FilterDatabase_1511[[#This Row],[SAPSA Number]],Table1[SAPSA number],Table1[Paid up])</f>
        <v>Y</v>
      </c>
      <c r="D51" s="39" t="str">
        <f>_xlfn.XLOOKUP(__xlnm._FilterDatabase_1511[[#This Row],[SAPSA Number]],'DS Point summary'!A:A,'DS Point summary'!C:C)</f>
        <v>Jacobus Francois</v>
      </c>
      <c r="E51" s="39" t="str">
        <f>_xlfn.XLOOKUP(__xlnm._FilterDatabase_1511[[#This Row],[SAPSA Number]],'DS Point summary'!A:A,'DS Point summary'!D:D)</f>
        <v>Jansen</v>
      </c>
      <c r="F51" s="20" t="str">
        <f>_xlfn.XLOOKUP(__xlnm._FilterDatabase_1511[[#This Row],[SAPSA Number]],'DS Point summary'!A:A,'DS Point summary'!E:E)</f>
        <v>JF</v>
      </c>
      <c r="G51" s="17">
        <f>_xlfn.XLOOKUP(__xlnm._FilterDatabase_1511[[#This Row],[SAPSA Number]],'DS Point summary'!A:A,'DS Point summary'!F:F)</f>
        <v>0</v>
      </c>
      <c r="H51" s="19">
        <f>_xlfn.XLOOKUP(__xlnm._FilterDatabase_1511[[#This Row],[SAPSA Number]],'DS Point summary'!A:A,'DS Point summary'!G:G)</f>
        <v>0</v>
      </c>
      <c r="I51" s="19" t="s">
        <v>368</v>
      </c>
      <c r="J51" s="21">
        <f t="shared" si="4"/>
        <v>0</v>
      </c>
      <c r="K51" s="22">
        <f t="shared" si="5"/>
        <v>0</v>
      </c>
      <c r="L51" s="23">
        <v>0</v>
      </c>
      <c r="M51" s="24">
        <v>0</v>
      </c>
      <c r="N51" s="23">
        <v>0</v>
      </c>
      <c r="O51" s="24">
        <v>0</v>
      </c>
      <c r="P51" s="23">
        <v>0</v>
      </c>
      <c r="Q51" s="24">
        <v>0</v>
      </c>
      <c r="R51" s="23">
        <v>0</v>
      </c>
      <c r="S51" s="24">
        <v>0</v>
      </c>
      <c r="T51" s="23">
        <v>0</v>
      </c>
      <c r="U51" s="24">
        <v>0</v>
      </c>
      <c r="V51" s="23">
        <v>0</v>
      </c>
      <c r="W51" s="24">
        <v>0</v>
      </c>
    </row>
    <row r="52" spans="1:23" ht="14.45" customHeight="1" x14ac:dyDescent="0.25">
      <c r="A52" s="17">
        <f t="shared" si="3"/>
        <v>11</v>
      </c>
      <c r="B52" s="18">
        <v>3339</v>
      </c>
      <c r="C52" s="25" t="str">
        <f>_xlfn.XLOOKUP(__xlnm._FilterDatabase_1511[[#This Row],[SAPSA Number]],Table1[SAPSA number],Table1[Paid up])</f>
        <v>Y</v>
      </c>
      <c r="D52" s="39" t="str">
        <f>_xlfn.XLOOKUP(__xlnm._FilterDatabase_1511[[#This Row],[SAPSA Number]],'DS Point summary'!A:A,'DS Point summary'!C:C)</f>
        <v>Hendrik Johannes</v>
      </c>
      <c r="E52" s="39" t="str">
        <f>_xlfn.XLOOKUP(__xlnm._FilterDatabase_1511[[#This Row],[SAPSA Number]],'DS Point summary'!A:A,'DS Point summary'!D:D)</f>
        <v>Joubert</v>
      </c>
      <c r="F52" s="20" t="str">
        <f>_xlfn.XLOOKUP(__xlnm._FilterDatabase_1511[[#This Row],[SAPSA Number]],'DS Point summary'!A:A,'DS Point summary'!E:E)</f>
        <v>HJ</v>
      </c>
      <c r="G52" s="17" t="str">
        <f ca="1">_xlfn.XLOOKUP(__xlnm._FilterDatabase_1511[[#This Row],[SAPSA Number]],'DS Point summary'!A:A,'DS Point summary'!F:F)</f>
        <v>S</v>
      </c>
      <c r="H52" s="19">
        <f ca="1">_xlfn.XLOOKUP(__xlnm._FilterDatabase_1511[[#This Row],[SAPSA Number]],'DS Point summary'!A:A,'DS Point summary'!G:G)</f>
        <v>51</v>
      </c>
      <c r="I52" s="19" t="s">
        <v>368</v>
      </c>
      <c r="J52" s="21">
        <f t="shared" si="4"/>
        <v>0</v>
      </c>
      <c r="K52" s="22">
        <f t="shared" si="5"/>
        <v>0</v>
      </c>
      <c r="L52" s="23">
        <v>0</v>
      </c>
      <c r="M52" s="24">
        <v>0</v>
      </c>
      <c r="N52" s="23">
        <v>0</v>
      </c>
      <c r="O52" s="24">
        <v>0</v>
      </c>
      <c r="P52" s="23">
        <v>0</v>
      </c>
      <c r="Q52" s="24">
        <v>0</v>
      </c>
      <c r="R52" s="23">
        <v>0</v>
      </c>
      <c r="S52" s="24">
        <v>0</v>
      </c>
      <c r="T52" s="23">
        <v>0</v>
      </c>
      <c r="U52" s="24">
        <v>0</v>
      </c>
      <c r="V52" s="23">
        <v>0</v>
      </c>
      <c r="W52" s="24">
        <v>0</v>
      </c>
    </row>
    <row r="53" spans="1:23" ht="14.45" customHeight="1" x14ac:dyDescent="0.25">
      <c r="A53" s="17">
        <f t="shared" si="3"/>
        <v>11</v>
      </c>
      <c r="B53" s="25">
        <v>4094</v>
      </c>
      <c r="C53" s="25" t="str">
        <f>_xlfn.XLOOKUP(__xlnm._FilterDatabase_1511[[#This Row],[SAPSA Number]],Table1[SAPSA number],Table1[Paid up])</f>
        <v>Y</v>
      </c>
      <c r="D53" s="39" t="str">
        <f>_xlfn.XLOOKUP(__xlnm._FilterDatabase_1511[[#This Row],[SAPSA Number]],'DS Point summary'!A:A,'DS Point summary'!C:C)</f>
        <v>Johan</v>
      </c>
      <c r="E53" s="39" t="str">
        <f>_xlfn.XLOOKUP(__xlnm._FilterDatabase_1511[[#This Row],[SAPSA Number]],'DS Point summary'!A:A,'DS Point summary'!D:D)</f>
        <v>Kemp</v>
      </c>
      <c r="F53" s="20" t="str">
        <f>_xlfn.XLOOKUP(__xlnm._FilterDatabase_1511[[#This Row],[SAPSA Number]],'DS Point summary'!A:A,'DS Point summary'!E:E)</f>
        <v>J</v>
      </c>
      <c r="G53" s="17" t="str">
        <f ca="1">_xlfn.XLOOKUP(__xlnm._FilterDatabase_1511[[#This Row],[SAPSA Number]],'DS Point summary'!A:A,'DS Point summary'!F:F)</f>
        <v xml:space="preserve"> </v>
      </c>
      <c r="H53" s="19">
        <f ca="1">_xlfn.XLOOKUP(__xlnm._FilterDatabase_1511[[#This Row],[SAPSA Number]],'DS Point summary'!A:A,'DS Point summary'!G:G)</f>
        <v>42</v>
      </c>
      <c r="I53" s="19" t="s">
        <v>368</v>
      </c>
      <c r="J53" s="21">
        <f t="shared" si="4"/>
        <v>0</v>
      </c>
      <c r="K53" s="22">
        <f t="shared" si="5"/>
        <v>0</v>
      </c>
      <c r="L53" s="23">
        <v>0</v>
      </c>
      <c r="M53" s="24">
        <v>0</v>
      </c>
      <c r="N53" s="23">
        <v>0</v>
      </c>
      <c r="O53" s="24">
        <v>0</v>
      </c>
      <c r="P53" s="23">
        <v>0</v>
      </c>
      <c r="Q53" s="24">
        <v>0</v>
      </c>
      <c r="R53" s="23">
        <v>0</v>
      </c>
      <c r="S53" s="24">
        <v>0</v>
      </c>
      <c r="T53" s="23">
        <v>0</v>
      </c>
      <c r="U53" s="24">
        <v>0</v>
      </c>
      <c r="V53" s="23">
        <v>0</v>
      </c>
      <c r="W53" s="24">
        <v>0</v>
      </c>
    </row>
    <row r="54" spans="1:23" ht="14.45" customHeight="1" x14ac:dyDescent="0.25">
      <c r="A54" s="17">
        <f t="shared" si="3"/>
        <v>11</v>
      </c>
      <c r="B54" s="25">
        <v>6968</v>
      </c>
      <c r="C54" s="25" t="str">
        <f>_xlfn.XLOOKUP(__xlnm._FilterDatabase_1511[[#This Row],[SAPSA Number]],Table1[SAPSA number],Table1[Paid up])</f>
        <v>Y</v>
      </c>
      <c r="D54" s="39" t="str">
        <f>_xlfn.XLOOKUP(__xlnm._FilterDatabase_1511[[#This Row],[SAPSA Number]],'DS Point summary'!A:A,'DS Point summary'!C:C)</f>
        <v>Ian John</v>
      </c>
      <c r="E54" s="39" t="str">
        <f>_xlfn.XLOOKUP(__xlnm._FilterDatabase_1511[[#This Row],[SAPSA Number]],'DS Point summary'!A:A,'DS Point summary'!D:D)</f>
        <v>Kewley</v>
      </c>
      <c r="F54" s="20" t="str">
        <f>_xlfn.XLOOKUP(__xlnm._FilterDatabase_1511[[#This Row],[SAPSA Number]],'DS Point summary'!A:A,'DS Point summary'!E:E)</f>
        <v>IJ</v>
      </c>
      <c r="G54" s="17" t="str">
        <f ca="1">_xlfn.XLOOKUP(__xlnm._FilterDatabase_1511[[#This Row],[SAPSA Number]],'DS Point summary'!A:A,'DS Point summary'!F:F)</f>
        <v xml:space="preserve"> </v>
      </c>
      <c r="H54" s="19">
        <f ca="1">_xlfn.XLOOKUP(__xlnm._FilterDatabase_1511[[#This Row],[SAPSA Number]],'DS Point summary'!A:A,'DS Point summary'!G:G)</f>
        <v>44</v>
      </c>
      <c r="I54" s="19" t="s">
        <v>368</v>
      </c>
      <c r="J54" s="21">
        <f t="shared" si="4"/>
        <v>0</v>
      </c>
      <c r="K54" s="22">
        <f t="shared" si="5"/>
        <v>0</v>
      </c>
      <c r="L54" s="83">
        <v>0</v>
      </c>
      <c r="M54" s="84">
        <v>0</v>
      </c>
      <c r="N54" s="83">
        <v>0</v>
      </c>
      <c r="O54" s="84">
        <v>0</v>
      </c>
      <c r="P54" s="83">
        <v>0</v>
      </c>
      <c r="Q54" s="84">
        <v>0</v>
      </c>
      <c r="R54" s="83">
        <v>0</v>
      </c>
      <c r="S54" s="84">
        <v>0</v>
      </c>
      <c r="T54" s="83">
        <v>0</v>
      </c>
      <c r="U54" s="84">
        <v>0</v>
      </c>
      <c r="V54" s="23">
        <v>0</v>
      </c>
      <c r="W54" s="24">
        <v>0</v>
      </c>
    </row>
    <row r="55" spans="1:23" ht="14.45" customHeight="1" x14ac:dyDescent="0.25">
      <c r="A55" s="17">
        <f t="shared" si="3"/>
        <v>11</v>
      </c>
      <c r="B55" s="18">
        <v>7065</v>
      </c>
      <c r="C55" s="25" t="str">
        <f>_xlfn.XLOOKUP(__xlnm._FilterDatabase_1511[[#This Row],[SAPSA Number]],Table1[SAPSA number],Table1[Paid up])</f>
        <v>Y</v>
      </c>
      <c r="D55" s="39" t="str">
        <f>_xlfn.XLOOKUP(__xlnm._FilterDatabase_1511[[#This Row],[SAPSA Number]],'DS Point summary'!A:A,'DS Point summary'!C:C)</f>
        <v>Wesley Austin</v>
      </c>
      <c r="E55" s="39" t="str">
        <f>_xlfn.XLOOKUP(__xlnm._FilterDatabase_1511[[#This Row],[SAPSA Number]],'DS Point summary'!A:A,'DS Point summary'!D:D)</f>
        <v>Kiloh</v>
      </c>
      <c r="F55" s="20" t="str">
        <f>_xlfn.XLOOKUP(__xlnm._FilterDatabase_1511[[#This Row],[SAPSA Number]],'DS Point summary'!A:A,'DS Point summary'!E:E)</f>
        <v>WA</v>
      </c>
      <c r="G55" s="17" t="str">
        <f ca="1">_xlfn.XLOOKUP(__xlnm._FilterDatabase_1511[[#This Row],[SAPSA Number]],'DS Point summary'!A:A,'DS Point summary'!F:F)</f>
        <v xml:space="preserve"> </v>
      </c>
      <c r="H55" s="19">
        <f>_xlfn.XLOOKUP(__xlnm._FilterDatabase_1511[[#This Row],[SAPSA Number]],'DS Point summary'!A:A,'DS Point summary'!G:G)</f>
        <v>0</v>
      </c>
      <c r="I55" s="19" t="s">
        <v>368</v>
      </c>
      <c r="J55" s="21">
        <f t="shared" si="4"/>
        <v>0</v>
      </c>
      <c r="K55" s="22">
        <f t="shared" si="5"/>
        <v>0</v>
      </c>
      <c r="L55" s="83">
        <v>0</v>
      </c>
      <c r="M55" s="84">
        <v>0</v>
      </c>
      <c r="N55" s="83">
        <v>0</v>
      </c>
      <c r="O55" s="84">
        <v>0</v>
      </c>
      <c r="P55" s="83">
        <v>0</v>
      </c>
      <c r="Q55" s="84">
        <v>0</v>
      </c>
      <c r="R55" s="83">
        <v>0</v>
      </c>
      <c r="S55" s="84">
        <v>0</v>
      </c>
      <c r="T55" s="83">
        <v>0</v>
      </c>
      <c r="U55" s="84">
        <v>0</v>
      </c>
      <c r="V55" s="23">
        <v>0</v>
      </c>
      <c r="W55" s="24">
        <v>0</v>
      </c>
    </row>
    <row r="56" spans="1:23" ht="14.45" customHeight="1" x14ac:dyDescent="0.25">
      <c r="A56" s="17">
        <f t="shared" si="3"/>
        <v>11</v>
      </c>
      <c r="B56" s="25">
        <v>7066</v>
      </c>
      <c r="C56" s="25" t="str">
        <f>_xlfn.XLOOKUP(__xlnm._FilterDatabase_1511[[#This Row],[SAPSA Number]],Table1[SAPSA number],Table1[Paid up])</f>
        <v>Y</v>
      </c>
      <c r="D56" s="39" t="str">
        <f>_xlfn.XLOOKUP(__xlnm._FilterDatabase_1511[[#This Row],[SAPSA Number]],'DS Point summary'!A:A,'DS Point summary'!C:C)</f>
        <v>Adrian Warren</v>
      </c>
      <c r="E56" s="39" t="str">
        <f>_xlfn.XLOOKUP(__xlnm._FilterDatabase_1511[[#This Row],[SAPSA Number]],'DS Point summary'!A:A,'DS Point summary'!D:D)</f>
        <v>Kiloh</v>
      </c>
      <c r="F56" s="20" t="str">
        <f>_xlfn.XLOOKUP(__xlnm._FilterDatabase_1511[[#This Row],[SAPSA Number]],'DS Point summary'!A:A,'DS Point summary'!E:E)</f>
        <v>AW</v>
      </c>
      <c r="G56" s="17" t="str">
        <f ca="1">_xlfn.XLOOKUP(__xlnm._FilterDatabase_1511[[#This Row],[SAPSA Number]],'DS Point summary'!A:A,'DS Point summary'!F:F)</f>
        <v>Jnr</v>
      </c>
      <c r="H56" s="19">
        <f>_xlfn.XLOOKUP(__xlnm._FilterDatabase_1511[[#This Row],[SAPSA Number]],'DS Point summary'!A:A,'DS Point summary'!G:G)</f>
        <v>0</v>
      </c>
      <c r="I56" s="19" t="s">
        <v>368</v>
      </c>
      <c r="J56" s="21">
        <f t="shared" si="4"/>
        <v>0</v>
      </c>
      <c r="K56" s="22">
        <f t="shared" si="5"/>
        <v>0</v>
      </c>
      <c r="L56" s="83">
        <v>0</v>
      </c>
      <c r="M56" s="84">
        <v>0</v>
      </c>
      <c r="N56" s="83">
        <v>0</v>
      </c>
      <c r="O56" s="84">
        <v>0</v>
      </c>
      <c r="P56" s="83">
        <v>0</v>
      </c>
      <c r="Q56" s="84">
        <v>0</v>
      </c>
      <c r="R56" s="83">
        <v>0</v>
      </c>
      <c r="S56" s="84">
        <v>0</v>
      </c>
      <c r="T56" s="83">
        <v>0</v>
      </c>
      <c r="U56" s="84">
        <v>0</v>
      </c>
      <c r="V56" s="23">
        <v>0</v>
      </c>
      <c r="W56" s="24">
        <v>0</v>
      </c>
    </row>
    <row r="57" spans="1:23" ht="14.45" customHeight="1" x14ac:dyDescent="0.25">
      <c r="A57" s="17">
        <f>RANK(K57,K$2:K$141,0)</f>
        <v>11</v>
      </c>
      <c r="B57" s="25">
        <v>7067</v>
      </c>
      <c r="C57" s="25" t="str">
        <f>_xlfn.XLOOKUP(__xlnm._FilterDatabase_1511[[#This Row],[SAPSA Number]],Table1[SAPSA number],Table1[Paid up])</f>
        <v>Y</v>
      </c>
      <c r="D57" s="39" t="str">
        <f>_xlfn.XLOOKUP(__xlnm._FilterDatabase_1511[[#This Row],[SAPSA Number]],'DS Point summary'!A:A,'DS Point summary'!C:C)</f>
        <v>Kewan Rudy</v>
      </c>
      <c r="E57" s="39" t="str">
        <f>_xlfn.XLOOKUP(__xlnm._FilterDatabase_1511[[#This Row],[SAPSA Number]],'DS Point summary'!A:A,'DS Point summary'!D:D)</f>
        <v>Kiloh</v>
      </c>
      <c r="F57" s="20" t="str">
        <f>_xlfn.XLOOKUP(__xlnm._FilterDatabase_1511[[#This Row],[SAPSA Number]],'DS Point summary'!A:A,'DS Point summary'!E:E)</f>
        <v>KR</v>
      </c>
      <c r="G57" s="17" t="str">
        <f ca="1">_xlfn.XLOOKUP(__xlnm._FilterDatabase_1511[[#This Row],[SAPSA Number]],'DS Point summary'!A:A,'DS Point summary'!F:F)</f>
        <v>Jnr</v>
      </c>
      <c r="H57" s="19">
        <f>_xlfn.XLOOKUP(__xlnm._FilterDatabase_1511[[#This Row],[SAPSA Number]],'DS Point summary'!A:A,'DS Point summary'!G:G)</f>
        <v>0</v>
      </c>
      <c r="I57" s="19" t="s">
        <v>368</v>
      </c>
      <c r="J57" s="21">
        <f t="shared" si="4"/>
        <v>0</v>
      </c>
      <c r="K57" s="22">
        <f t="shared" si="5"/>
        <v>0</v>
      </c>
      <c r="L57" s="83">
        <v>0</v>
      </c>
      <c r="M57" s="84">
        <v>0</v>
      </c>
      <c r="N57" s="83">
        <v>0</v>
      </c>
      <c r="O57" s="84">
        <v>0</v>
      </c>
      <c r="P57" s="83">
        <v>0</v>
      </c>
      <c r="Q57" s="84">
        <v>0</v>
      </c>
      <c r="R57" s="83">
        <v>0</v>
      </c>
      <c r="S57" s="84">
        <v>0</v>
      </c>
      <c r="T57" s="83">
        <v>0</v>
      </c>
      <c r="U57" s="84">
        <v>0</v>
      </c>
      <c r="V57" s="23">
        <v>0</v>
      </c>
      <c r="W57" s="24">
        <v>0</v>
      </c>
    </row>
    <row r="58" spans="1:23" ht="14.45" customHeight="1" x14ac:dyDescent="0.25">
      <c r="A58" s="17">
        <f t="shared" ref="A58:A89" si="6">RANK(K58,K$2:K$137,0)</f>
        <v>11</v>
      </c>
      <c r="B58" s="25">
        <v>6434</v>
      </c>
      <c r="C58" s="25" t="str">
        <f>_xlfn.XLOOKUP(__xlnm._FilterDatabase_1511[[#This Row],[SAPSA Number]],Table1[SAPSA number],Table1[Paid up])</f>
        <v>Y</v>
      </c>
      <c r="D58" s="39" t="str">
        <f>_xlfn.XLOOKUP(__xlnm._FilterDatabase_1511[[#This Row],[SAPSA Number]],'DS Point summary'!A:A,'DS Point summary'!C:C)</f>
        <v>Francois Robert</v>
      </c>
      <c r="E58" s="39" t="str">
        <f>_xlfn.XLOOKUP(__xlnm._FilterDatabase_1511[[#This Row],[SAPSA Number]],'DS Point summary'!A:A,'DS Point summary'!D:D)</f>
        <v>Koekemoer</v>
      </c>
      <c r="F58" s="20" t="str">
        <f>_xlfn.XLOOKUP(__xlnm._FilterDatabase_1511[[#This Row],[SAPSA Number]],'DS Point summary'!A:A,'DS Point summary'!E:E)</f>
        <v>FR</v>
      </c>
      <c r="G58" s="17" t="str">
        <f ca="1">_xlfn.XLOOKUP(__xlnm._FilterDatabase_1511[[#This Row],[SAPSA Number]],'DS Point summary'!A:A,'DS Point summary'!F:F)</f>
        <v xml:space="preserve"> </v>
      </c>
      <c r="H58" s="19">
        <f ca="1">_xlfn.XLOOKUP(__xlnm._FilterDatabase_1511[[#This Row],[SAPSA Number]],'DS Point summary'!A:A,'DS Point summary'!G:G)</f>
        <v>42</v>
      </c>
      <c r="I58" s="19" t="s">
        <v>368</v>
      </c>
      <c r="J58" s="21">
        <f t="shared" si="4"/>
        <v>0</v>
      </c>
      <c r="K58" s="22">
        <f t="shared" si="5"/>
        <v>0</v>
      </c>
      <c r="L58" s="23">
        <v>0</v>
      </c>
      <c r="M58" s="24">
        <v>0</v>
      </c>
      <c r="N58" s="23">
        <v>0</v>
      </c>
      <c r="O58" s="24">
        <v>0</v>
      </c>
      <c r="P58" s="23">
        <v>0</v>
      </c>
      <c r="Q58" s="24">
        <v>0</v>
      </c>
      <c r="R58" s="23">
        <v>0</v>
      </c>
      <c r="S58" s="24">
        <v>0</v>
      </c>
      <c r="T58" s="23">
        <v>0</v>
      </c>
      <c r="U58" s="24">
        <v>0</v>
      </c>
      <c r="V58" s="23">
        <v>0</v>
      </c>
      <c r="W58" s="24">
        <v>0</v>
      </c>
    </row>
    <row r="59" spans="1:23" ht="14.45" customHeight="1" x14ac:dyDescent="0.25">
      <c r="A59" s="17">
        <f t="shared" si="6"/>
        <v>11</v>
      </c>
      <c r="B59" s="25">
        <v>191</v>
      </c>
      <c r="C59" s="25" t="str">
        <f>_xlfn.XLOOKUP(__xlnm._FilterDatabase_1511[[#This Row],[SAPSA Number]],Table1[SAPSA number],Table1[Paid up])</f>
        <v>Y</v>
      </c>
      <c r="D59" s="39" t="str">
        <f>_xlfn.XLOOKUP(__xlnm._FilterDatabase_1511[[#This Row],[SAPSA Number]],'DS Point summary'!A:A,'DS Point summary'!C:C)</f>
        <v>Joseph John</v>
      </c>
      <c r="E59" s="39" t="str">
        <f>_xlfn.XLOOKUP(__xlnm._FilterDatabase_1511[[#This Row],[SAPSA Number]],'DS Point summary'!A:A,'DS Point summary'!D:D)</f>
        <v>Kriel</v>
      </c>
      <c r="F59" s="20" t="str">
        <f>_xlfn.XLOOKUP(__xlnm._FilterDatabase_1511[[#This Row],[SAPSA Number]],'DS Point summary'!A:A,'DS Point summary'!E:E)</f>
        <v>JJ</v>
      </c>
      <c r="G59" s="17" t="str">
        <f ca="1">_xlfn.XLOOKUP(__xlnm._FilterDatabase_1511[[#This Row],[SAPSA Number]],'DS Point summary'!A:A,'DS Point summary'!F:F)</f>
        <v>SS</v>
      </c>
      <c r="H59" s="19">
        <f ca="1">_xlfn.XLOOKUP(__xlnm._FilterDatabase_1511[[#This Row],[SAPSA Number]],'DS Point summary'!A:A,'DS Point summary'!G:G)</f>
        <v>60</v>
      </c>
      <c r="I59" s="19" t="s">
        <v>368</v>
      </c>
      <c r="J59" s="21">
        <f t="shared" si="4"/>
        <v>0</v>
      </c>
      <c r="K59" s="22">
        <f t="shared" si="5"/>
        <v>0</v>
      </c>
      <c r="L59" s="23">
        <v>0</v>
      </c>
      <c r="M59" s="24">
        <v>0</v>
      </c>
      <c r="N59" s="23">
        <v>0</v>
      </c>
      <c r="O59" s="24">
        <v>0</v>
      </c>
      <c r="P59" s="23">
        <v>0</v>
      </c>
      <c r="Q59" s="24">
        <v>0</v>
      </c>
      <c r="R59" s="23">
        <v>0</v>
      </c>
      <c r="S59" s="24">
        <v>0</v>
      </c>
      <c r="T59" s="23">
        <v>0</v>
      </c>
      <c r="U59" s="24">
        <v>0</v>
      </c>
      <c r="V59" s="23">
        <v>0</v>
      </c>
      <c r="W59" s="24">
        <v>0</v>
      </c>
    </row>
    <row r="60" spans="1:23" ht="14.45" customHeight="1" x14ac:dyDescent="0.25">
      <c r="A60" s="17">
        <f t="shared" si="6"/>
        <v>11</v>
      </c>
      <c r="B60" s="26">
        <v>199</v>
      </c>
      <c r="C60" s="25" t="str">
        <f>_xlfn.XLOOKUP(__xlnm._FilterDatabase_1511[[#This Row],[SAPSA Number]],Table1[SAPSA number],Table1[Paid up])</f>
        <v>Y</v>
      </c>
      <c r="D60" s="39" t="str">
        <f>_xlfn.XLOOKUP(__xlnm._FilterDatabase_1511[[#This Row],[SAPSA Number]],'DS Point summary'!A:A,'DS Point summary'!C:C)</f>
        <v>Susanna Johanna</v>
      </c>
      <c r="E60" s="39" t="str">
        <f>_xlfn.XLOOKUP(__xlnm._FilterDatabase_1511[[#This Row],[SAPSA Number]],'DS Point summary'!A:A,'DS Point summary'!D:D)</f>
        <v>Kriel</v>
      </c>
      <c r="F60" s="20" t="str">
        <f>_xlfn.XLOOKUP(__xlnm._FilterDatabase_1511[[#This Row],[SAPSA Number]],'DS Point summary'!A:A,'DS Point summary'!E:E)</f>
        <v>SJ</v>
      </c>
      <c r="G60" s="17" t="str">
        <f>_xlfn.XLOOKUP(__xlnm._FilterDatabase_1511[[#This Row],[SAPSA Number]],'DS Point summary'!A:A,'DS Point summary'!F:F)</f>
        <v>Lady</v>
      </c>
      <c r="H60" s="19">
        <f ca="1">_xlfn.XLOOKUP(__xlnm._FilterDatabase_1511[[#This Row],[SAPSA Number]],'DS Point summary'!A:A,'DS Point summary'!G:G)</f>
        <v>60</v>
      </c>
      <c r="I60" s="19" t="s">
        <v>368</v>
      </c>
      <c r="J60" s="21">
        <f t="shared" si="4"/>
        <v>0</v>
      </c>
      <c r="K60" s="22">
        <f t="shared" si="5"/>
        <v>0</v>
      </c>
      <c r="L60" s="23">
        <v>0</v>
      </c>
      <c r="M60" s="24">
        <v>0</v>
      </c>
      <c r="N60" s="23">
        <v>0</v>
      </c>
      <c r="O60" s="24">
        <v>0</v>
      </c>
      <c r="P60" s="23">
        <v>0</v>
      </c>
      <c r="Q60" s="24">
        <v>0</v>
      </c>
      <c r="R60" s="23">
        <v>0</v>
      </c>
      <c r="S60" s="24">
        <v>0</v>
      </c>
      <c r="T60" s="23">
        <v>0</v>
      </c>
      <c r="U60" s="24">
        <v>0</v>
      </c>
      <c r="V60" s="23">
        <v>0</v>
      </c>
      <c r="W60" s="24">
        <v>0</v>
      </c>
    </row>
    <row r="61" spans="1:23" ht="14.45" customHeight="1" x14ac:dyDescent="0.25">
      <c r="A61" s="17">
        <f t="shared" si="6"/>
        <v>11</v>
      </c>
      <c r="B61" s="26">
        <v>252</v>
      </c>
      <c r="C61" s="25" t="str">
        <f>_xlfn.XLOOKUP(__xlnm._FilterDatabase_1511[[#This Row],[SAPSA Number]],Table1[SAPSA number],Table1[Paid up])</f>
        <v>Y</v>
      </c>
      <c r="D61" s="39" t="str">
        <f>_xlfn.XLOOKUP(__xlnm._FilterDatabase_1511[[#This Row],[SAPSA Number]],'DS Point summary'!A:A,'DS Point summary'!C:C)</f>
        <v>Deon</v>
      </c>
      <c r="E61" s="39" t="str">
        <f>_xlfn.XLOOKUP(__xlnm._FilterDatabase_1511[[#This Row],[SAPSA Number]],'DS Point summary'!A:A,'DS Point summary'!D:D)</f>
        <v>Labuschagne</v>
      </c>
      <c r="F61" s="20" t="str">
        <f>_xlfn.XLOOKUP(__xlnm._FilterDatabase_1511[[#This Row],[SAPSA Number]],'DS Point summary'!A:A,'DS Point summary'!E:E)</f>
        <v>D</v>
      </c>
      <c r="G61" s="17" t="str">
        <f ca="1">_xlfn.XLOOKUP(__xlnm._FilterDatabase_1511[[#This Row],[SAPSA Number]],'DS Point summary'!A:A,'DS Point summary'!F:F)</f>
        <v>SS</v>
      </c>
      <c r="H61" s="19">
        <f ca="1">_xlfn.XLOOKUP(__xlnm._FilterDatabase_1511[[#This Row],[SAPSA Number]],'DS Point summary'!A:A,'DS Point summary'!G:G)</f>
        <v>69</v>
      </c>
      <c r="I61" s="19" t="s">
        <v>368</v>
      </c>
      <c r="J61" s="21">
        <f t="shared" si="4"/>
        <v>0</v>
      </c>
      <c r="K61" s="22">
        <f t="shared" si="5"/>
        <v>0</v>
      </c>
      <c r="L61" s="23">
        <v>0</v>
      </c>
      <c r="M61" s="24">
        <v>0</v>
      </c>
      <c r="N61" s="23">
        <v>0</v>
      </c>
      <c r="O61" s="24">
        <v>0</v>
      </c>
      <c r="P61" s="23">
        <v>0</v>
      </c>
      <c r="Q61" s="24">
        <v>0</v>
      </c>
      <c r="R61" s="23">
        <v>0</v>
      </c>
      <c r="S61" s="24">
        <v>0</v>
      </c>
      <c r="T61" s="23">
        <v>0</v>
      </c>
      <c r="U61" s="24">
        <v>0</v>
      </c>
      <c r="V61" s="23">
        <v>0</v>
      </c>
      <c r="W61" s="24">
        <v>0</v>
      </c>
    </row>
    <row r="62" spans="1:23" ht="14.45" customHeight="1" x14ac:dyDescent="0.25">
      <c r="A62" s="17">
        <f t="shared" si="6"/>
        <v>11</v>
      </c>
      <c r="B62" s="27">
        <v>2651</v>
      </c>
      <c r="C62" s="25" t="str">
        <f>_xlfn.XLOOKUP(__xlnm._FilterDatabase_1511[[#This Row],[SAPSA Number]],Table1[SAPSA number],Table1[Paid up])</f>
        <v>Y</v>
      </c>
      <c r="D62" s="39" t="str">
        <f>_xlfn.XLOOKUP(__xlnm._FilterDatabase_1511[[#This Row],[SAPSA Number]],'DS Point summary'!A:A,'DS Point summary'!C:C)</f>
        <v>Paul Herman</v>
      </c>
      <c r="E62" s="39" t="str">
        <f>_xlfn.XLOOKUP(__xlnm._FilterDatabase_1511[[#This Row],[SAPSA Number]],'DS Point summary'!A:A,'DS Point summary'!D:D)</f>
        <v>Leuschner</v>
      </c>
      <c r="F62" s="20" t="str">
        <f>_xlfn.XLOOKUP(__xlnm._FilterDatabase_1511[[#This Row],[SAPSA Number]],'DS Point summary'!A:A,'DS Point summary'!E:E)</f>
        <v>PH</v>
      </c>
      <c r="G62" s="17" t="str">
        <f ca="1">_xlfn.XLOOKUP(__xlnm._FilterDatabase_1511[[#This Row],[SAPSA Number]],'DS Point summary'!A:A,'DS Point summary'!F:F)</f>
        <v>S</v>
      </c>
      <c r="H62" s="19">
        <f ca="1">_xlfn.XLOOKUP(__xlnm._FilterDatabase_1511[[#This Row],[SAPSA Number]],'DS Point summary'!A:A,'DS Point summary'!G:G)</f>
        <v>50</v>
      </c>
      <c r="I62" s="19" t="s">
        <v>368</v>
      </c>
      <c r="J62" s="21">
        <f t="shared" si="4"/>
        <v>0</v>
      </c>
      <c r="K62" s="22">
        <f t="shared" si="5"/>
        <v>0</v>
      </c>
      <c r="L62" s="23">
        <v>0</v>
      </c>
      <c r="M62" s="24">
        <v>0</v>
      </c>
      <c r="N62" s="23">
        <v>0</v>
      </c>
      <c r="O62" s="24">
        <v>0</v>
      </c>
      <c r="P62" s="23">
        <v>0</v>
      </c>
      <c r="Q62" s="24">
        <v>0</v>
      </c>
      <c r="R62" s="23">
        <v>0</v>
      </c>
      <c r="S62" s="24">
        <v>0</v>
      </c>
      <c r="T62" s="23">
        <v>0</v>
      </c>
      <c r="U62" s="24">
        <v>0</v>
      </c>
      <c r="V62" s="23">
        <v>0</v>
      </c>
      <c r="W62" s="24">
        <v>0</v>
      </c>
    </row>
    <row r="63" spans="1:23" ht="14.45" customHeight="1" x14ac:dyDescent="0.25">
      <c r="A63" s="17">
        <f t="shared" si="6"/>
        <v>11</v>
      </c>
      <c r="B63" s="26">
        <v>3810</v>
      </c>
      <c r="C63" s="25" t="str">
        <f>_xlfn.XLOOKUP(__xlnm._FilterDatabase_1511[[#This Row],[SAPSA Number]],Table1[SAPSA number],Table1[Paid up])</f>
        <v>Y</v>
      </c>
      <c r="D63" s="39" t="str">
        <f>_xlfn.XLOOKUP(__xlnm._FilterDatabase_1511[[#This Row],[SAPSA Number]],'DS Point summary'!A:A,'DS Point summary'!C:C)</f>
        <v>Roelof</v>
      </c>
      <c r="E63" s="39" t="str">
        <f>_xlfn.XLOOKUP(__xlnm._FilterDatabase_1511[[#This Row],[SAPSA Number]],'DS Point summary'!A:A,'DS Point summary'!D:D)</f>
        <v>Liebenberg</v>
      </c>
      <c r="F63" s="20" t="str">
        <f>_xlfn.XLOOKUP(__xlnm._FilterDatabase_1511[[#This Row],[SAPSA Number]],'DS Point summary'!A:A,'DS Point summary'!E:E)</f>
        <v>R</v>
      </c>
      <c r="G63" s="17" t="str">
        <f ca="1">_xlfn.XLOOKUP(__xlnm._FilterDatabase_1511[[#This Row],[SAPSA Number]],'DS Point summary'!A:A,'DS Point summary'!F:F)</f>
        <v>S</v>
      </c>
      <c r="H63" s="19">
        <f ca="1">_xlfn.XLOOKUP(__xlnm._FilterDatabase_1511[[#This Row],[SAPSA Number]],'DS Point summary'!A:A,'DS Point summary'!G:G)</f>
        <v>56</v>
      </c>
      <c r="I63" s="19" t="s">
        <v>368</v>
      </c>
      <c r="J63" s="21">
        <f t="shared" si="4"/>
        <v>0</v>
      </c>
      <c r="K63" s="22">
        <f t="shared" si="5"/>
        <v>0</v>
      </c>
      <c r="L63" s="23">
        <v>0</v>
      </c>
      <c r="M63" s="24">
        <v>0</v>
      </c>
      <c r="N63" s="23">
        <v>0</v>
      </c>
      <c r="O63" s="24">
        <v>0</v>
      </c>
      <c r="P63" s="23">
        <v>0</v>
      </c>
      <c r="Q63" s="24">
        <v>0</v>
      </c>
      <c r="R63" s="23">
        <v>0</v>
      </c>
      <c r="S63" s="24">
        <v>0</v>
      </c>
      <c r="T63" s="23">
        <v>0</v>
      </c>
      <c r="U63" s="24">
        <v>0</v>
      </c>
      <c r="V63" s="23">
        <v>0</v>
      </c>
      <c r="W63" s="24">
        <v>0</v>
      </c>
    </row>
    <row r="64" spans="1:23" ht="14.45" customHeight="1" x14ac:dyDescent="0.25">
      <c r="A64" s="17">
        <f t="shared" si="6"/>
        <v>11</v>
      </c>
      <c r="B64" s="27">
        <v>6395</v>
      </c>
      <c r="C64" s="25" t="str">
        <f>_xlfn.XLOOKUP(__xlnm._FilterDatabase_1511[[#This Row],[SAPSA Number]],Table1[SAPSA number],Table1[Paid up])</f>
        <v>Y</v>
      </c>
      <c r="D64" s="39" t="str">
        <f>_xlfn.XLOOKUP(__xlnm._FilterDatabase_1511[[#This Row],[SAPSA Number]],'DS Point summary'!A:A,'DS Point summary'!C:C)</f>
        <v>Andre Jacque</v>
      </c>
      <c r="E64" s="39" t="str">
        <f>_xlfn.XLOOKUP(__xlnm._FilterDatabase_1511[[#This Row],[SAPSA Number]],'DS Point summary'!A:A,'DS Point summary'!D:D)</f>
        <v>Loubser</v>
      </c>
      <c r="F64" s="20" t="str">
        <f>_xlfn.XLOOKUP(__xlnm._FilterDatabase_1511[[#This Row],[SAPSA Number]],'DS Point summary'!A:A,'DS Point summary'!E:E)</f>
        <v>AJP</v>
      </c>
      <c r="G64" s="17" t="str">
        <f>_xlfn.XLOOKUP(__xlnm._FilterDatabase_1511[[#This Row],[SAPSA Number]],'DS Point summary'!A:A,'DS Point summary'!F:F)</f>
        <v>Y</v>
      </c>
      <c r="H64" s="19">
        <f>_xlfn.XLOOKUP(__xlnm._FilterDatabase_1511[[#This Row],[SAPSA Number]],'DS Point summary'!A:A,'DS Point summary'!G:G)</f>
        <v>0</v>
      </c>
      <c r="I64" s="19" t="s">
        <v>368</v>
      </c>
      <c r="J64" s="21">
        <f t="shared" si="4"/>
        <v>0</v>
      </c>
      <c r="K64" s="22">
        <f t="shared" si="5"/>
        <v>0</v>
      </c>
      <c r="L64" s="23">
        <v>0</v>
      </c>
      <c r="M64" s="24">
        <v>0</v>
      </c>
      <c r="N64" s="23">
        <v>0</v>
      </c>
      <c r="O64" s="24">
        <v>0</v>
      </c>
      <c r="P64" s="23">
        <v>0</v>
      </c>
      <c r="Q64" s="24">
        <v>0</v>
      </c>
      <c r="R64" s="23">
        <v>0</v>
      </c>
      <c r="S64" s="24">
        <v>0</v>
      </c>
      <c r="T64" s="23">
        <v>0</v>
      </c>
      <c r="U64" s="24">
        <v>0</v>
      </c>
      <c r="V64" s="23">
        <v>0</v>
      </c>
      <c r="W64" s="24">
        <v>0</v>
      </c>
    </row>
    <row r="65" spans="1:23" ht="14.45" customHeight="1" x14ac:dyDescent="0.25">
      <c r="A65" s="17">
        <f t="shared" si="6"/>
        <v>11</v>
      </c>
      <c r="B65" s="39">
        <v>4862</v>
      </c>
      <c r="C65" s="25" t="str">
        <f>_xlfn.XLOOKUP(__xlnm._FilterDatabase_1511[[#This Row],[SAPSA Number]],Table1[SAPSA number],Table1[Paid up])</f>
        <v>Y</v>
      </c>
      <c r="D65" s="39" t="str">
        <f>_xlfn.XLOOKUP(__xlnm._FilterDatabase_1511[[#This Row],[SAPSA Number]],'DS Point summary'!A:A,'DS Point summary'!C:C)</f>
        <v>George Keith</v>
      </c>
      <c r="E65" s="39" t="str">
        <f>_xlfn.XLOOKUP(__xlnm._FilterDatabase_1511[[#This Row],[SAPSA Number]],'DS Point summary'!A:A,'DS Point summary'!D:D)</f>
        <v>Marais</v>
      </c>
      <c r="F65" s="20" t="str">
        <f>_xlfn.XLOOKUP(__xlnm._FilterDatabase_1511[[#This Row],[SAPSA Number]],'DS Point summary'!A:A,'DS Point summary'!E:E)</f>
        <v>GK</v>
      </c>
      <c r="G65" s="17" t="str">
        <f ca="1">_xlfn.XLOOKUP(__xlnm._FilterDatabase_1511[[#This Row],[SAPSA Number]],'DS Point summary'!A:A,'DS Point summary'!F:F)</f>
        <v>S</v>
      </c>
      <c r="H65" s="19">
        <f ca="1">_xlfn.XLOOKUP(__xlnm._FilterDatabase_1511[[#This Row],[SAPSA Number]],'DS Point summary'!A:A,'DS Point summary'!G:G)</f>
        <v>52</v>
      </c>
      <c r="I65" s="19" t="s">
        <v>368</v>
      </c>
      <c r="J65" s="21">
        <f t="shared" si="4"/>
        <v>0</v>
      </c>
      <c r="K65" s="22">
        <f t="shared" si="5"/>
        <v>0</v>
      </c>
      <c r="L65" s="23">
        <v>0</v>
      </c>
      <c r="M65" s="24">
        <v>0</v>
      </c>
      <c r="N65" s="23">
        <v>0</v>
      </c>
      <c r="O65" s="24">
        <v>0</v>
      </c>
      <c r="P65" s="23">
        <v>0</v>
      </c>
      <c r="Q65" s="24">
        <v>0</v>
      </c>
      <c r="R65" s="23">
        <v>0</v>
      </c>
      <c r="S65" s="24">
        <v>0</v>
      </c>
      <c r="T65" s="23">
        <v>0</v>
      </c>
      <c r="U65" s="24">
        <v>0</v>
      </c>
      <c r="V65" s="23">
        <v>0</v>
      </c>
      <c r="W65" s="24">
        <v>0</v>
      </c>
    </row>
    <row r="66" spans="1:23" x14ac:dyDescent="0.25">
      <c r="A66" s="17">
        <f t="shared" si="6"/>
        <v>11</v>
      </c>
      <c r="B66" s="26">
        <v>683</v>
      </c>
      <c r="C66" s="25" t="str">
        <f>_xlfn.XLOOKUP(__xlnm._FilterDatabase_1511[[#This Row],[SAPSA Number]],Table1[SAPSA number],Table1[Paid up])</f>
        <v>Y</v>
      </c>
      <c r="D66" s="39" t="str">
        <f>_xlfn.XLOOKUP(__xlnm._FilterDatabase_1511[[#This Row],[SAPSA Number]],'DS Point summary'!A:A,'DS Point summary'!C:C)</f>
        <v>Ivor</v>
      </c>
      <c r="E66" s="39" t="str">
        <f>_xlfn.XLOOKUP(__xlnm._FilterDatabase_1511[[#This Row],[SAPSA Number]],'DS Point summary'!A:A,'DS Point summary'!D:D)</f>
        <v>Marais</v>
      </c>
      <c r="F66" s="20" t="str">
        <f>_xlfn.XLOOKUP(__xlnm._FilterDatabase_1511[[#This Row],[SAPSA Number]],'DS Point summary'!A:A,'DS Point summary'!E:E)</f>
        <v>I</v>
      </c>
      <c r="G66" s="17" t="str">
        <f ca="1">_xlfn.XLOOKUP(__xlnm._FilterDatabase_1511[[#This Row],[SAPSA Number]],'DS Point summary'!A:A,'DS Point summary'!F:F)</f>
        <v>S</v>
      </c>
      <c r="H66" s="19">
        <f ca="1">_xlfn.XLOOKUP(__xlnm._FilterDatabase_1511[[#This Row],[SAPSA Number]],'DS Point summary'!A:A,'DS Point summary'!G:G)</f>
        <v>57</v>
      </c>
      <c r="I66" s="19" t="s">
        <v>368</v>
      </c>
      <c r="J66" s="21">
        <f t="shared" ref="J66:J97" si="7">(IF(L66&gt;0,1,0)+(IF(M66&gt;0,1,0))+(IF(N66&gt;0,1,0))+(IF(O66&gt;0,1,0))+(IF(P66&gt;0,1,0))+(IF(Q66&gt;0,1,0))+(IF(R66&gt;0,1,0))+(IF(S66&gt;0,1,0))+(IF(T66&gt;0,1,0))+(IF(U66&gt;0,1,0))+(IF(V66&gt;0,1,0))+(IF(W66&gt;0,1,0)))</f>
        <v>0</v>
      </c>
      <c r="K66" s="22">
        <f t="shared" ref="K66:K97" si="8">(LARGE(L66:U66,1)+LARGE(L66:U66,2)+LARGE(L66:U66,3)+LARGE(L66:U66,4)+LARGE(L66:U66,5))/5</f>
        <v>0</v>
      </c>
      <c r="L66" s="23">
        <v>0</v>
      </c>
      <c r="M66" s="24">
        <v>0</v>
      </c>
      <c r="N66" s="23">
        <v>0</v>
      </c>
      <c r="O66" s="24">
        <v>0</v>
      </c>
      <c r="P66" s="23">
        <v>0</v>
      </c>
      <c r="Q66" s="24">
        <v>0</v>
      </c>
      <c r="R66" s="23">
        <v>0</v>
      </c>
      <c r="S66" s="24">
        <v>0</v>
      </c>
      <c r="T66" s="23">
        <v>0</v>
      </c>
      <c r="U66" s="24">
        <v>0</v>
      </c>
      <c r="V66" s="23">
        <v>0</v>
      </c>
      <c r="W66" s="24">
        <v>0</v>
      </c>
    </row>
    <row r="67" spans="1:23" x14ac:dyDescent="0.25">
      <c r="A67" s="17">
        <f t="shared" si="6"/>
        <v>11</v>
      </c>
      <c r="B67" s="27">
        <v>6966</v>
      </c>
      <c r="C67" s="25" t="str">
        <f>_xlfn.XLOOKUP(__xlnm._FilterDatabase_1511[[#This Row],[SAPSA Number]],Table1[SAPSA number],Table1[Paid up])</f>
        <v>Y</v>
      </c>
      <c r="D67" s="39" t="str">
        <f>_xlfn.XLOOKUP(__xlnm._FilterDatabase_1511[[#This Row],[SAPSA Number]],'DS Point summary'!A:A,'DS Point summary'!C:C)</f>
        <v>James</v>
      </c>
      <c r="E67" s="39" t="str">
        <f>_xlfn.XLOOKUP(__xlnm._FilterDatabase_1511[[#This Row],[SAPSA Number]],'DS Point summary'!A:A,'DS Point summary'!D:D)</f>
        <v>Masonganye</v>
      </c>
      <c r="F67" s="20" t="str">
        <f>_xlfn.XLOOKUP(__xlnm._FilterDatabase_1511[[#This Row],[SAPSA Number]],'DS Point summary'!A:A,'DS Point summary'!E:E)</f>
        <v>J</v>
      </c>
      <c r="G67" s="17" t="str">
        <f ca="1">_xlfn.XLOOKUP(__xlnm._FilterDatabase_1511[[#This Row],[SAPSA Number]],'DS Point summary'!A:A,'DS Point summary'!F:F)</f>
        <v>S</v>
      </c>
      <c r="H67" s="39">
        <f ca="1">_xlfn.XLOOKUP(__xlnm._FilterDatabase_1511[[#This Row],[Tag]],'DS Point summary'!F:F,'DS Point summary'!G:G)</f>
        <v>56</v>
      </c>
      <c r="I67" s="19" t="s">
        <v>368</v>
      </c>
      <c r="J67" s="21">
        <f t="shared" si="7"/>
        <v>0</v>
      </c>
      <c r="K67" s="22">
        <f t="shared" si="8"/>
        <v>0</v>
      </c>
      <c r="L67" s="83">
        <v>0</v>
      </c>
      <c r="M67" s="84">
        <v>0</v>
      </c>
      <c r="N67" s="83">
        <v>0</v>
      </c>
      <c r="O67" s="84">
        <v>0</v>
      </c>
      <c r="P67" s="83">
        <v>0</v>
      </c>
      <c r="Q67" s="84">
        <v>0</v>
      </c>
      <c r="R67" s="83">
        <v>0</v>
      </c>
      <c r="S67" s="84">
        <v>0</v>
      </c>
      <c r="T67" s="83">
        <v>0</v>
      </c>
      <c r="U67" s="84">
        <v>0</v>
      </c>
      <c r="V67" s="23">
        <v>0</v>
      </c>
      <c r="W67" s="24">
        <v>0</v>
      </c>
    </row>
    <row r="68" spans="1:23" x14ac:dyDescent="0.25">
      <c r="A68" s="17">
        <f t="shared" si="6"/>
        <v>11</v>
      </c>
      <c r="B68" s="26">
        <v>7132</v>
      </c>
      <c r="C68" s="25" t="str">
        <f>_xlfn.XLOOKUP(__xlnm._FilterDatabase_1511[[#This Row],[SAPSA Number]],Table1[SAPSA number],Table1[Paid up])</f>
        <v>Y</v>
      </c>
      <c r="D68" s="39" t="str">
        <f>_xlfn.XLOOKUP(__xlnm._FilterDatabase_1511[[#This Row],[SAPSA Number]],'DS Point summary'!A:A,'DS Point summary'!C:C)</f>
        <v>Yussuf</v>
      </c>
      <c r="E68" s="39" t="str">
        <f>_xlfn.XLOOKUP(__xlnm._FilterDatabase_1511[[#This Row],[SAPSA Number]],'DS Point summary'!A:A,'DS Point summary'!D:D)</f>
        <v>Mayet</v>
      </c>
      <c r="F68" s="20" t="str">
        <f>_xlfn.XLOOKUP(__xlnm._FilterDatabase_1511[[#This Row],[SAPSA Number]],'DS Point summary'!A:A,'DS Point summary'!E:E)</f>
        <v>Y</v>
      </c>
      <c r="G68" s="17" t="str">
        <f ca="1">_xlfn.XLOOKUP(__xlnm._FilterDatabase_1511[[#This Row],[SAPSA Number]],'DS Point summary'!A:A,'DS Point summary'!F:F)</f>
        <v>GS</v>
      </c>
      <c r="H68" s="19">
        <f>_xlfn.XLOOKUP(__xlnm._FilterDatabase_1511[[#This Row],[SAPSA Number]],'DS Point summary'!A:A,'DS Point summary'!G:G)</f>
        <v>0</v>
      </c>
      <c r="I68" s="19" t="s">
        <v>368</v>
      </c>
      <c r="J68" s="21">
        <f t="shared" si="7"/>
        <v>0</v>
      </c>
      <c r="K68" s="22">
        <f t="shared" si="8"/>
        <v>0</v>
      </c>
      <c r="L68" s="23">
        <v>0</v>
      </c>
      <c r="M68" s="24">
        <v>0</v>
      </c>
      <c r="N68" s="23">
        <v>0</v>
      </c>
      <c r="O68" s="24">
        <v>0</v>
      </c>
      <c r="P68" s="23">
        <v>0</v>
      </c>
      <c r="Q68" s="24">
        <v>0</v>
      </c>
      <c r="R68" s="23">
        <v>0</v>
      </c>
      <c r="S68" s="24">
        <v>0</v>
      </c>
      <c r="T68" s="23">
        <v>0</v>
      </c>
      <c r="U68" s="24">
        <v>0</v>
      </c>
      <c r="V68" s="23">
        <v>0</v>
      </c>
      <c r="W68" s="24">
        <v>0</v>
      </c>
    </row>
    <row r="69" spans="1:23" x14ac:dyDescent="0.25">
      <c r="A69" s="17">
        <f t="shared" si="6"/>
        <v>11</v>
      </c>
      <c r="B69" s="39">
        <v>888</v>
      </c>
      <c r="C69" s="25" t="str">
        <f>_xlfn.XLOOKUP(__xlnm._FilterDatabase_1511[[#This Row],[SAPSA Number]],Table1[SAPSA number],Table1[Paid up])</f>
        <v>Y</v>
      </c>
      <c r="D69" s="39" t="str">
        <f>_xlfn.XLOOKUP(__xlnm._FilterDatabase_1511[[#This Row],[SAPSA Number]],'DS Point summary'!A:A,'DS Point summary'!C:C)</f>
        <v>Yolandi Elaine</v>
      </c>
      <c r="E69" s="39" t="str">
        <f>_xlfn.XLOOKUP(__xlnm._FilterDatabase_1511[[#This Row],[SAPSA Number]],'DS Point summary'!A:A,'DS Point summary'!D:D)</f>
        <v>McAllister</v>
      </c>
      <c r="F69" s="20" t="str">
        <f>_xlfn.XLOOKUP(__xlnm._FilterDatabase_1511[[#This Row],[SAPSA Number]],'DS Point summary'!A:A,'DS Point summary'!E:E)</f>
        <v>YE</v>
      </c>
      <c r="G69" s="17" t="str">
        <f>_xlfn.XLOOKUP(__xlnm._FilterDatabase_1511[[#This Row],[SAPSA Number]],'DS Point summary'!A:A,'DS Point summary'!F:F)</f>
        <v>Lady</v>
      </c>
      <c r="H69" s="19">
        <f ca="1">_xlfn.XLOOKUP(__xlnm._FilterDatabase_1511[[#This Row],[SAPSA Number]],'DS Point summary'!A:A,'DS Point summary'!G:G)</f>
        <v>55</v>
      </c>
      <c r="I69" s="19" t="s">
        <v>368</v>
      </c>
      <c r="J69" s="21">
        <f t="shared" si="7"/>
        <v>0</v>
      </c>
      <c r="K69" s="22">
        <f t="shared" si="8"/>
        <v>0</v>
      </c>
      <c r="L69" s="23">
        <v>0</v>
      </c>
      <c r="M69" s="24">
        <v>0</v>
      </c>
      <c r="N69" s="23">
        <v>0</v>
      </c>
      <c r="O69" s="24">
        <v>0</v>
      </c>
      <c r="P69" s="23">
        <v>0</v>
      </c>
      <c r="Q69" s="24">
        <v>0</v>
      </c>
      <c r="R69" s="23">
        <v>0</v>
      </c>
      <c r="S69" s="24">
        <v>0</v>
      </c>
      <c r="T69" s="23">
        <v>0</v>
      </c>
      <c r="U69" s="24">
        <v>0</v>
      </c>
      <c r="V69" s="23">
        <v>0</v>
      </c>
      <c r="W69" s="24">
        <v>0</v>
      </c>
    </row>
    <row r="70" spans="1:23" x14ac:dyDescent="0.25">
      <c r="A70" s="17">
        <f t="shared" si="6"/>
        <v>11</v>
      </c>
      <c r="B70" s="26">
        <v>2928</v>
      </c>
      <c r="C70" s="25" t="str">
        <f>_xlfn.XLOOKUP(__xlnm._FilterDatabase_1511[[#This Row],[SAPSA Number]],Table1[SAPSA number],Table1[Paid up])</f>
        <v>Y</v>
      </c>
      <c r="D70" s="39" t="str">
        <f>_xlfn.XLOOKUP(__xlnm._FilterDatabase_1511[[#This Row],[SAPSA Number]],'DS Point summary'!A:A,'DS Point summary'!C:C)</f>
        <v>Delville Wood</v>
      </c>
      <c r="E70" s="39" t="str">
        <f>_xlfn.XLOOKUP(__xlnm._FilterDatabase_1511[[#This Row],[SAPSA Number]],'DS Point summary'!A:A,'DS Point summary'!D:D)</f>
        <v>McAllister</v>
      </c>
      <c r="F70" s="20" t="str">
        <f>_xlfn.XLOOKUP(__xlnm._FilterDatabase_1511[[#This Row],[SAPSA Number]],'DS Point summary'!A:A,'DS Point summary'!E:E)</f>
        <v>DW</v>
      </c>
      <c r="G70" s="17" t="str">
        <f ca="1">_xlfn.XLOOKUP(__xlnm._FilterDatabase_1511[[#This Row],[SAPSA Number]],'DS Point summary'!A:A,'DS Point summary'!F:F)</f>
        <v>S</v>
      </c>
      <c r="H70" s="19">
        <f ca="1">_xlfn.XLOOKUP(__xlnm._FilterDatabase_1511[[#This Row],[SAPSA Number]],'DS Point summary'!A:A,'DS Point summary'!G:G)</f>
        <v>58</v>
      </c>
      <c r="I70" s="19" t="s">
        <v>368</v>
      </c>
      <c r="J70" s="21">
        <f t="shared" si="7"/>
        <v>0</v>
      </c>
      <c r="K70" s="22">
        <f t="shared" si="8"/>
        <v>0</v>
      </c>
      <c r="L70" s="23">
        <v>0</v>
      </c>
      <c r="M70" s="24">
        <v>0</v>
      </c>
      <c r="N70" s="23">
        <v>0</v>
      </c>
      <c r="O70" s="24">
        <v>0</v>
      </c>
      <c r="P70" s="23">
        <v>0</v>
      </c>
      <c r="Q70" s="24">
        <v>0</v>
      </c>
      <c r="R70" s="23">
        <v>0</v>
      </c>
      <c r="S70" s="24">
        <v>0</v>
      </c>
      <c r="T70" s="23">
        <v>0</v>
      </c>
      <c r="U70" s="24">
        <v>0</v>
      </c>
      <c r="V70" s="23">
        <v>0</v>
      </c>
      <c r="W70" s="24">
        <v>0</v>
      </c>
    </row>
    <row r="71" spans="1:23" x14ac:dyDescent="0.25">
      <c r="A71" s="17">
        <f t="shared" si="6"/>
        <v>11</v>
      </c>
      <c r="B71" s="26">
        <v>5200</v>
      </c>
      <c r="C71" s="25" t="str">
        <f>_xlfn.XLOOKUP(__xlnm._FilterDatabase_1511[[#This Row],[SAPSA Number]],Table1[SAPSA number],Table1[Paid up])</f>
        <v>Y</v>
      </c>
      <c r="D71" s="39" t="str">
        <f>_xlfn.XLOOKUP(__xlnm._FilterDatabase_1511[[#This Row],[SAPSA Number]],'DS Point summary'!A:A,'DS Point summary'!C:C)</f>
        <v>Daniel</v>
      </c>
      <c r="E71" s="39" t="str">
        <f>_xlfn.XLOOKUP(__xlnm._FilterDatabase_1511[[#This Row],[SAPSA Number]],'DS Point summary'!A:A,'DS Point summary'!D:D)</f>
        <v>McWilliam</v>
      </c>
      <c r="F71" s="20" t="str">
        <f>_xlfn.XLOOKUP(__xlnm._FilterDatabase_1511[[#This Row],[SAPSA Number]],'DS Point summary'!A:A,'DS Point summary'!E:E)</f>
        <v>D</v>
      </c>
      <c r="G71" s="17">
        <f>_xlfn.XLOOKUP(__xlnm._FilterDatabase_1511[[#This Row],[SAPSA Number]],'DS Point summary'!A:A,'DS Point summary'!F:F)</f>
        <v>0</v>
      </c>
      <c r="H71" s="19">
        <f ca="1">_xlfn.XLOOKUP(__xlnm._FilterDatabase_1511[[#This Row],[SAPSA Number]],'DS Point summary'!A:A,'DS Point summary'!G:G)</f>
        <v>37</v>
      </c>
      <c r="I71" s="19" t="s">
        <v>368</v>
      </c>
      <c r="J71" s="21">
        <f t="shared" si="7"/>
        <v>0</v>
      </c>
      <c r="K71" s="22">
        <f t="shared" si="8"/>
        <v>0</v>
      </c>
      <c r="L71" s="23">
        <v>0</v>
      </c>
      <c r="M71" s="24">
        <v>0</v>
      </c>
      <c r="N71" s="23">
        <v>0</v>
      </c>
      <c r="O71" s="24">
        <v>0</v>
      </c>
      <c r="P71" s="23">
        <v>0</v>
      </c>
      <c r="Q71" s="24">
        <v>0</v>
      </c>
      <c r="R71" s="23">
        <v>0</v>
      </c>
      <c r="S71" s="24">
        <v>0</v>
      </c>
      <c r="T71" s="23">
        <v>0</v>
      </c>
      <c r="U71" s="24">
        <v>0</v>
      </c>
      <c r="V71" s="23">
        <v>0</v>
      </c>
      <c r="W71" s="24">
        <v>0</v>
      </c>
    </row>
    <row r="72" spans="1:23" x14ac:dyDescent="0.25">
      <c r="A72" s="17">
        <f t="shared" si="6"/>
        <v>11</v>
      </c>
      <c r="B72" s="25">
        <v>1771</v>
      </c>
      <c r="C72" s="25" t="str">
        <f>_xlfn.XLOOKUP(__xlnm._FilterDatabase_1511[[#This Row],[SAPSA Number]],Table1[SAPSA number],Table1[Paid up])</f>
        <v>Y</v>
      </c>
      <c r="D72" s="39" t="str">
        <f>_xlfn.XLOOKUP(__xlnm._FilterDatabase_1511[[#This Row],[SAPSA Number]],'DS Point summary'!A:A,'DS Point summary'!C:C)</f>
        <v>Rodney Ralph</v>
      </c>
      <c r="E72" s="39" t="str">
        <f>_xlfn.XLOOKUP(__xlnm._FilterDatabase_1511[[#This Row],[SAPSA Number]],'DS Point summary'!A:A,'DS Point summary'!D:D)</f>
        <v>Mills</v>
      </c>
      <c r="F72" s="20" t="str">
        <f>_xlfn.XLOOKUP(__xlnm._FilterDatabase_1511[[#This Row],[SAPSA Number]],'DS Point summary'!A:A,'DS Point summary'!E:E)</f>
        <v>RR</v>
      </c>
      <c r="G72" s="17" t="str">
        <f ca="1">_xlfn.XLOOKUP(__xlnm._FilterDatabase_1511[[#This Row],[SAPSA Number]],'DS Point summary'!A:A,'DS Point summary'!F:F)</f>
        <v>GS</v>
      </c>
      <c r="H72" s="19">
        <f ca="1">_xlfn.XLOOKUP(__xlnm._FilterDatabase_1511[[#This Row],[SAPSA Number]],'DS Point summary'!A:A,'DS Point summary'!G:G)</f>
        <v>80</v>
      </c>
      <c r="I72" s="19" t="s">
        <v>368</v>
      </c>
      <c r="J72" s="21">
        <f t="shared" si="7"/>
        <v>0</v>
      </c>
      <c r="K72" s="22">
        <f t="shared" si="8"/>
        <v>0</v>
      </c>
      <c r="L72" s="23">
        <v>0</v>
      </c>
      <c r="M72" s="24">
        <v>0</v>
      </c>
      <c r="N72" s="23">
        <v>0</v>
      </c>
      <c r="O72" s="24">
        <v>0</v>
      </c>
      <c r="P72" s="23">
        <v>0</v>
      </c>
      <c r="Q72" s="24">
        <v>0</v>
      </c>
      <c r="R72" s="23">
        <v>0</v>
      </c>
      <c r="S72" s="24">
        <v>0</v>
      </c>
      <c r="T72" s="23">
        <v>0</v>
      </c>
      <c r="U72" s="24">
        <v>0</v>
      </c>
      <c r="V72" s="23">
        <v>0</v>
      </c>
      <c r="W72" s="24">
        <v>0</v>
      </c>
    </row>
    <row r="73" spans="1:23" x14ac:dyDescent="0.25">
      <c r="A73" s="17">
        <f t="shared" si="6"/>
        <v>11</v>
      </c>
      <c r="B73" s="25">
        <v>1637</v>
      </c>
      <c r="C73" s="25" t="str">
        <f>_xlfn.XLOOKUP(__xlnm._FilterDatabase_1511[[#This Row],[SAPSA Number]],Table1[SAPSA number],Table1[Paid up])</f>
        <v>Y</v>
      </c>
      <c r="D73" s="39" t="str">
        <f>_xlfn.XLOOKUP(__xlnm._FilterDatabase_1511[[#This Row],[SAPSA Number]],'DS Point summary'!A:A,'DS Point summary'!C:C)</f>
        <v>Andre Johann Pieter</v>
      </c>
      <c r="E73" s="39" t="str">
        <f>_xlfn.XLOOKUP(__xlnm._FilterDatabase_1511[[#This Row],[SAPSA Number]],'DS Point summary'!A:A,'DS Point summary'!D:D)</f>
        <v>Mouton</v>
      </c>
      <c r="F73" s="20" t="str">
        <f>_xlfn.XLOOKUP(__xlnm._FilterDatabase_1511[[#This Row],[SAPSA Number]],'DS Point summary'!A:A,'DS Point summary'!E:E)</f>
        <v>AJP</v>
      </c>
      <c r="G73" s="17" t="str">
        <f ca="1">_xlfn.XLOOKUP(__xlnm._FilterDatabase_1511[[#This Row],[SAPSA Number]],'DS Point summary'!A:A,'DS Point summary'!F:F)</f>
        <v>SS</v>
      </c>
      <c r="H73" s="19">
        <f ca="1">_xlfn.XLOOKUP(__xlnm._FilterDatabase_1511[[#This Row],[SAPSA Number]],'DS Point summary'!A:A,'DS Point summary'!G:G)</f>
        <v>69</v>
      </c>
      <c r="I73" s="19" t="s">
        <v>368</v>
      </c>
      <c r="J73" s="21">
        <f t="shared" si="7"/>
        <v>0</v>
      </c>
      <c r="K73" s="22">
        <f t="shared" si="8"/>
        <v>0</v>
      </c>
      <c r="L73" s="23">
        <v>0</v>
      </c>
      <c r="M73" s="24">
        <v>0</v>
      </c>
      <c r="N73" s="23">
        <v>0</v>
      </c>
      <c r="O73" s="24">
        <v>0</v>
      </c>
      <c r="P73" s="23">
        <v>0</v>
      </c>
      <c r="Q73" s="24">
        <v>0</v>
      </c>
      <c r="R73" s="23">
        <v>0</v>
      </c>
      <c r="S73" s="24">
        <v>0</v>
      </c>
      <c r="T73" s="23">
        <v>0</v>
      </c>
      <c r="U73" s="24">
        <v>0</v>
      </c>
      <c r="V73" s="23">
        <v>0</v>
      </c>
      <c r="W73" s="24">
        <v>0</v>
      </c>
    </row>
    <row r="74" spans="1:23" x14ac:dyDescent="0.25">
      <c r="A74" s="17">
        <f t="shared" si="6"/>
        <v>11</v>
      </c>
      <c r="B74" s="80">
        <v>1776</v>
      </c>
      <c r="C74" s="25" t="str">
        <f>_xlfn.XLOOKUP(__xlnm._FilterDatabase_1511[[#This Row],[SAPSA Number]],Table1[SAPSA number],Table1[Paid up])</f>
        <v>Y</v>
      </c>
      <c r="D74" s="39" t="str">
        <f>_xlfn.XLOOKUP(__xlnm._FilterDatabase_1511[[#This Row],[SAPSA Number]],'DS Point summary'!A:A,'DS Point summary'!C:C)</f>
        <v>Leonie Christina</v>
      </c>
      <c r="E74" s="39" t="str">
        <f>_xlfn.XLOOKUP(__xlnm._FilterDatabase_1511[[#This Row],[SAPSA Number]],'DS Point summary'!A:A,'DS Point summary'!D:D)</f>
        <v>Myburgh</v>
      </c>
      <c r="F74" s="20" t="str">
        <f>_xlfn.XLOOKUP(__xlnm._FilterDatabase_1511[[#This Row],[SAPSA Number]],'DS Point summary'!A:A,'DS Point summary'!E:E)</f>
        <v>LC</v>
      </c>
      <c r="G74" s="17" t="str">
        <f>_xlfn.XLOOKUP(__xlnm._FilterDatabase_1511[[#This Row],[SAPSA Number]],'DS Point summary'!A:A,'DS Point summary'!F:F)</f>
        <v>Lady</v>
      </c>
      <c r="H74" s="19">
        <f ca="1">_xlfn.XLOOKUP(__xlnm._FilterDatabase_1511[[#This Row],[SAPSA Number]],'DS Point summary'!A:A,'DS Point summary'!G:G)</f>
        <v>54</v>
      </c>
      <c r="I74" s="19" t="s">
        <v>368</v>
      </c>
      <c r="J74" s="21">
        <f t="shared" si="7"/>
        <v>0</v>
      </c>
      <c r="K74" s="22">
        <f t="shared" si="8"/>
        <v>0</v>
      </c>
      <c r="L74" s="23">
        <v>0</v>
      </c>
      <c r="M74" s="24">
        <v>0</v>
      </c>
      <c r="N74" s="23">
        <v>0</v>
      </c>
      <c r="O74" s="24">
        <v>0</v>
      </c>
      <c r="P74" s="23">
        <v>0</v>
      </c>
      <c r="Q74" s="24">
        <v>0</v>
      </c>
      <c r="R74" s="23">
        <v>0</v>
      </c>
      <c r="S74" s="24">
        <v>0</v>
      </c>
      <c r="T74" s="23">
        <v>0</v>
      </c>
      <c r="U74" s="24">
        <v>0</v>
      </c>
      <c r="V74" s="23">
        <v>0</v>
      </c>
      <c r="W74" s="24">
        <v>0</v>
      </c>
    </row>
    <row r="75" spans="1:23" x14ac:dyDescent="0.25">
      <c r="A75" s="17">
        <f t="shared" si="6"/>
        <v>11</v>
      </c>
      <c r="B75" s="39">
        <v>1777</v>
      </c>
      <c r="C75" s="25" t="str">
        <f>_xlfn.XLOOKUP(__xlnm._FilterDatabase_1511[[#This Row],[SAPSA Number]],Table1[SAPSA number],Table1[Paid up])</f>
        <v>Y</v>
      </c>
      <c r="D75" s="39" t="str">
        <f>_xlfn.XLOOKUP(__xlnm._FilterDatabase_1511[[#This Row],[SAPSA Number]],'DS Point summary'!A:A,'DS Point summary'!C:C)</f>
        <v xml:space="preserve">Leon </v>
      </c>
      <c r="E75" s="39" t="str">
        <f>_xlfn.XLOOKUP(__xlnm._FilterDatabase_1511[[#This Row],[SAPSA Number]],'DS Point summary'!A:A,'DS Point summary'!D:D)</f>
        <v>Myburgh</v>
      </c>
      <c r="F75" s="20" t="str">
        <f>_xlfn.XLOOKUP(__xlnm._FilterDatabase_1511[[#This Row],[SAPSA Number]],'DS Point summary'!A:A,'DS Point summary'!E:E)</f>
        <v>LC</v>
      </c>
      <c r="G75" s="17" t="str">
        <f ca="1">_xlfn.XLOOKUP(__xlnm._FilterDatabase_1511[[#This Row],[SAPSA Number]],'DS Point summary'!A:A,'DS Point summary'!F:F)</f>
        <v>S</v>
      </c>
      <c r="H75" s="19">
        <f ca="1">_xlfn.XLOOKUP(__xlnm._FilterDatabase_1511[[#This Row],[SAPSA Number]],'DS Point summary'!A:A,'DS Point summary'!G:G)</f>
        <v>51</v>
      </c>
      <c r="I75" s="19" t="s">
        <v>368</v>
      </c>
      <c r="J75" s="21">
        <f t="shared" si="7"/>
        <v>0</v>
      </c>
      <c r="K75" s="22">
        <f t="shared" si="8"/>
        <v>0</v>
      </c>
      <c r="L75" s="23">
        <v>0</v>
      </c>
      <c r="M75" s="24">
        <v>0</v>
      </c>
      <c r="N75" s="23">
        <v>0</v>
      </c>
      <c r="O75" s="24">
        <v>0</v>
      </c>
      <c r="P75" s="23">
        <v>0</v>
      </c>
      <c r="Q75" s="24">
        <v>0</v>
      </c>
      <c r="R75" s="23">
        <v>0</v>
      </c>
      <c r="S75" s="24">
        <v>0</v>
      </c>
      <c r="T75" s="23">
        <v>0</v>
      </c>
      <c r="U75" s="24">
        <v>0</v>
      </c>
      <c r="V75" s="23">
        <v>0</v>
      </c>
      <c r="W75" s="24">
        <v>0</v>
      </c>
    </row>
    <row r="76" spans="1:23" x14ac:dyDescent="0.25">
      <c r="A76" s="17">
        <f t="shared" si="6"/>
        <v>11</v>
      </c>
      <c r="B76" s="27">
        <v>400</v>
      </c>
      <c r="C76" s="25" t="str">
        <f>_xlfn.XLOOKUP(__xlnm._FilterDatabase_1511[[#This Row],[SAPSA Number]],Table1[SAPSA number],Table1[Paid up])</f>
        <v>Y</v>
      </c>
      <c r="D76" s="39" t="str">
        <f>_xlfn.XLOOKUP(__xlnm._FilterDatabase_1511[[#This Row],[SAPSA Number]],'DS Point summary'!A:A,'DS Point summary'!C:C)</f>
        <v>Sean Michael</v>
      </c>
      <c r="E76" s="39" t="str">
        <f>_xlfn.XLOOKUP(__xlnm._FilterDatabase_1511[[#This Row],[SAPSA Number]],'DS Point summary'!A:A,'DS Point summary'!D:D)</f>
        <v>O'Donovan</v>
      </c>
      <c r="F76" s="20" t="str">
        <f>_xlfn.XLOOKUP(__xlnm._FilterDatabase_1511[[#This Row],[SAPSA Number]],'DS Point summary'!A:A,'DS Point summary'!E:E)</f>
        <v>SM</v>
      </c>
      <c r="G76" s="17" t="str">
        <f ca="1">_xlfn.XLOOKUP(__xlnm._FilterDatabase_1511[[#This Row],[SAPSA Number]],'DS Point summary'!A:A,'DS Point summary'!F:F)</f>
        <v>S</v>
      </c>
      <c r="H76" s="19">
        <f ca="1">_xlfn.XLOOKUP(__xlnm._FilterDatabase_1511[[#This Row],[SAPSA Number]],'DS Point summary'!A:A,'DS Point summary'!G:G)</f>
        <v>59</v>
      </c>
      <c r="I76" s="19" t="s">
        <v>368</v>
      </c>
      <c r="J76" s="21">
        <f t="shared" si="7"/>
        <v>0</v>
      </c>
      <c r="K76" s="22">
        <f t="shared" si="8"/>
        <v>0</v>
      </c>
      <c r="L76" s="23">
        <v>0</v>
      </c>
      <c r="M76" s="24">
        <v>0</v>
      </c>
      <c r="N76" s="23">
        <v>0</v>
      </c>
      <c r="O76" s="24">
        <v>0</v>
      </c>
      <c r="P76" s="23">
        <v>0</v>
      </c>
      <c r="Q76" s="24">
        <v>0</v>
      </c>
      <c r="R76" s="23">
        <v>0</v>
      </c>
      <c r="S76" s="24">
        <v>0</v>
      </c>
      <c r="T76" s="23">
        <v>0</v>
      </c>
      <c r="U76" s="24">
        <v>0</v>
      </c>
      <c r="V76" s="23">
        <v>0</v>
      </c>
      <c r="W76" s="24">
        <v>0</v>
      </c>
    </row>
    <row r="77" spans="1:23" x14ac:dyDescent="0.25">
      <c r="A77" s="31">
        <f t="shared" si="6"/>
        <v>11</v>
      </c>
      <c r="B77" s="32">
        <v>401</v>
      </c>
      <c r="C77" s="25" t="str">
        <f>_xlfn.XLOOKUP(__xlnm._FilterDatabase_1511[[#This Row],[SAPSA Number]],Table1[SAPSA number],Table1[Paid up])</f>
        <v>Y</v>
      </c>
      <c r="D77" s="39" t="str">
        <f>_xlfn.XLOOKUP(__xlnm._FilterDatabase_1511[[#This Row],[SAPSA Number]],'DS Point summary'!A:A,'DS Point summary'!C:C)</f>
        <v>Sebella</v>
      </c>
      <c r="E77" s="39" t="str">
        <f>_xlfn.XLOOKUP(__xlnm._FilterDatabase_1511[[#This Row],[SAPSA Number]],'DS Point summary'!A:A,'DS Point summary'!D:D)</f>
        <v>O'Donovan</v>
      </c>
      <c r="F77" s="20" t="str">
        <f>_xlfn.XLOOKUP(__xlnm._FilterDatabase_1511[[#This Row],[SAPSA Number]],'DS Point summary'!A:A,'DS Point summary'!E:E)</f>
        <v>S</v>
      </c>
      <c r="G77" s="17" t="str">
        <f>_xlfn.XLOOKUP(__xlnm._FilterDatabase_1511[[#This Row],[SAPSA Number]],'DS Point summary'!A:A,'DS Point summary'!F:F)</f>
        <v>Lady</v>
      </c>
      <c r="H77" s="19">
        <f ca="1">_xlfn.XLOOKUP(__xlnm._FilterDatabase_1511[[#This Row],[SAPSA Number]],'DS Point summary'!A:A,'DS Point summary'!G:G)</f>
        <v>69</v>
      </c>
      <c r="I77" s="19" t="s">
        <v>368</v>
      </c>
      <c r="J77" s="34">
        <f t="shared" si="7"/>
        <v>0</v>
      </c>
      <c r="K77" s="22">
        <f t="shared" si="8"/>
        <v>0</v>
      </c>
      <c r="L77" s="23">
        <v>0</v>
      </c>
      <c r="M77" s="24">
        <v>0</v>
      </c>
      <c r="N77" s="23">
        <v>0</v>
      </c>
      <c r="O77" s="24">
        <v>0</v>
      </c>
      <c r="P77" s="23">
        <v>0</v>
      </c>
      <c r="Q77" s="24">
        <v>0</v>
      </c>
      <c r="R77" s="23">
        <v>0</v>
      </c>
      <c r="S77" s="24">
        <v>0</v>
      </c>
      <c r="T77" s="23">
        <v>0</v>
      </c>
      <c r="U77" s="24">
        <v>0</v>
      </c>
      <c r="V77" s="23">
        <v>0</v>
      </c>
      <c r="W77" s="24">
        <v>0</v>
      </c>
    </row>
    <row r="78" spans="1:23" x14ac:dyDescent="0.25">
      <c r="A78" s="31">
        <f t="shared" si="6"/>
        <v>11</v>
      </c>
      <c r="B78" s="32">
        <v>250</v>
      </c>
      <c r="C78" s="25" t="str">
        <f>_xlfn.XLOOKUP(__xlnm._FilterDatabase_1511[[#This Row],[SAPSA Number]],Table1[SAPSA number],Table1[Paid up])</f>
        <v>Y</v>
      </c>
      <c r="D78" s="39" t="str">
        <f>_xlfn.XLOOKUP(__xlnm._FilterDatabase_1511[[#This Row],[SAPSA Number]],'DS Point summary'!A:A,'DS Point summary'!C:C)</f>
        <v>Adriano Walter</v>
      </c>
      <c r="E78" s="39" t="str">
        <f>_xlfn.XLOOKUP(__xlnm._FilterDatabase_1511[[#This Row],[SAPSA Number]],'DS Point summary'!A:A,'DS Point summary'!D:D)</f>
        <v>Paschini</v>
      </c>
      <c r="F78" s="20" t="str">
        <f>_xlfn.XLOOKUP(__xlnm._FilterDatabase_1511[[#This Row],[SAPSA Number]],'DS Point summary'!A:A,'DS Point summary'!E:E)</f>
        <v>AW</v>
      </c>
      <c r="G78" s="17" t="str">
        <f ca="1">_xlfn.XLOOKUP(__xlnm._FilterDatabase_1511[[#This Row],[SAPSA Number]],'DS Point summary'!A:A,'DS Point summary'!F:F)</f>
        <v>SS</v>
      </c>
      <c r="H78" s="19">
        <f ca="1">_xlfn.XLOOKUP(__xlnm._FilterDatabase_1511[[#This Row],[SAPSA Number]],'DS Point summary'!A:A,'DS Point summary'!G:G)</f>
        <v>65</v>
      </c>
      <c r="I78" s="19" t="s">
        <v>368</v>
      </c>
      <c r="J78" s="34">
        <f t="shared" si="7"/>
        <v>0</v>
      </c>
      <c r="K78" s="22">
        <f t="shared" si="8"/>
        <v>0</v>
      </c>
      <c r="L78" s="23">
        <v>0</v>
      </c>
      <c r="M78" s="24">
        <v>0</v>
      </c>
      <c r="N78" s="23">
        <v>0</v>
      </c>
      <c r="O78" s="24">
        <v>0</v>
      </c>
      <c r="P78" s="23">
        <v>0</v>
      </c>
      <c r="Q78" s="24">
        <v>0</v>
      </c>
      <c r="R78" s="23">
        <v>0</v>
      </c>
      <c r="S78" s="24">
        <v>0</v>
      </c>
      <c r="T78" s="23">
        <v>0</v>
      </c>
      <c r="U78" s="24">
        <v>0</v>
      </c>
      <c r="V78" s="23">
        <v>0</v>
      </c>
      <c r="W78" s="24">
        <v>0</v>
      </c>
    </row>
    <row r="79" spans="1:23" x14ac:dyDescent="0.25">
      <c r="A79" s="31">
        <f t="shared" si="6"/>
        <v>11</v>
      </c>
      <c r="B79" s="32">
        <v>6633</v>
      </c>
      <c r="C79" s="25" t="str">
        <f>_xlfn.XLOOKUP(__xlnm._FilterDatabase_1511[[#This Row],[SAPSA Number]],Table1[SAPSA number],Table1[Paid up])</f>
        <v>Y</v>
      </c>
      <c r="D79" s="39" t="str">
        <f>_xlfn.XLOOKUP(__xlnm._FilterDatabase_1511[[#This Row],[SAPSA Number]],'DS Point summary'!A:A,'DS Point summary'!C:C)</f>
        <v>Allessandro Raffaele</v>
      </c>
      <c r="E79" s="39" t="str">
        <f>_xlfn.XLOOKUP(__xlnm._FilterDatabase_1511[[#This Row],[SAPSA Number]],'DS Point summary'!A:A,'DS Point summary'!D:D)</f>
        <v>Paschini</v>
      </c>
      <c r="F79" s="20" t="str">
        <f>_xlfn.XLOOKUP(__xlnm._FilterDatabase_1511[[#This Row],[SAPSA Number]],'DS Point summary'!A:A,'DS Point summary'!E:E)</f>
        <v>AR</v>
      </c>
      <c r="G79" s="17" t="str">
        <f ca="1">_xlfn.XLOOKUP(__xlnm._FilterDatabase_1511[[#This Row],[SAPSA Number]],'DS Point summary'!A:A,'DS Point summary'!F:F)</f>
        <v xml:space="preserve"> </v>
      </c>
      <c r="H79" s="19">
        <f ca="1">_xlfn.XLOOKUP(__xlnm._FilterDatabase_1511[[#This Row],[SAPSA Number]],'DS Point summary'!A:A,'DS Point summary'!G:G)</f>
        <v>24</v>
      </c>
      <c r="I79" s="19" t="s">
        <v>368</v>
      </c>
      <c r="J79" s="34">
        <f t="shared" si="7"/>
        <v>0</v>
      </c>
      <c r="K79" s="22">
        <f t="shared" si="8"/>
        <v>0</v>
      </c>
      <c r="L79" s="23">
        <v>0</v>
      </c>
      <c r="M79" s="24">
        <v>0</v>
      </c>
      <c r="N79" s="23">
        <v>0</v>
      </c>
      <c r="O79" s="24">
        <v>0</v>
      </c>
      <c r="P79" s="23">
        <v>0</v>
      </c>
      <c r="Q79" s="24">
        <v>0</v>
      </c>
      <c r="R79" s="23">
        <v>0</v>
      </c>
      <c r="S79" s="24">
        <v>0</v>
      </c>
      <c r="T79" s="23">
        <v>0</v>
      </c>
      <c r="U79" s="24">
        <v>0</v>
      </c>
      <c r="V79" s="23">
        <v>0</v>
      </c>
      <c r="W79" s="24">
        <v>0</v>
      </c>
    </row>
    <row r="80" spans="1:23" x14ac:dyDescent="0.25">
      <c r="A80" s="31">
        <f t="shared" si="6"/>
        <v>11</v>
      </c>
      <c r="B80" s="3">
        <v>7074</v>
      </c>
      <c r="C80" s="25" t="str">
        <f>_xlfn.XLOOKUP(__xlnm._FilterDatabase_1511[[#This Row],[SAPSA Number]],Table1[SAPSA number],Table1[Paid up])</f>
        <v>Y</v>
      </c>
      <c r="D80" s="39" t="str">
        <f>_xlfn.XLOOKUP(__xlnm._FilterDatabase_1511[[#This Row],[SAPSA Number]],'DS Point summary'!A:A,'DS Point summary'!C:C)</f>
        <v>Christoffel</v>
      </c>
      <c r="E80" s="39" t="str">
        <f>_xlfn.XLOOKUP(__xlnm._FilterDatabase_1511[[#This Row],[SAPSA Number]],'DS Point summary'!A:A,'DS Point summary'!D:D)</f>
        <v>Pretorius</v>
      </c>
      <c r="F80" s="20" t="str">
        <f>_xlfn.XLOOKUP(__xlnm._FilterDatabase_1511[[#This Row],[SAPSA Number]],'DS Point summary'!A:A,'DS Point summary'!E:E)</f>
        <v>C</v>
      </c>
      <c r="G80" s="17" t="str">
        <f ca="1">_xlfn.XLOOKUP(__xlnm._FilterDatabase_1511[[#This Row],[SAPSA Number]],'DS Point summary'!A:A,'DS Point summary'!F:F)</f>
        <v xml:space="preserve"> </v>
      </c>
      <c r="H80" s="19">
        <f>_xlfn.XLOOKUP(__xlnm._FilterDatabase_1511[[#This Row],[SAPSA Number]],'DS Point summary'!A:A,'DS Point summary'!G:G)</f>
        <v>0</v>
      </c>
      <c r="I80" s="19" t="s">
        <v>368</v>
      </c>
      <c r="J80" s="34">
        <f t="shared" si="7"/>
        <v>0</v>
      </c>
      <c r="K80" s="22">
        <f t="shared" si="8"/>
        <v>0</v>
      </c>
      <c r="L80" s="23">
        <v>0</v>
      </c>
      <c r="M80" s="24">
        <v>0</v>
      </c>
      <c r="N80" s="23">
        <v>0</v>
      </c>
      <c r="O80" s="24">
        <v>0</v>
      </c>
      <c r="P80" s="23">
        <v>0</v>
      </c>
      <c r="Q80" s="24">
        <v>0</v>
      </c>
      <c r="R80" s="23">
        <v>0</v>
      </c>
      <c r="S80" s="24">
        <v>0</v>
      </c>
      <c r="T80" s="23">
        <v>0</v>
      </c>
      <c r="U80" s="24">
        <v>0</v>
      </c>
      <c r="V80" s="23">
        <v>0</v>
      </c>
      <c r="W80" s="24">
        <v>0</v>
      </c>
    </row>
    <row r="81" spans="1:23" x14ac:dyDescent="0.25">
      <c r="A81" s="31">
        <f t="shared" si="6"/>
        <v>11</v>
      </c>
      <c r="B81" s="32">
        <v>2950</v>
      </c>
      <c r="C81" s="25" t="str">
        <f>_xlfn.XLOOKUP(__xlnm._FilterDatabase_1511[[#This Row],[SAPSA Number]],Table1[SAPSA number],Table1[Paid up])</f>
        <v>Y</v>
      </c>
      <c r="D81" s="39" t="str">
        <f>_xlfn.XLOOKUP(__xlnm._FilterDatabase_1511[[#This Row],[SAPSA Number]],'DS Point summary'!A:A,'DS Point summary'!C:C)</f>
        <v>Renier Jansen</v>
      </c>
      <c r="E81" s="39" t="str">
        <f>_xlfn.XLOOKUP(__xlnm._FilterDatabase_1511[[#This Row],[SAPSA Number]],'DS Point summary'!A:A,'DS Point summary'!D:D)</f>
        <v>Reynders</v>
      </c>
      <c r="F81" s="20" t="str">
        <f>_xlfn.XLOOKUP(__xlnm._FilterDatabase_1511[[#This Row],[SAPSA Number]],'DS Point summary'!A:A,'DS Point summary'!E:E)</f>
        <v>RJ</v>
      </c>
      <c r="G81" s="17" t="str">
        <f ca="1">_xlfn.XLOOKUP(__xlnm._FilterDatabase_1511[[#This Row],[SAPSA Number]],'DS Point summary'!A:A,'DS Point summary'!F:F)</f>
        <v xml:space="preserve"> </v>
      </c>
      <c r="H81" s="19">
        <f ca="1">_xlfn.XLOOKUP(__xlnm._FilterDatabase_1511[[#This Row],[SAPSA Number]],'DS Point summary'!A:A,'DS Point summary'!G:G)</f>
        <v>45</v>
      </c>
      <c r="I81" s="19" t="s">
        <v>368</v>
      </c>
      <c r="J81" s="34">
        <f t="shared" si="7"/>
        <v>0</v>
      </c>
      <c r="K81" s="22">
        <f t="shared" si="8"/>
        <v>0</v>
      </c>
      <c r="L81" s="23">
        <v>0</v>
      </c>
      <c r="M81" s="24">
        <v>0</v>
      </c>
      <c r="N81" s="23">
        <v>0</v>
      </c>
      <c r="O81" s="24">
        <v>0</v>
      </c>
      <c r="P81" s="23">
        <v>0</v>
      </c>
      <c r="Q81" s="24">
        <v>0</v>
      </c>
      <c r="R81" s="23">
        <v>0</v>
      </c>
      <c r="S81" s="24">
        <v>0</v>
      </c>
      <c r="T81" s="23">
        <v>0</v>
      </c>
      <c r="U81" s="24">
        <v>0</v>
      </c>
      <c r="V81" s="23">
        <v>0</v>
      </c>
      <c r="W81" s="24">
        <v>0</v>
      </c>
    </row>
    <row r="82" spans="1:23" x14ac:dyDescent="0.25">
      <c r="A82" s="35">
        <f t="shared" si="6"/>
        <v>11</v>
      </c>
      <c r="B82" s="32">
        <v>1929</v>
      </c>
      <c r="C82" s="25" t="str">
        <f>_xlfn.XLOOKUP(__xlnm._FilterDatabase_1511[[#This Row],[SAPSA Number]],Table1[SAPSA number],Table1[Paid up])</f>
        <v>Y</v>
      </c>
      <c r="D82" s="39" t="str">
        <f>_xlfn.XLOOKUP(__xlnm._FilterDatabase_1511[[#This Row],[SAPSA Number]],'DS Point summary'!A:A,'DS Point summary'!C:C)</f>
        <v>Chris</v>
      </c>
      <c r="E82" s="39" t="str">
        <f>_xlfn.XLOOKUP(__xlnm._FilterDatabase_1511[[#This Row],[SAPSA Number]],'DS Point summary'!A:A,'DS Point summary'!D:D)</f>
        <v>Ridout</v>
      </c>
      <c r="F82" s="20" t="str">
        <f>_xlfn.XLOOKUP(__xlnm._FilterDatabase_1511[[#This Row],[SAPSA Number]],'DS Point summary'!A:A,'DS Point summary'!E:E)</f>
        <v>CJ</v>
      </c>
      <c r="G82" s="17" t="str">
        <f ca="1">_xlfn.XLOOKUP(__xlnm._FilterDatabase_1511[[#This Row],[SAPSA Number]],'DS Point summary'!A:A,'DS Point summary'!F:F)</f>
        <v xml:space="preserve"> </v>
      </c>
      <c r="H82" s="19">
        <f ca="1">_xlfn.XLOOKUP(__xlnm._FilterDatabase_1511[[#This Row],[SAPSA Number]],'DS Point summary'!A:A,'DS Point summary'!G:G)</f>
        <v>43</v>
      </c>
      <c r="I82" s="19" t="s">
        <v>368</v>
      </c>
      <c r="J82" s="34">
        <f t="shared" si="7"/>
        <v>0</v>
      </c>
      <c r="K82" s="22">
        <f t="shared" si="8"/>
        <v>0</v>
      </c>
      <c r="L82" s="23">
        <v>0</v>
      </c>
      <c r="M82" s="24">
        <v>0</v>
      </c>
      <c r="N82" s="23">
        <v>0</v>
      </c>
      <c r="O82" s="24">
        <v>0</v>
      </c>
      <c r="P82" s="23">
        <v>0</v>
      </c>
      <c r="Q82" s="24">
        <v>0</v>
      </c>
      <c r="R82" s="23">
        <v>0</v>
      </c>
      <c r="S82" s="24">
        <v>0</v>
      </c>
      <c r="T82" s="23">
        <v>0</v>
      </c>
      <c r="U82" s="24">
        <v>0</v>
      </c>
      <c r="V82" s="23">
        <v>0</v>
      </c>
      <c r="W82" s="24">
        <v>0</v>
      </c>
    </row>
    <row r="83" spans="1:23" x14ac:dyDescent="0.25">
      <c r="A83" s="35">
        <f t="shared" si="6"/>
        <v>11</v>
      </c>
      <c r="B83" s="36">
        <v>1838</v>
      </c>
      <c r="C83" s="25" t="str">
        <f>_xlfn.XLOOKUP(__xlnm._FilterDatabase_1511[[#This Row],[SAPSA Number]],Table1[SAPSA number],Table1[Paid up])</f>
        <v>Y</v>
      </c>
      <c r="D83" s="39" t="str">
        <f>_xlfn.XLOOKUP(__xlnm._FilterDatabase_1511[[#This Row],[SAPSA Number]],'DS Point summary'!A:A,'DS Point summary'!C:C)</f>
        <v>Laurence Talbot</v>
      </c>
      <c r="E83" s="39" t="str">
        <f>_xlfn.XLOOKUP(__xlnm._FilterDatabase_1511[[#This Row],[SAPSA Number]],'DS Point summary'!A:A,'DS Point summary'!D:D)</f>
        <v>Rowland</v>
      </c>
      <c r="F83" s="20" t="str">
        <f>_xlfn.XLOOKUP(__xlnm._FilterDatabase_1511[[#This Row],[SAPSA Number]],'DS Point summary'!A:A,'DS Point summary'!E:E)</f>
        <v>LT</v>
      </c>
      <c r="G83" s="17" t="str">
        <f ca="1">_xlfn.XLOOKUP(__xlnm._FilterDatabase_1511[[#This Row],[SAPSA Number]],'DS Point summary'!A:A,'DS Point summary'!F:F)</f>
        <v>S</v>
      </c>
      <c r="H83" s="19">
        <f ca="1">_xlfn.XLOOKUP(__xlnm._FilterDatabase_1511[[#This Row],[SAPSA Number]],'DS Point summary'!A:A,'DS Point summary'!G:G)</f>
        <v>51</v>
      </c>
      <c r="I83" s="19" t="s">
        <v>368</v>
      </c>
      <c r="J83" s="34">
        <f t="shared" si="7"/>
        <v>0</v>
      </c>
      <c r="K83" s="22">
        <f t="shared" si="8"/>
        <v>0</v>
      </c>
      <c r="L83" s="23">
        <v>0</v>
      </c>
      <c r="M83" s="24">
        <v>0</v>
      </c>
      <c r="N83" s="23">
        <v>0</v>
      </c>
      <c r="O83" s="24">
        <v>0</v>
      </c>
      <c r="P83" s="23">
        <v>0</v>
      </c>
      <c r="Q83" s="24">
        <v>0</v>
      </c>
      <c r="R83" s="23">
        <v>0</v>
      </c>
      <c r="S83" s="24">
        <v>0</v>
      </c>
      <c r="T83" s="23">
        <v>0</v>
      </c>
      <c r="U83" s="24">
        <v>0</v>
      </c>
      <c r="V83" s="23">
        <v>0</v>
      </c>
      <c r="W83" s="24">
        <v>0</v>
      </c>
    </row>
    <row r="84" spans="1:23" x14ac:dyDescent="0.25">
      <c r="A84" s="35">
        <f t="shared" si="6"/>
        <v>11</v>
      </c>
      <c r="B84" s="32">
        <v>3703</v>
      </c>
      <c r="C84" s="25" t="str">
        <f>_xlfn.XLOOKUP(__xlnm._FilterDatabase_1511[[#This Row],[SAPSA Number]],Table1[SAPSA number],Table1[Paid up])</f>
        <v>Y</v>
      </c>
      <c r="D84" s="39" t="str">
        <f>_xlfn.XLOOKUP(__xlnm._FilterDatabase_1511[[#This Row],[SAPSA Number]],'DS Point summary'!A:A,'DS Point summary'!C:C)</f>
        <v>Gregory Andrew</v>
      </c>
      <c r="E84" s="39" t="str">
        <f>_xlfn.XLOOKUP(__xlnm._FilterDatabase_1511[[#This Row],[SAPSA Number]],'DS Point summary'!A:A,'DS Point summary'!D:D)</f>
        <v>Salzwedel</v>
      </c>
      <c r="F84" s="20" t="str">
        <f>_xlfn.XLOOKUP(__xlnm._FilterDatabase_1511[[#This Row],[SAPSA Number]],'DS Point summary'!A:A,'DS Point summary'!E:E)</f>
        <v>G</v>
      </c>
      <c r="G84" s="17" t="str">
        <f ca="1">_xlfn.XLOOKUP(__xlnm._FilterDatabase_1511[[#This Row],[SAPSA Number]],'DS Point summary'!A:A,'DS Point summary'!F:F)</f>
        <v>S</v>
      </c>
      <c r="H84" s="19">
        <f ca="1">_xlfn.XLOOKUP(__xlnm._FilterDatabase_1511[[#This Row],[SAPSA Number]],'DS Point summary'!A:A,'DS Point summary'!G:G)</f>
        <v>55</v>
      </c>
      <c r="I84" s="19" t="s">
        <v>368</v>
      </c>
      <c r="J84" s="34">
        <f t="shared" si="7"/>
        <v>0</v>
      </c>
      <c r="K84" s="22">
        <f t="shared" si="8"/>
        <v>0</v>
      </c>
      <c r="L84" s="23">
        <v>0</v>
      </c>
      <c r="M84" s="24">
        <v>0</v>
      </c>
      <c r="N84" s="23">
        <v>0</v>
      </c>
      <c r="O84" s="24">
        <v>0</v>
      </c>
      <c r="P84" s="23">
        <v>0</v>
      </c>
      <c r="Q84" s="24">
        <v>0</v>
      </c>
      <c r="R84" s="23">
        <v>0</v>
      </c>
      <c r="S84" s="24">
        <v>0</v>
      </c>
      <c r="T84" s="23">
        <v>0</v>
      </c>
      <c r="U84" s="24">
        <v>0</v>
      </c>
      <c r="V84" s="23">
        <v>0</v>
      </c>
      <c r="W84" s="24">
        <v>0</v>
      </c>
    </row>
    <row r="85" spans="1:23" x14ac:dyDescent="0.25">
      <c r="A85" s="35">
        <f t="shared" si="6"/>
        <v>11</v>
      </c>
      <c r="B85" s="32">
        <v>3822</v>
      </c>
      <c r="C85" s="25" t="str">
        <f>_xlfn.XLOOKUP(__xlnm._FilterDatabase_1511[[#This Row],[SAPSA Number]],Table1[SAPSA number],Table1[Paid up])</f>
        <v>Y</v>
      </c>
      <c r="D85" s="39" t="str">
        <f>_xlfn.XLOOKUP(__xlnm._FilterDatabase_1511[[#This Row],[SAPSA Number]],'DS Point summary'!A:A,'DS Point summary'!C:C)</f>
        <v>Wayne Erald</v>
      </c>
      <c r="E85" s="39" t="str">
        <f>_xlfn.XLOOKUP(__xlnm._FilterDatabase_1511[[#This Row],[SAPSA Number]],'DS Point summary'!A:A,'DS Point summary'!D:D)</f>
        <v>Schmidt</v>
      </c>
      <c r="F85" s="20" t="str">
        <f>_xlfn.XLOOKUP(__xlnm._FilterDatabase_1511[[#This Row],[SAPSA Number]],'DS Point summary'!A:A,'DS Point summary'!E:E)</f>
        <v>WE</v>
      </c>
      <c r="G85" s="17" t="str">
        <f ca="1">_xlfn.XLOOKUP(__xlnm._FilterDatabase_1511[[#This Row],[SAPSA Number]],'DS Point summary'!A:A,'DS Point summary'!F:F)</f>
        <v>S</v>
      </c>
      <c r="H85" s="19">
        <f ca="1">_xlfn.XLOOKUP(__xlnm._FilterDatabase_1511[[#This Row],[SAPSA Number]],'DS Point summary'!A:A,'DS Point summary'!G:G)</f>
        <v>51</v>
      </c>
      <c r="I85" s="19" t="s">
        <v>368</v>
      </c>
      <c r="J85" s="34">
        <f t="shared" si="7"/>
        <v>0</v>
      </c>
      <c r="K85" s="22">
        <f t="shared" si="8"/>
        <v>0</v>
      </c>
      <c r="L85" s="23">
        <v>0</v>
      </c>
      <c r="M85" s="24">
        <v>0</v>
      </c>
      <c r="N85" s="23">
        <v>0</v>
      </c>
      <c r="O85" s="24">
        <v>0</v>
      </c>
      <c r="P85" s="23">
        <v>0</v>
      </c>
      <c r="Q85" s="24">
        <v>0</v>
      </c>
      <c r="R85" s="23">
        <v>0</v>
      </c>
      <c r="S85" s="24">
        <v>0</v>
      </c>
      <c r="T85" s="23">
        <v>0</v>
      </c>
      <c r="U85" s="24">
        <v>0</v>
      </c>
      <c r="V85" s="23">
        <v>0</v>
      </c>
      <c r="W85" s="24">
        <v>0</v>
      </c>
    </row>
    <row r="86" spans="1:23" x14ac:dyDescent="0.25">
      <c r="A86" s="35">
        <f t="shared" si="6"/>
        <v>11</v>
      </c>
      <c r="B86" s="32">
        <v>4966</v>
      </c>
      <c r="C86" s="25" t="str">
        <f>_xlfn.XLOOKUP(__xlnm._FilterDatabase_1511[[#This Row],[SAPSA Number]],Table1[SAPSA number],Table1[Paid up])</f>
        <v>Y</v>
      </c>
      <c r="D86" s="39" t="str">
        <f>_xlfn.XLOOKUP(__xlnm._FilterDatabase_1511[[#This Row],[SAPSA Number]],'DS Point summary'!A:A,'DS Point summary'!C:C)</f>
        <v>Costantinos</v>
      </c>
      <c r="E86" s="39" t="str">
        <f>_xlfn.XLOOKUP(__xlnm._FilterDatabase_1511[[#This Row],[SAPSA Number]],'DS Point summary'!A:A,'DS Point summary'!D:D)</f>
        <v>Seindis</v>
      </c>
      <c r="F86" s="20" t="str">
        <f>_xlfn.XLOOKUP(__xlnm._FilterDatabase_1511[[#This Row],[SAPSA Number]],'DS Point summary'!A:A,'DS Point summary'!E:E)</f>
        <v>C</v>
      </c>
      <c r="G86" s="17" t="str">
        <f ca="1">_xlfn.XLOOKUP(__xlnm._FilterDatabase_1511[[#This Row],[SAPSA Number]],'DS Point summary'!A:A,'DS Point summary'!F:F)</f>
        <v xml:space="preserve"> </v>
      </c>
      <c r="H86" s="19">
        <f ca="1">_xlfn.XLOOKUP(__xlnm._FilterDatabase_1511[[#This Row],[SAPSA Number]],'DS Point summary'!A:A,'DS Point summary'!G:G)</f>
        <v>35</v>
      </c>
      <c r="I86" s="19" t="s">
        <v>368</v>
      </c>
      <c r="J86" s="34">
        <f t="shared" si="7"/>
        <v>0</v>
      </c>
      <c r="K86" s="22">
        <f t="shared" si="8"/>
        <v>0</v>
      </c>
      <c r="L86" s="23">
        <v>0</v>
      </c>
      <c r="M86" s="24">
        <v>0</v>
      </c>
      <c r="N86" s="23">
        <v>0</v>
      </c>
      <c r="O86" s="24">
        <v>0</v>
      </c>
      <c r="P86" s="23">
        <v>0</v>
      </c>
      <c r="Q86" s="24">
        <v>0</v>
      </c>
      <c r="R86" s="23">
        <v>0</v>
      </c>
      <c r="S86" s="24">
        <v>0</v>
      </c>
      <c r="T86" s="23">
        <v>0</v>
      </c>
      <c r="U86" s="24">
        <v>0</v>
      </c>
      <c r="V86" s="23">
        <v>0</v>
      </c>
      <c r="W86" s="24">
        <v>0</v>
      </c>
    </row>
    <row r="87" spans="1:23" x14ac:dyDescent="0.25">
      <c r="A87" s="35">
        <f t="shared" si="6"/>
        <v>11</v>
      </c>
      <c r="B87" s="32">
        <v>1321</v>
      </c>
      <c r="C87" s="25" t="str">
        <f>_xlfn.XLOOKUP(__xlnm._FilterDatabase_1511[[#This Row],[SAPSA Number]],Table1[SAPSA number],Table1[Paid up])</f>
        <v>Y</v>
      </c>
      <c r="D87" s="39" t="str">
        <f>_xlfn.XLOOKUP(__xlnm._FilterDatabase_1511[[#This Row],[SAPSA Number]],'DS Point summary'!A:A,'DS Point summary'!C:C)</f>
        <v>Neal Monisen</v>
      </c>
      <c r="E87" s="39" t="str">
        <f>_xlfn.XLOOKUP(__xlnm._FilterDatabase_1511[[#This Row],[SAPSA Number]],'DS Point summary'!A:A,'DS Point summary'!D:D)</f>
        <v>Sokay</v>
      </c>
      <c r="F87" s="20" t="str">
        <f>_xlfn.XLOOKUP(__xlnm._FilterDatabase_1511[[#This Row],[SAPSA Number]],'DS Point summary'!A:A,'DS Point summary'!E:E)</f>
        <v>NM</v>
      </c>
      <c r="G87" s="17" t="str">
        <f ca="1">_xlfn.XLOOKUP(__xlnm._FilterDatabase_1511[[#This Row],[SAPSA Number]],'DS Point summary'!A:A,'DS Point summary'!F:F)</f>
        <v>S</v>
      </c>
      <c r="H87" s="19">
        <f ca="1">_xlfn.XLOOKUP(__xlnm._FilterDatabase_1511[[#This Row],[SAPSA Number]],'DS Point summary'!A:A,'DS Point summary'!G:G)</f>
        <v>51</v>
      </c>
      <c r="I87" s="19" t="s">
        <v>368</v>
      </c>
      <c r="J87" s="34">
        <f t="shared" si="7"/>
        <v>0</v>
      </c>
      <c r="K87" s="22">
        <f t="shared" si="8"/>
        <v>0</v>
      </c>
      <c r="L87" s="23">
        <v>0</v>
      </c>
      <c r="M87" s="24">
        <v>0</v>
      </c>
      <c r="N87" s="23">
        <v>0</v>
      </c>
      <c r="O87" s="24">
        <v>0</v>
      </c>
      <c r="P87" s="23">
        <v>0</v>
      </c>
      <c r="Q87" s="24">
        <v>0</v>
      </c>
      <c r="R87" s="23">
        <v>0</v>
      </c>
      <c r="S87" s="24">
        <v>0</v>
      </c>
      <c r="T87" s="23">
        <v>0</v>
      </c>
      <c r="U87" s="24">
        <v>0</v>
      </c>
      <c r="V87" s="23">
        <v>0</v>
      </c>
      <c r="W87" s="24">
        <v>0</v>
      </c>
    </row>
    <row r="88" spans="1:23" x14ac:dyDescent="0.25">
      <c r="A88" s="35">
        <f t="shared" si="6"/>
        <v>11</v>
      </c>
      <c r="B88" s="32">
        <v>3832</v>
      </c>
      <c r="C88" s="25" t="str">
        <f>_xlfn.XLOOKUP(__xlnm._FilterDatabase_1511[[#This Row],[SAPSA Number]],Table1[SAPSA number],Table1[Paid up])</f>
        <v>Y</v>
      </c>
      <c r="D88" s="39" t="str">
        <f>_xlfn.XLOOKUP(__xlnm._FilterDatabase_1511[[#This Row],[SAPSA Number]],'DS Point summary'!A:A,'DS Point summary'!C:C)</f>
        <v>Dion Rowlands</v>
      </c>
      <c r="E88" s="39" t="str">
        <f>_xlfn.XLOOKUP(__xlnm._FilterDatabase_1511[[#This Row],[SAPSA Number]],'DS Point summary'!A:A,'DS Point summary'!D:D)</f>
        <v>Stead</v>
      </c>
      <c r="F88" s="20" t="str">
        <f>_xlfn.XLOOKUP(__xlnm._FilterDatabase_1511[[#This Row],[SAPSA Number]],'DS Point summary'!A:A,'DS Point summary'!E:E)</f>
        <v>DR</v>
      </c>
      <c r="G88" s="17" t="str">
        <f ca="1">_xlfn.XLOOKUP(__xlnm._FilterDatabase_1511[[#This Row],[SAPSA Number]],'DS Point summary'!A:A,'DS Point summary'!F:F)</f>
        <v>S</v>
      </c>
      <c r="H88" s="19">
        <f ca="1">_xlfn.XLOOKUP(__xlnm._FilterDatabase_1511[[#This Row],[SAPSA Number]],'DS Point summary'!A:A,'DS Point summary'!G:G)</f>
        <v>52</v>
      </c>
      <c r="I88" s="19" t="s">
        <v>368</v>
      </c>
      <c r="J88" s="34">
        <f t="shared" si="7"/>
        <v>0</v>
      </c>
      <c r="K88" s="22">
        <f t="shared" si="8"/>
        <v>0</v>
      </c>
      <c r="L88" s="23">
        <v>0</v>
      </c>
      <c r="M88" s="24">
        <v>0</v>
      </c>
      <c r="N88" s="23">
        <v>0</v>
      </c>
      <c r="O88" s="24">
        <v>0</v>
      </c>
      <c r="P88" s="23">
        <v>0</v>
      </c>
      <c r="Q88" s="24">
        <v>0</v>
      </c>
      <c r="R88" s="23">
        <v>0</v>
      </c>
      <c r="S88" s="24">
        <v>0</v>
      </c>
      <c r="T88" s="23">
        <v>0</v>
      </c>
      <c r="U88" s="24">
        <v>0</v>
      </c>
      <c r="V88" s="23">
        <v>0</v>
      </c>
      <c r="W88" s="24">
        <v>0</v>
      </c>
    </row>
    <row r="89" spans="1:23" x14ac:dyDescent="0.25">
      <c r="A89" s="35">
        <f t="shared" si="6"/>
        <v>11</v>
      </c>
      <c r="B89" s="32">
        <v>3395</v>
      </c>
      <c r="C89" s="25" t="str">
        <f>_xlfn.XLOOKUP(__xlnm._FilterDatabase_1511[[#This Row],[SAPSA Number]],Table1[SAPSA number],Table1[Paid up])</f>
        <v>Y</v>
      </c>
      <c r="D89" s="39" t="str">
        <f>_xlfn.XLOOKUP(__xlnm._FilterDatabase_1511[[#This Row],[SAPSA Number]],'DS Point summary'!A:A,'DS Point summary'!C:C)</f>
        <v>Andrea</v>
      </c>
      <c r="E89" s="39" t="str">
        <f>_xlfn.XLOOKUP(__xlnm._FilterDatabase_1511[[#This Row],[SAPSA Number]],'DS Point summary'!A:A,'DS Point summary'!D:D)</f>
        <v>Stevenson</v>
      </c>
      <c r="F89" s="20" t="str">
        <f>_xlfn.XLOOKUP(__xlnm._FilterDatabase_1511[[#This Row],[SAPSA Number]],'DS Point summary'!A:A,'DS Point summary'!E:E)</f>
        <v>A</v>
      </c>
      <c r="G89" s="17" t="str">
        <f>_xlfn.XLOOKUP(__xlnm._FilterDatabase_1511[[#This Row],[SAPSA Number]],'DS Point summary'!A:A,'DS Point summary'!F:F)</f>
        <v>Lady</v>
      </c>
      <c r="H89" s="19">
        <f ca="1">_xlfn.XLOOKUP(__xlnm._FilterDatabase_1511[[#This Row],[SAPSA Number]],'DS Point summary'!A:A,'DS Point summary'!G:G)</f>
        <v>56</v>
      </c>
      <c r="I89" s="19" t="s">
        <v>368</v>
      </c>
      <c r="J89" s="34">
        <f t="shared" si="7"/>
        <v>0</v>
      </c>
      <c r="K89" s="22">
        <f t="shared" si="8"/>
        <v>0</v>
      </c>
      <c r="L89" s="23">
        <v>0</v>
      </c>
      <c r="M89" s="24">
        <v>0</v>
      </c>
      <c r="N89" s="23">
        <v>0</v>
      </c>
      <c r="O89" s="24">
        <v>0</v>
      </c>
      <c r="P89" s="23">
        <v>0</v>
      </c>
      <c r="Q89" s="24">
        <v>0</v>
      </c>
      <c r="R89" s="23">
        <v>0</v>
      </c>
      <c r="S89" s="24">
        <v>0</v>
      </c>
      <c r="T89" s="23">
        <v>0</v>
      </c>
      <c r="U89" s="24">
        <v>0</v>
      </c>
      <c r="V89" s="23">
        <v>0</v>
      </c>
      <c r="W89" s="24">
        <v>0</v>
      </c>
    </row>
    <row r="90" spans="1:23" x14ac:dyDescent="0.25">
      <c r="A90" s="35">
        <f t="shared" ref="A90:A123" si="9">RANK(K90,K$2:K$137,0)</f>
        <v>11</v>
      </c>
      <c r="B90" s="32">
        <v>3396</v>
      </c>
      <c r="C90" s="25" t="str">
        <f>_xlfn.XLOOKUP(__xlnm._FilterDatabase_1511[[#This Row],[SAPSA Number]],Table1[SAPSA number],Table1[Paid up])</f>
        <v>Y</v>
      </c>
      <c r="D90" s="39" t="str">
        <f>_xlfn.XLOOKUP(__xlnm._FilterDatabase_1511[[#This Row],[SAPSA Number]],'DS Point summary'!A:A,'DS Point summary'!C:C)</f>
        <v>Irving Robert</v>
      </c>
      <c r="E90" s="39" t="str">
        <f>_xlfn.XLOOKUP(__xlnm._FilterDatabase_1511[[#This Row],[SAPSA Number]],'DS Point summary'!A:A,'DS Point summary'!D:D)</f>
        <v>Stevenson</v>
      </c>
      <c r="F90" s="20" t="str">
        <f>_xlfn.XLOOKUP(__xlnm._FilterDatabase_1511[[#This Row],[SAPSA Number]],'DS Point summary'!A:A,'DS Point summary'!E:E)</f>
        <v>IR</v>
      </c>
      <c r="G90" s="17" t="str">
        <f ca="1">_xlfn.XLOOKUP(__xlnm._FilterDatabase_1511[[#This Row],[SAPSA Number]],'DS Point summary'!A:A,'DS Point summary'!F:F)</f>
        <v>GS</v>
      </c>
      <c r="H90" s="19">
        <f ca="1">_xlfn.XLOOKUP(__xlnm._FilterDatabase_1511[[#This Row],[SAPSA Number]],'DS Point summary'!A:A,'DS Point summary'!G:G)</f>
        <v>70</v>
      </c>
      <c r="I90" s="19" t="s">
        <v>368</v>
      </c>
      <c r="J90" s="34">
        <f t="shared" si="7"/>
        <v>0</v>
      </c>
      <c r="K90" s="22">
        <f t="shared" si="8"/>
        <v>0</v>
      </c>
      <c r="L90" s="23">
        <v>0</v>
      </c>
      <c r="M90" s="24">
        <v>0</v>
      </c>
      <c r="N90" s="23">
        <v>0</v>
      </c>
      <c r="O90" s="24">
        <v>0</v>
      </c>
      <c r="P90" s="23">
        <v>0</v>
      </c>
      <c r="Q90" s="24">
        <v>0</v>
      </c>
      <c r="R90" s="23">
        <v>0</v>
      </c>
      <c r="S90" s="24">
        <v>0</v>
      </c>
      <c r="T90" s="23">
        <v>0</v>
      </c>
      <c r="U90" s="24">
        <v>0</v>
      </c>
      <c r="V90" s="23">
        <v>0</v>
      </c>
      <c r="W90" s="24">
        <v>0</v>
      </c>
    </row>
    <row r="91" spans="1:23" x14ac:dyDescent="0.25">
      <c r="A91" s="35">
        <f t="shared" si="9"/>
        <v>11</v>
      </c>
      <c r="B91" s="32">
        <v>2688</v>
      </c>
      <c r="C91" s="25" t="str">
        <f>_xlfn.XLOOKUP(__xlnm._FilterDatabase_1511[[#This Row],[SAPSA Number]],Table1[SAPSA number],Table1[Paid up])</f>
        <v>Y</v>
      </c>
      <c r="D91" s="39" t="str">
        <f>_xlfn.XLOOKUP(__xlnm._FilterDatabase_1511[[#This Row],[SAPSA Number]],'DS Point summary'!A:A,'DS Point summary'!C:C)</f>
        <v>Durandt Hendrik</v>
      </c>
      <c r="E91" s="39" t="str">
        <f>_xlfn.XLOOKUP(__xlnm._FilterDatabase_1511[[#This Row],[SAPSA Number]],'DS Point summary'!A:A,'DS Point summary'!D:D)</f>
        <v>Storm</v>
      </c>
      <c r="F91" s="20" t="str">
        <f>_xlfn.XLOOKUP(__xlnm._FilterDatabase_1511[[#This Row],[SAPSA Number]],'DS Point summary'!A:A,'DS Point summary'!E:E)</f>
        <v>DH</v>
      </c>
      <c r="G91" s="17" t="str">
        <f ca="1">_xlfn.XLOOKUP(__xlnm._FilterDatabase_1511[[#This Row],[SAPSA Number]],'DS Point summary'!A:A,'DS Point summary'!F:F)</f>
        <v xml:space="preserve"> </v>
      </c>
      <c r="H91" s="19">
        <f ca="1">_xlfn.XLOOKUP(__xlnm._FilterDatabase_1511[[#This Row],[SAPSA Number]],'DS Point summary'!A:A,'DS Point summary'!G:G)</f>
        <v>22</v>
      </c>
      <c r="I91" s="19" t="s">
        <v>368</v>
      </c>
      <c r="J91" s="34">
        <f t="shared" si="7"/>
        <v>0</v>
      </c>
      <c r="K91" s="22">
        <f t="shared" si="8"/>
        <v>0</v>
      </c>
      <c r="L91" s="23">
        <v>0</v>
      </c>
      <c r="M91" s="24">
        <v>0</v>
      </c>
      <c r="N91" s="23">
        <v>0</v>
      </c>
      <c r="O91" s="24">
        <v>0</v>
      </c>
      <c r="P91" s="23">
        <v>0</v>
      </c>
      <c r="Q91" s="24">
        <v>0</v>
      </c>
      <c r="R91" s="23">
        <v>0</v>
      </c>
      <c r="S91" s="24">
        <v>0</v>
      </c>
      <c r="T91" s="23">
        <v>0</v>
      </c>
      <c r="U91" s="24">
        <v>0</v>
      </c>
      <c r="V91" s="23">
        <v>0</v>
      </c>
      <c r="W91" s="24">
        <v>0</v>
      </c>
    </row>
    <row r="92" spans="1:23" x14ac:dyDescent="0.25">
      <c r="A92" s="31">
        <f t="shared" si="9"/>
        <v>11</v>
      </c>
      <c r="B92" s="32">
        <v>3836</v>
      </c>
      <c r="C92" s="25" t="str">
        <f>_xlfn.XLOOKUP(__xlnm._FilterDatabase_1511[[#This Row],[SAPSA Number]],Table1[SAPSA number],Table1[Paid up])</f>
        <v>Y</v>
      </c>
      <c r="D92" s="39" t="str">
        <f>_xlfn.XLOOKUP(__xlnm._FilterDatabase_1511[[#This Row],[SAPSA Number]],'DS Point summary'!A:A,'DS Point summary'!C:C)</f>
        <v>Deon</v>
      </c>
      <c r="E92" s="39" t="str">
        <f>_xlfn.XLOOKUP(__xlnm._FilterDatabase_1511[[#This Row],[SAPSA Number]],'DS Point summary'!A:A,'DS Point summary'!D:D)</f>
        <v>Storm</v>
      </c>
      <c r="F92" s="20" t="str">
        <f>_xlfn.XLOOKUP(__xlnm._FilterDatabase_1511[[#This Row],[SAPSA Number]],'DS Point summary'!A:A,'DS Point summary'!E:E)</f>
        <v>D</v>
      </c>
      <c r="G92" s="17" t="str">
        <f ca="1">_xlfn.XLOOKUP(__xlnm._FilterDatabase_1511[[#This Row],[SAPSA Number]],'DS Point summary'!A:A,'DS Point summary'!F:F)</f>
        <v>SS</v>
      </c>
      <c r="H92" s="19">
        <f ca="1">_xlfn.XLOOKUP(__xlnm._FilterDatabase_1511[[#This Row],[SAPSA Number]],'DS Point summary'!A:A,'DS Point summary'!G:G)</f>
        <v>67</v>
      </c>
      <c r="I92" s="19" t="s">
        <v>368</v>
      </c>
      <c r="J92" s="34">
        <f t="shared" si="7"/>
        <v>0</v>
      </c>
      <c r="K92" s="22">
        <f t="shared" si="8"/>
        <v>0</v>
      </c>
      <c r="L92" s="23">
        <v>0</v>
      </c>
      <c r="M92" s="24">
        <v>0</v>
      </c>
      <c r="N92" s="23">
        <v>0</v>
      </c>
      <c r="O92" s="24">
        <v>0</v>
      </c>
      <c r="P92" s="23">
        <v>0</v>
      </c>
      <c r="Q92" s="24">
        <v>0</v>
      </c>
      <c r="R92" s="23">
        <v>0</v>
      </c>
      <c r="S92" s="24">
        <v>0</v>
      </c>
      <c r="T92" s="23">
        <v>0</v>
      </c>
      <c r="U92" s="24">
        <v>0</v>
      </c>
      <c r="V92" s="23">
        <v>0</v>
      </c>
      <c r="W92" s="24">
        <v>0</v>
      </c>
    </row>
    <row r="93" spans="1:23" x14ac:dyDescent="0.25">
      <c r="A93" s="31">
        <f t="shared" si="9"/>
        <v>11</v>
      </c>
      <c r="B93" s="32">
        <v>4858</v>
      </c>
      <c r="C93" s="25" t="str">
        <f>_xlfn.XLOOKUP(__xlnm._FilterDatabase_1511[[#This Row],[SAPSA Number]],Table1[SAPSA number],Table1[Paid up])</f>
        <v>Y</v>
      </c>
      <c r="D93" s="39" t="str">
        <f>_xlfn.XLOOKUP(__xlnm._FilterDatabase_1511[[#This Row],[SAPSA Number]],'DS Point summary'!A:A,'DS Point summary'!C:C)</f>
        <v>Jacques</v>
      </c>
      <c r="E93" s="39" t="str">
        <f>_xlfn.XLOOKUP(__xlnm._FilterDatabase_1511[[#This Row],[SAPSA Number]],'DS Point summary'!A:A,'DS Point summary'!D:D)</f>
        <v>Swanepoel</v>
      </c>
      <c r="F93" s="20" t="str">
        <f>_xlfn.XLOOKUP(__xlnm._FilterDatabase_1511[[#This Row],[SAPSA Number]],'DS Point summary'!A:A,'DS Point summary'!E:E)</f>
        <v>J</v>
      </c>
      <c r="G93" s="17" t="str">
        <f ca="1">_xlfn.XLOOKUP(__xlnm._FilterDatabase_1511[[#This Row],[SAPSA Number]],'DS Point summary'!A:A,'DS Point summary'!F:F)</f>
        <v xml:space="preserve"> </v>
      </c>
      <c r="H93" s="19">
        <f ca="1">_xlfn.XLOOKUP(__xlnm._FilterDatabase_1511[[#This Row],[SAPSA Number]],'DS Point summary'!A:A,'DS Point summary'!G:G)</f>
        <v>30</v>
      </c>
      <c r="I93" s="19" t="s">
        <v>368</v>
      </c>
      <c r="J93" s="34">
        <f t="shared" si="7"/>
        <v>0</v>
      </c>
      <c r="K93" s="22">
        <f t="shared" si="8"/>
        <v>0</v>
      </c>
      <c r="L93" s="23">
        <v>0</v>
      </c>
      <c r="M93" s="24">
        <v>0</v>
      </c>
      <c r="N93" s="23">
        <v>0</v>
      </c>
      <c r="O93" s="24">
        <v>0</v>
      </c>
      <c r="P93" s="23">
        <v>0</v>
      </c>
      <c r="Q93" s="24">
        <v>0</v>
      </c>
      <c r="R93" s="23">
        <v>0</v>
      </c>
      <c r="S93" s="24">
        <v>0</v>
      </c>
      <c r="T93" s="23">
        <v>0</v>
      </c>
      <c r="U93" s="24">
        <v>0</v>
      </c>
      <c r="V93" s="23">
        <v>0</v>
      </c>
      <c r="W93" s="24">
        <v>0</v>
      </c>
    </row>
    <row r="94" spans="1:23" x14ac:dyDescent="0.25">
      <c r="A94" s="35">
        <f t="shared" si="9"/>
        <v>11</v>
      </c>
      <c r="B94" s="36">
        <v>6797</v>
      </c>
      <c r="C94" s="25" t="str">
        <f>_xlfn.XLOOKUP(__xlnm._FilterDatabase_1511[[#This Row],[SAPSA Number]],Table1[SAPSA number],Table1[Paid up])</f>
        <v>Y</v>
      </c>
      <c r="D94" s="39" t="str">
        <f>_xlfn.XLOOKUP(__xlnm._FilterDatabase_1511[[#This Row],[SAPSA Number]],'DS Point summary'!A:A,'DS Point summary'!C:C)</f>
        <v>Johann Andries</v>
      </c>
      <c r="E94" s="39" t="str">
        <f>_xlfn.XLOOKUP(__xlnm._FilterDatabase_1511[[#This Row],[SAPSA Number]],'DS Point summary'!A:A,'DS Point summary'!D:D)</f>
        <v>Swart</v>
      </c>
      <c r="F94" s="20" t="str">
        <f>_xlfn.XLOOKUP(__xlnm._FilterDatabase_1511[[#This Row],[SAPSA Number]],'DS Point summary'!A:A,'DS Point summary'!E:E)</f>
        <v>JA</v>
      </c>
      <c r="G94" s="17">
        <f>_xlfn.XLOOKUP(__xlnm._FilterDatabase_1511[[#This Row],[SAPSA Number]],'DS Point summary'!A:A,'DS Point summary'!F:F)</f>
        <v>0</v>
      </c>
      <c r="H94" s="19">
        <f ca="1">_xlfn.XLOOKUP(__xlnm._FilterDatabase_1511[[#This Row],[SAPSA Number]],'DS Point summary'!A:A,'DS Point summary'!G:G)</f>
        <v>23</v>
      </c>
      <c r="I94" s="19" t="s">
        <v>368</v>
      </c>
      <c r="J94" s="34">
        <f t="shared" si="7"/>
        <v>0</v>
      </c>
      <c r="K94" s="22">
        <f t="shared" si="8"/>
        <v>0</v>
      </c>
      <c r="L94" s="23">
        <v>0</v>
      </c>
      <c r="M94" s="24">
        <v>0</v>
      </c>
      <c r="N94" s="23">
        <v>0</v>
      </c>
      <c r="O94" s="24">
        <v>0</v>
      </c>
      <c r="P94" s="23">
        <v>0</v>
      </c>
      <c r="Q94" s="24">
        <v>0</v>
      </c>
      <c r="R94" s="23">
        <v>0</v>
      </c>
      <c r="S94" s="24">
        <v>0</v>
      </c>
      <c r="T94" s="23">
        <v>0</v>
      </c>
      <c r="U94" s="24">
        <v>0</v>
      </c>
      <c r="V94" s="23">
        <v>0</v>
      </c>
      <c r="W94" s="24">
        <v>0</v>
      </c>
    </row>
    <row r="95" spans="1:23" x14ac:dyDescent="0.25">
      <c r="A95" s="35">
        <f t="shared" si="9"/>
        <v>11</v>
      </c>
      <c r="B95" s="36">
        <v>807</v>
      </c>
      <c r="C95" s="25" t="str">
        <f>_xlfn.XLOOKUP(__xlnm._FilterDatabase_1511[[#This Row],[SAPSA Number]],Table1[SAPSA number],Table1[Paid up])</f>
        <v>Y</v>
      </c>
      <c r="D95" s="39" t="str">
        <f>_xlfn.XLOOKUP(__xlnm._FilterDatabase_1511[[#This Row],[SAPSA Number]],'DS Point summary'!A:A,'DS Point summary'!C:C)</f>
        <v>Frederik Christoffel</v>
      </c>
      <c r="E95" s="39" t="str">
        <f>_xlfn.XLOOKUP(__xlnm._FilterDatabase_1511[[#This Row],[SAPSA Number]],'DS Point summary'!A:A,'DS Point summary'!D:D)</f>
        <v>Truter</v>
      </c>
      <c r="F95" s="20" t="str">
        <f>_xlfn.XLOOKUP(__xlnm._FilterDatabase_1511[[#This Row],[SAPSA Number]],'DS Point summary'!A:A,'DS Point summary'!E:E)</f>
        <v>FC</v>
      </c>
      <c r="G95" s="17" t="str">
        <f ca="1">_xlfn.XLOOKUP(__xlnm._FilterDatabase_1511[[#This Row],[SAPSA Number]],'DS Point summary'!A:A,'DS Point summary'!F:F)</f>
        <v xml:space="preserve"> </v>
      </c>
      <c r="H95" s="19">
        <f ca="1">_xlfn.XLOOKUP(__xlnm._FilterDatabase_1511[[#This Row],[SAPSA Number]],'DS Point summary'!A:A,'DS Point summary'!G:G)</f>
        <v>22</v>
      </c>
      <c r="I95" s="19" t="s">
        <v>368</v>
      </c>
      <c r="J95" s="34">
        <f t="shared" si="7"/>
        <v>0</v>
      </c>
      <c r="K95" s="22">
        <f t="shared" si="8"/>
        <v>0</v>
      </c>
      <c r="L95" s="23">
        <v>0</v>
      </c>
      <c r="M95" s="24">
        <v>0</v>
      </c>
      <c r="N95" s="23">
        <v>0</v>
      </c>
      <c r="O95" s="24">
        <v>0</v>
      </c>
      <c r="P95" s="23">
        <v>0</v>
      </c>
      <c r="Q95" s="24">
        <v>0</v>
      </c>
      <c r="R95" s="23">
        <v>0</v>
      </c>
      <c r="S95" s="24">
        <v>0</v>
      </c>
      <c r="T95" s="23">
        <v>0</v>
      </c>
      <c r="U95" s="24">
        <v>0</v>
      </c>
      <c r="V95" s="23">
        <v>0</v>
      </c>
      <c r="W95" s="24">
        <v>0</v>
      </c>
    </row>
    <row r="96" spans="1:23" x14ac:dyDescent="0.25">
      <c r="A96" s="35">
        <f t="shared" si="9"/>
        <v>11</v>
      </c>
      <c r="B96" s="36">
        <v>1113</v>
      </c>
      <c r="C96" s="25" t="str">
        <f>_xlfn.XLOOKUP(__xlnm._FilterDatabase_1511[[#This Row],[SAPSA Number]],Table1[SAPSA number],Table1[Paid up])</f>
        <v>Y</v>
      </c>
      <c r="D96" s="39" t="str">
        <f>_xlfn.XLOOKUP(__xlnm._FilterDatabase_1511[[#This Row],[SAPSA Number]],'DS Point summary'!A:A,'DS Point summary'!C:C)</f>
        <v>Frik</v>
      </c>
      <c r="E96" s="39" t="str">
        <f>_xlfn.XLOOKUP(__xlnm._FilterDatabase_1511[[#This Row],[SAPSA Number]],'DS Point summary'!A:A,'DS Point summary'!D:D)</f>
        <v>Truter</v>
      </c>
      <c r="F96" s="20" t="str">
        <f>_xlfn.XLOOKUP(__xlnm._FilterDatabase_1511[[#This Row],[SAPSA Number]],'DS Point summary'!A:A,'DS Point summary'!E:E)</f>
        <v>FC</v>
      </c>
      <c r="G96" s="17" t="str">
        <f ca="1">_xlfn.XLOOKUP(__xlnm._FilterDatabase_1511[[#This Row],[SAPSA Number]],'DS Point summary'!A:A,'DS Point summary'!F:F)</f>
        <v>SS</v>
      </c>
      <c r="H96" s="19">
        <f ca="1">_xlfn.XLOOKUP(__xlnm._FilterDatabase_1511[[#This Row],[SAPSA Number]],'DS Point summary'!A:A,'DS Point summary'!G:G)</f>
        <v>60</v>
      </c>
      <c r="I96" s="29" t="s">
        <v>368</v>
      </c>
      <c r="J96" s="52">
        <f t="shared" si="7"/>
        <v>0</v>
      </c>
      <c r="K96" s="22">
        <f t="shared" si="8"/>
        <v>0</v>
      </c>
      <c r="L96" s="23">
        <v>0</v>
      </c>
      <c r="M96" s="24">
        <v>0</v>
      </c>
      <c r="N96" s="23">
        <v>0</v>
      </c>
      <c r="O96" s="24">
        <v>0</v>
      </c>
      <c r="P96" s="23">
        <v>0</v>
      </c>
      <c r="Q96" s="24">
        <v>0</v>
      </c>
      <c r="R96" s="23">
        <v>0</v>
      </c>
      <c r="S96" s="24">
        <v>0</v>
      </c>
      <c r="T96" s="23">
        <v>0</v>
      </c>
      <c r="U96" s="24">
        <v>0</v>
      </c>
      <c r="V96" s="23">
        <v>0</v>
      </c>
      <c r="W96" s="24">
        <v>0</v>
      </c>
    </row>
    <row r="97" spans="1:23" x14ac:dyDescent="0.25">
      <c r="A97" s="31">
        <f t="shared" si="9"/>
        <v>11</v>
      </c>
      <c r="B97" s="43">
        <v>1547</v>
      </c>
      <c r="C97" s="25" t="str">
        <f>_xlfn.XLOOKUP(__xlnm._FilterDatabase_1511[[#This Row],[SAPSA Number]],Table1[SAPSA number],Table1[Paid up])</f>
        <v>Y</v>
      </c>
      <c r="D97" s="39" t="str">
        <f>_xlfn.XLOOKUP(__xlnm._FilterDatabase_1511[[#This Row],[SAPSA Number]],'DS Point summary'!A:A,'DS Point summary'!C:C)</f>
        <v>Marius Frans</v>
      </c>
      <c r="E97" s="39" t="str">
        <f>_xlfn.XLOOKUP(__xlnm._FilterDatabase_1511[[#This Row],[SAPSA Number]],'DS Point summary'!A:A,'DS Point summary'!D:D)</f>
        <v>van Biljon</v>
      </c>
      <c r="F97" s="20" t="str">
        <f>_xlfn.XLOOKUP(__xlnm._FilterDatabase_1511[[#This Row],[SAPSA Number]],'DS Point summary'!A:A,'DS Point summary'!E:E)</f>
        <v>MF</v>
      </c>
      <c r="G97" s="17" t="str">
        <f ca="1">_xlfn.XLOOKUP(__xlnm._FilterDatabase_1511[[#This Row],[SAPSA Number]],'DS Point summary'!A:A,'DS Point summary'!F:F)</f>
        <v>S</v>
      </c>
      <c r="H97" s="19">
        <f ca="1">_xlfn.XLOOKUP(__xlnm._FilterDatabase_1511[[#This Row],[SAPSA Number]],'DS Point summary'!A:A,'DS Point summary'!G:G)</f>
        <v>52</v>
      </c>
      <c r="I97" s="33" t="s">
        <v>368</v>
      </c>
      <c r="J97" s="34">
        <f t="shared" si="7"/>
        <v>0</v>
      </c>
      <c r="K97" s="22">
        <f t="shared" si="8"/>
        <v>0</v>
      </c>
      <c r="L97" s="23">
        <v>0</v>
      </c>
      <c r="M97" s="24">
        <v>0</v>
      </c>
      <c r="N97" s="23">
        <v>0</v>
      </c>
      <c r="O97" s="24">
        <v>0</v>
      </c>
      <c r="P97" s="23">
        <v>0</v>
      </c>
      <c r="Q97" s="24">
        <v>0</v>
      </c>
      <c r="R97" s="23">
        <v>0</v>
      </c>
      <c r="S97" s="24">
        <v>0</v>
      </c>
      <c r="T97" s="23">
        <v>0</v>
      </c>
      <c r="U97" s="24">
        <v>0</v>
      </c>
      <c r="V97" s="23">
        <v>0</v>
      </c>
      <c r="W97" s="24">
        <v>0</v>
      </c>
    </row>
    <row r="98" spans="1:23" x14ac:dyDescent="0.25">
      <c r="A98" s="31">
        <f t="shared" si="9"/>
        <v>11</v>
      </c>
      <c r="B98" s="32">
        <v>1931</v>
      </c>
      <c r="C98" s="25" t="str">
        <f>_xlfn.XLOOKUP(__xlnm._FilterDatabase_1511[[#This Row],[SAPSA Number]],Table1[SAPSA number],Table1[Paid up])</f>
        <v>Y</v>
      </c>
      <c r="D98" s="39" t="str">
        <f>_xlfn.XLOOKUP(__xlnm._FilterDatabase_1511[[#This Row],[SAPSA Number]],'DS Point summary'!A:A,'DS Point summary'!C:C)</f>
        <v>Sylvia</v>
      </c>
      <c r="E98" s="39" t="str">
        <f>_xlfn.XLOOKUP(__xlnm._FilterDatabase_1511[[#This Row],[SAPSA Number]],'DS Point summary'!A:A,'DS Point summary'!D:D)</f>
        <v>Van der Neut</v>
      </c>
      <c r="F98" s="20" t="str">
        <f>_xlfn.XLOOKUP(__xlnm._FilterDatabase_1511[[#This Row],[SAPSA Number]],'DS Point summary'!A:A,'DS Point summary'!E:E)</f>
        <v>S</v>
      </c>
      <c r="G98" s="17" t="str">
        <f>_xlfn.XLOOKUP(__xlnm._FilterDatabase_1511[[#This Row],[SAPSA Number]],'DS Point summary'!A:A,'DS Point summary'!F:F)</f>
        <v>Lady</v>
      </c>
      <c r="H98" s="19">
        <f ca="1">_xlfn.XLOOKUP(__xlnm._FilterDatabase_1511[[#This Row],[SAPSA Number]],'DS Point summary'!A:A,'DS Point summary'!G:G)</f>
        <v>55</v>
      </c>
      <c r="I98" s="33" t="s">
        <v>368</v>
      </c>
      <c r="J98" s="34">
        <f t="shared" ref="J98:J123" si="10">(IF(L98&gt;0,1,0)+(IF(M98&gt;0,1,0))+(IF(N98&gt;0,1,0))+(IF(O98&gt;0,1,0))+(IF(P98&gt;0,1,0))+(IF(Q98&gt;0,1,0))+(IF(R98&gt;0,1,0))+(IF(S98&gt;0,1,0))+(IF(T98&gt;0,1,0))+(IF(U98&gt;0,1,0))+(IF(V98&gt;0,1,0))+(IF(W98&gt;0,1,0)))</f>
        <v>0</v>
      </c>
      <c r="K98" s="22">
        <f t="shared" ref="K98:K123" si="11">(LARGE(L98:U98,1)+LARGE(L98:U98,2)+LARGE(L98:U98,3)+LARGE(L98:U98,4)+LARGE(L98:U98,5))/5</f>
        <v>0</v>
      </c>
      <c r="L98" s="23">
        <v>0</v>
      </c>
      <c r="M98" s="24">
        <v>0</v>
      </c>
      <c r="N98" s="23">
        <v>0</v>
      </c>
      <c r="O98" s="24">
        <v>0</v>
      </c>
      <c r="P98" s="23">
        <v>0</v>
      </c>
      <c r="Q98" s="24">
        <v>0</v>
      </c>
      <c r="R98" s="23">
        <v>0</v>
      </c>
      <c r="S98" s="24">
        <v>0</v>
      </c>
      <c r="T98" s="23">
        <v>0</v>
      </c>
      <c r="U98" s="24">
        <v>0</v>
      </c>
      <c r="V98" s="23">
        <v>0</v>
      </c>
      <c r="W98" s="24">
        <v>0</v>
      </c>
    </row>
    <row r="99" spans="1:23" x14ac:dyDescent="0.25">
      <c r="A99" s="31">
        <f t="shared" si="9"/>
        <v>11</v>
      </c>
      <c r="B99" s="3">
        <v>4711</v>
      </c>
      <c r="C99" s="25" t="str">
        <f>_xlfn.XLOOKUP(__xlnm._FilterDatabase_1511[[#This Row],[SAPSA Number]],Table1[SAPSA number],Table1[Paid up])</f>
        <v>Y</v>
      </c>
      <c r="D99" s="39" t="str">
        <f>_xlfn.XLOOKUP(__xlnm._FilterDatabase_1511[[#This Row],[SAPSA Number]],'DS Point summary'!A:A,'DS Point summary'!C:C)</f>
        <v>Dirk</v>
      </c>
      <c r="E99" s="39" t="str">
        <f>_xlfn.XLOOKUP(__xlnm._FilterDatabase_1511[[#This Row],[SAPSA Number]],'DS Point summary'!A:A,'DS Point summary'!D:D)</f>
        <v>van der Walt</v>
      </c>
      <c r="F99" s="20" t="str">
        <f>_xlfn.XLOOKUP(__xlnm._FilterDatabase_1511[[#This Row],[SAPSA Number]],'DS Point summary'!A:A,'DS Point summary'!E:E)</f>
        <v>D</v>
      </c>
      <c r="G99" s="17" t="str">
        <f ca="1">_xlfn.XLOOKUP(__xlnm._FilterDatabase_1511[[#This Row],[SAPSA Number]],'DS Point summary'!A:A,'DS Point summary'!F:F)</f>
        <v xml:space="preserve"> </v>
      </c>
      <c r="H99" s="19">
        <f>_xlfn.XLOOKUP(__xlnm._FilterDatabase_1511[[#This Row],[SAPSA Number]],'DS Point summary'!A:A,'DS Point summary'!G:G)</f>
        <v>0</v>
      </c>
      <c r="I99" s="33" t="s">
        <v>368</v>
      </c>
      <c r="J99" s="34">
        <f t="shared" si="10"/>
        <v>0</v>
      </c>
      <c r="K99" s="22">
        <f t="shared" si="11"/>
        <v>0</v>
      </c>
      <c r="L99" s="23">
        <v>0</v>
      </c>
      <c r="M99" s="24">
        <v>0</v>
      </c>
      <c r="N99" s="23">
        <v>0</v>
      </c>
      <c r="O99" s="24">
        <v>0</v>
      </c>
      <c r="P99" s="23">
        <v>0</v>
      </c>
      <c r="Q99" s="24">
        <v>0</v>
      </c>
      <c r="R99" s="23">
        <v>0</v>
      </c>
      <c r="S99" s="24">
        <v>0</v>
      </c>
      <c r="T99" s="23">
        <v>0</v>
      </c>
      <c r="U99" s="24">
        <v>0</v>
      </c>
      <c r="V99" s="23">
        <v>0</v>
      </c>
      <c r="W99" s="24">
        <v>0</v>
      </c>
    </row>
    <row r="100" spans="1:23" x14ac:dyDescent="0.25">
      <c r="A100" s="31">
        <f t="shared" si="9"/>
        <v>11</v>
      </c>
      <c r="B100" s="41">
        <v>7028</v>
      </c>
      <c r="C100" s="25" t="str">
        <f>_xlfn.XLOOKUP(__xlnm._FilterDatabase_1511[[#This Row],[SAPSA Number]],Table1[SAPSA number],Table1[Paid up])</f>
        <v>Y</v>
      </c>
      <c r="D100" s="39" t="str">
        <f>_xlfn.XLOOKUP(__xlnm._FilterDatabase_1511[[#This Row],[SAPSA Number]],'DS Point summary'!A:A,'DS Point summary'!C:C)</f>
        <v>Christine</v>
      </c>
      <c r="E100" s="39" t="str">
        <f>_xlfn.XLOOKUP(__xlnm._FilterDatabase_1511[[#This Row],[SAPSA Number]],'DS Point summary'!A:A,'DS Point summary'!D:D)</f>
        <v>van der Walt</v>
      </c>
      <c r="F100" s="20" t="str">
        <f>_xlfn.XLOOKUP(__xlnm._FilterDatabase_1511[[#This Row],[SAPSA Number]],'DS Point summary'!A:A,'DS Point summary'!E:E)</f>
        <v>C</v>
      </c>
      <c r="G100" s="17" t="str">
        <f>_xlfn.XLOOKUP(__xlnm._FilterDatabase_1511[[#This Row],[SAPSA Number]],'DS Point summary'!A:A,'DS Point summary'!F:F)</f>
        <v>Lady</v>
      </c>
      <c r="H100" s="19">
        <f ca="1">_xlfn.XLOOKUP(__xlnm._FilterDatabase_1511[[#This Row],[SAPSA Number]],'DS Point summary'!A:A,'DS Point summary'!G:G)</f>
        <v>42</v>
      </c>
      <c r="I100" s="33" t="s">
        <v>368</v>
      </c>
      <c r="J100" s="34">
        <f t="shared" si="10"/>
        <v>0</v>
      </c>
      <c r="K100" s="22">
        <f t="shared" si="11"/>
        <v>0</v>
      </c>
      <c r="L100" s="23">
        <v>0</v>
      </c>
      <c r="M100" s="24">
        <v>0</v>
      </c>
      <c r="N100" s="23">
        <v>0</v>
      </c>
      <c r="O100" s="24">
        <v>0</v>
      </c>
      <c r="P100" s="23">
        <v>0</v>
      </c>
      <c r="Q100" s="24">
        <v>0</v>
      </c>
      <c r="R100" s="23">
        <v>0</v>
      </c>
      <c r="S100" s="24">
        <v>0</v>
      </c>
      <c r="T100" s="23">
        <v>0</v>
      </c>
      <c r="U100" s="24">
        <v>0</v>
      </c>
      <c r="V100" s="23">
        <v>0</v>
      </c>
      <c r="W100" s="24">
        <v>0</v>
      </c>
    </row>
    <row r="101" spans="1:23" x14ac:dyDescent="0.25">
      <c r="A101" s="31">
        <f t="shared" si="9"/>
        <v>11</v>
      </c>
      <c r="B101" s="32">
        <v>5616</v>
      </c>
      <c r="C101" s="25" t="str">
        <f>_xlfn.XLOOKUP(__xlnm._FilterDatabase_1511[[#This Row],[SAPSA Number]],Table1[SAPSA number],Table1[Paid up])</f>
        <v>Y</v>
      </c>
      <c r="D101" s="39" t="str">
        <f>_xlfn.XLOOKUP(__xlnm._FilterDatabase_1511[[#This Row],[SAPSA Number]],'DS Point summary'!A:A,'DS Point summary'!C:C)</f>
        <v>Cornelis Herman</v>
      </c>
      <c r="E101" s="39" t="str">
        <f>_xlfn.XLOOKUP(__xlnm._FilterDatabase_1511[[#This Row],[SAPSA Number]],'DS Point summary'!A:A,'DS Point summary'!D:D)</f>
        <v>van Driel</v>
      </c>
      <c r="F101" s="20" t="str">
        <f>_xlfn.XLOOKUP(__xlnm._FilterDatabase_1511[[#This Row],[SAPSA Number]],'DS Point summary'!A:A,'DS Point summary'!E:E)</f>
        <v>CH</v>
      </c>
      <c r="G101" s="17" t="str">
        <f ca="1">_xlfn.XLOOKUP(__xlnm._FilterDatabase_1511[[#This Row],[SAPSA Number]],'DS Point summary'!A:A,'DS Point summary'!F:F)</f>
        <v xml:space="preserve"> </v>
      </c>
      <c r="H101" s="19">
        <f ca="1">_xlfn.XLOOKUP(__xlnm._FilterDatabase_1511[[#This Row],[SAPSA Number]],'DS Point summary'!A:A,'DS Point summary'!G:G)</f>
        <v>37</v>
      </c>
      <c r="I101" s="33" t="s">
        <v>368</v>
      </c>
      <c r="J101" s="34">
        <f t="shared" si="10"/>
        <v>0</v>
      </c>
      <c r="K101" s="22">
        <f t="shared" si="11"/>
        <v>0</v>
      </c>
      <c r="L101" s="23">
        <v>0</v>
      </c>
      <c r="M101" s="24">
        <v>0</v>
      </c>
      <c r="N101" s="23">
        <v>0</v>
      </c>
      <c r="O101" s="24">
        <v>0</v>
      </c>
      <c r="P101" s="23">
        <v>0</v>
      </c>
      <c r="Q101" s="24">
        <v>0</v>
      </c>
      <c r="R101" s="23">
        <v>0</v>
      </c>
      <c r="S101" s="24">
        <v>0</v>
      </c>
      <c r="T101" s="23">
        <v>0</v>
      </c>
      <c r="U101" s="24">
        <v>0</v>
      </c>
      <c r="V101" s="23">
        <v>0</v>
      </c>
      <c r="W101" s="24">
        <v>0</v>
      </c>
    </row>
    <row r="102" spans="1:23" x14ac:dyDescent="0.25">
      <c r="A102" s="31">
        <f t="shared" si="9"/>
        <v>11</v>
      </c>
      <c r="B102" s="41">
        <v>6564</v>
      </c>
      <c r="C102" s="25" t="str">
        <f>_xlfn.XLOOKUP(__xlnm._FilterDatabase_1511[[#This Row],[SAPSA Number]],Table1[SAPSA number],Table1[Paid up])</f>
        <v>Y</v>
      </c>
      <c r="D102" s="39" t="str">
        <f>_xlfn.XLOOKUP(__xlnm._FilterDatabase_1511[[#This Row],[SAPSA Number]],'DS Point summary'!A:A,'DS Point summary'!C:C)</f>
        <v xml:space="preserve">Schalk </v>
      </c>
      <c r="E102" s="39" t="str">
        <f>_xlfn.XLOOKUP(__xlnm._FilterDatabase_1511[[#This Row],[SAPSA Number]],'DS Point summary'!A:A,'DS Point summary'!D:D)</f>
        <v>van Jaarsveld</v>
      </c>
      <c r="F102" s="20" t="str">
        <f>_xlfn.XLOOKUP(__xlnm._FilterDatabase_1511[[#This Row],[SAPSA Number]],'DS Point summary'!A:A,'DS Point summary'!E:E)</f>
        <v>WS</v>
      </c>
      <c r="G102" s="17" t="str">
        <f ca="1">_xlfn.XLOOKUP(__xlnm._FilterDatabase_1511[[#This Row],[SAPSA Number]],'DS Point summary'!A:A,'DS Point summary'!F:F)</f>
        <v xml:space="preserve"> </v>
      </c>
      <c r="H102" s="19">
        <f ca="1">_xlfn.XLOOKUP(__xlnm._FilterDatabase_1511[[#This Row],[SAPSA Number]],'DS Point summary'!A:A,'DS Point summary'!G:G)</f>
        <v>40</v>
      </c>
      <c r="I102" s="33" t="s">
        <v>368</v>
      </c>
      <c r="J102" s="34">
        <f t="shared" si="10"/>
        <v>0</v>
      </c>
      <c r="K102" s="22">
        <f t="shared" si="11"/>
        <v>0</v>
      </c>
      <c r="L102" s="23">
        <v>0</v>
      </c>
      <c r="M102" s="24">
        <v>0</v>
      </c>
      <c r="N102" s="23">
        <v>0</v>
      </c>
      <c r="O102" s="24">
        <v>0</v>
      </c>
      <c r="P102" s="23">
        <v>0</v>
      </c>
      <c r="Q102" s="24">
        <v>0</v>
      </c>
      <c r="R102" s="23">
        <v>0</v>
      </c>
      <c r="S102" s="24">
        <v>0</v>
      </c>
      <c r="T102" s="23">
        <v>0</v>
      </c>
      <c r="U102" s="24">
        <v>0</v>
      </c>
      <c r="V102" s="23">
        <v>0</v>
      </c>
      <c r="W102" s="24">
        <v>0</v>
      </c>
    </row>
    <row r="103" spans="1:23" x14ac:dyDescent="0.25">
      <c r="A103" s="31">
        <f t="shared" si="9"/>
        <v>11</v>
      </c>
      <c r="B103" s="41">
        <v>7075</v>
      </c>
      <c r="C103" s="25" t="str">
        <f>_xlfn.XLOOKUP(__xlnm._FilterDatabase_1511[[#This Row],[SAPSA Number]],Table1[SAPSA number],Table1[Paid up])</f>
        <v>Y</v>
      </c>
      <c r="D103" s="39" t="str">
        <f>_xlfn.XLOOKUP(__xlnm._FilterDatabase_1511[[#This Row],[SAPSA Number]],'DS Point summary'!A:A,'DS Point summary'!C:C)</f>
        <v>Erika</v>
      </c>
      <c r="E103" s="39" t="str">
        <f>_xlfn.XLOOKUP(__xlnm._FilterDatabase_1511[[#This Row],[SAPSA Number]],'DS Point summary'!A:A,'DS Point summary'!D:D)</f>
        <v>van Rooyen</v>
      </c>
      <c r="F103" s="20" t="str">
        <f>_xlfn.XLOOKUP(__xlnm._FilterDatabase_1511[[#This Row],[SAPSA Number]],'DS Point summary'!A:A,'DS Point summary'!E:E)</f>
        <v>E</v>
      </c>
      <c r="G103" s="17" t="str">
        <f>_xlfn.XLOOKUP(__xlnm._FilterDatabase_1511[[#This Row],[SAPSA Number]],'DS Point summary'!A:A,'DS Point summary'!F:F)</f>
        <v>Lady</v>
      </c>
      <c r="H103" s="19">
        <f>_xlfn.XLOOKUP(__xlnm._FilterDatabase_1511[[#This Row],[SAPSA Number]],'DS Point summary'!A:A,'DS Point summary'!G:G)</f>
        <v>0</v>
      </c>
      <c r="I103" s="33" t="s">
        <v>368</v>
      </c>
      <c r="J103" s="34">
        <f t="shared" si="10"/>
        <v>0</v>
      </c>
      <c r="K103" s="22">
        <f t="shared" si="11"/>
        <v>0</v>
      </c>
      <c r="L103" s="23">
        <v>0</v>
      </c>
      <c r="M103" s="24">
        <v>0</v>
      </c>
      <c r="N103" s="23">
        <v>0</v>
      </c>
      <c r="O103" s="24">
        <v>0</v>
      </c>
      <c r="P103" s="23">
        <v>0</v>
      </c>
      <c r="Q103" s="24">
        <v>0</v>
      </c>
      <c r="R103" s="23">
        <v>0</v>
      </c>
      <c r="S103" s="24">
        <v>0</v>
      </c>
      <c r="T103" s="23">
        <v>0</v>
      </c>
      <c r="U103" s="24">
        <v>0</v>
      </c>
      <c r="V103" s="23">
        <v>0</v>
      </c>
      <c r="W103" s="24">
        <v>0</v>
      </c>
    </row>
    <row r="104" spans="1:23" x14ac:dyDescent="0.25">
      <c r="A104" s="31">
        <f t="shared" si="9"/>
        <v>11</v>
      </c>
      <c r="B104" s="32">
        <v>5262</v>
      </c>
      <c r="C104" s="25" t="str">
        <f>_xlfn.XLOOKUP(__xlnm._FilterDatabase_1511[[#This Row],[SAPSA Number]],Table1[SAPSA number],Table1[Paid up])</f>
        <v>Y</v>
      </c>
      <c r="D104" s="39" t="str">
        <f>_xlfn.XLOOKUP(__xlnm._FilterDatabase_1511[[#This Row],[SAPSA Number]],'DS Point summary'!A:A,'DS Point summary'!C:C)</f>
        <v>Andre</v>
      </c>
      <c r="E104" s="39" t="str">
        <f>_xlfn.XLOOKUP(__xlnm._FilterDatabase_1511[[#This Row],[SAPSA Number]],'DS Point summary'!A:A,'DS Point summary'!D:D)</f>
        <v>van Rooyen</v>
      </c>
      <c r="F104" s="20" t="str">
        <f>_xlfn.XLOOKUP(__xlnm._FilterDatabase_1511[[#This Row],[SAPSA Number]],'DS Point summary'!A:A,'DS Point summary'!E:E)</f>
        <v>A</v>
      </c>
      <c r="G104" s="17" t="str">
        <f ca="1">_xlfn.XLOOKUP(__xlnm._FilterDatabase_1511[[#This Row],[SAPSA Number]],'DS Point summary'!A:A,'DS Point summary'!F:F)</f>
        <v xml:space="preserve"> </v>
      </c>
      <c r="H104" s="19">
        <f ca="1">_xlfn.XLOOKUP(__xlnm._FilterDatabase_1511[[#This Row],[SAPSA Number]],'DS Point summary'!A:A,'DS Point summary'!G:G)</f>
        <v>47</v>
      </c>
      <c r="I104" s="33" t="s">
        <v>368</v>
      </c>
      <c r="J104" s="34">
        <f t="shared" si="10"/>
        <v>0</v>
      </c>
      <c r="K104" s="22">
        <f t="shared" si="11"/>
        <v>0</v>
      </c>
      <c r="L104" s="23">
        <v>0</v>
      </c>
      <c r="M104" s="24">
        <v>0</v>
      </c>
      <c r="N104" s="23">
        <v>0</v>
      </c>
      <c r="O104" s="24">
        <v>0</v>
      </c>
      <c r="P104" s="23">
        <v>0</v>
      </c>
      <c r="Q104" s="24">
        <v>0</v>
      </c>
      <c r="R104" s="23">
        <v>0</v>
      </c>
      <c r="S104" s="24">
        <v>0</v>
      </c>
      <c r="T104" s="23">
        <v>0</v>
      </c>
      <c r="U104" s="24">
        <v>0</v>
      </c>
      <c r="V104" s="23">
        <v>0</v>
      </c>
      <c r="W104" s="24">
        <v>0</v>
      </c>
    </row>
    <row r="105" spans="1:23" x14ac:dyDescent="0.25">
      <c r="A105" s="31">
        <f t="shared" si="9"/>
        <v>11</v>
      </c>
      <c r="B105" s="32">
        <v>5971</v>
      </c>
      <c r="C105" s="25" t="str">
        <f>_xlfn.XLOOKUP(__xlnm._FilterDatabase_1511[[#This Row],[SAPSA Number]],Table1[SAPSA number],Table1[Paid up])</f>
        <v>Y</v>
      </c>
      <c r="D105" s="39" t="str">
        <f>_xlfn.XLOOKUP(__xlnm._FilterDatabase_1511[[#This Row],[SAPSA Number]],'DS Point summary'!A:A,'DS Point summary'!C:C)</f>
        <v>Hendrik</v>
      </c>
      <c r="E105" s="39" t="str">
        <f>_xlfn.XLOOKUP(__xlnm._FilterDatabase_1511[[#This Row],[SAPSA Number]],'DS Point summary'!A:A,'DS Point summary'!D:D)</f>
        <v>van Rooyen</v>
      </c>
      <c r="F105" s="20" t="str">
        <f>_xlfn.XLOOKUP(__xlnm._FilterDatabase_1511[[#This Row],[SAPSA Number]],'DS Point summary'!A:A,'DS Point summary'!E:E)</f>
        <v>H</v>
      </c>
      <c r="G105" s="17" t="str">
        <f ca="1">_xlfn.XLOOKUP(__xlnm._FilterDatabase_1511[[#This Row],[SAPSA Number]],'DS Point summary'!A:A,'DS Point summary'!F:F)</f>
        <v>S</v>
      </c>
      <c r="H105" s="19">
        <f ca="1">_xlfn.XLOOKUP(__xlnm._FilterDatabase_1511[[#This Row],[SAPSA Number]],'DS Point summary'!A:A,'DS Point summary'!G:G)</f>
        <v>50</v>
      </c>
      <c r="I105" s="33" t="s">
        <v>368</v>
      </c>
      <c r="J105" s="34">
        <f t="shared" si="10"/>
        <v>0</v>
      </c>
      <c r="K105" s="22">
        <f t="shared" si="11"/>
        <v>0</v>
      </c>
      <c r="L105" s="23">
        <v>0</v>
      </c>
      <c r="M105" s="24">
        <v>0</v>
      </c>
      <c r="N105" s="23">
        <v>0</v>
      </c>
      <c r="O105" s="24">
        <v>0</v>
      </c>
      <c r="P105" s="23">
        <v>0</v>
      </c>
      <c r="Q105" s="24">
        <v>0</v>
      </c>
      <c r="R105" s="23">
        <v>0</v>
      </c>
      <c r="S105" s="24">
        <v>0</v>
      </c>
      <c r="T105" s="23">
        <v>0</v>
      </c>
      <c r="U105" s="24">
        <v>0</v>
      </c>
      <c r="V105" s="23">
        <v>0</v>
      </c>
      <c r="W105" s="24">
        <v>0</v>
      </c>
    </row>
    <row r="106" spans="1:23" x14ac:dyDescent="0.25">
      <c r="A106" s="31">
        <f t="shared" si="9"/>
        <v>11</v>
      </c>
      <c r="B106" s="32">
        <v>2051</v>
      </c>
      <c r="C106" s="25" t="str">
        <f>_xlfn.XLOOKUP(__xlnm._FilterDatabase_1511[[#This Row],[SAPSA Number]],Table1[SAPSA number],Table1[Paid up])</f>
        <v>Y</v>
      </c>
      <c r="D106" s="39" t="str">
        <f>_xlfn.XLOOKUP(__xlnm._FilterDatabase_1511[[#This Row],[SAPSA Number]],'DS Point summary'!A:A,'DS Point summary'!C:C)</f>
        <v>Simon Adriaan</v>
      </c>
      <c r="E106" s="39" t="str">
        <f>_xlfn.XLOOKUP(__xlnm._FilterDatabase_1511[[#This Row],[SAPSA Number]],'DS Point summary'!A:A,'DS Point summary'!D:D)</f>
        <v>Vermooten</v>
      </c>
      <c r="F106" s="20" t="str">
        <f>_xlfn.XLOOKUP(__xlnm._FilterDatabase_1511[[#This Row],[SAPSA Number]],'DS Point summary'!A:A,'DS Point summary'!E:E)</f>
        <v>SA</v>
      </c>
      <c r="G106" s="17" t="str">
        <f ca="1">_xlfn.XLOOKUP(__xlnm._FilterDatabase_1511[[#This Row],[SAPSA Number]],'DS Point summary'!A:A,'DS Point summary'!F:F)</f>
        <v>GS</v>
      </c>
      <c r="H106" s="19">
        <f ca="1">_xlfn.XLOOKUP(__xlnm._FilterDatabase_1511[[#This Row],[SAPSA Number]],'DS Point summary'!A:A,'DS Point summary'!G:G)</f>
        <v>71</v>
      </c>
      <c r="I106" s="33" t="s">
        <v>368</v>
      </c>
      <c r="J106" s="34">
        <f t="shared" si="10"/>
        <v>0</v>
      </c>
      <c r="K106" s="22">
        <f t="shared" si="11"/>
        <v>0</v>
      </c>
      <c r="L106" s="23">
        <v>0</v>
      </c>
      <c r="M106" s="24">
        <v>0</v>
      </c>
      <c r="N106" s="23">
        <v>0</v>
      </c>
      <c r="O106" s="24">
        <v>0</v>
      </c>
      <c r="P106" s="23">
        <v>0</v>
      </c>
      <c r="Q106" s="24">
        <v>0</v>
      </c>
      <c r="R106" s="23">
        <v>0</v>
      </c>
      <c r="S106" s="24">
        <v>0</v>
      </c>
      <c r="T106" s="23">
        <v>0</v>
      </c>
      <c r="U106" s="24">
        <v>0</v>
      </c>
      <c r="V106" s="23">
        <v>0</v>
      </c>
      <c r="W106" s="24">
        <v>0</v>
      </c>
    </row>
    <row r="107" spans="1:23" x14ac:dyDescent="0.25">
      <c r="A107" s="31">
        <f t="shared" si="9"/>
        <v>11</v>
      </c>
      <c r="B107" s="32">
        <v>2089</v>
      </c>
      <c r="C107" s="25" t="str">
        <f>_xlfn.XLOOKUP(__xlnm._FilterDatabase_1511[[#This Row],[SAPSA Number]],Table1[SAPSA number],Table1[Paid up])</f>
        <v>Y</v>
      </c>
      <c r="D107" s="39" t="str">
        <f>_xlfn.XLOOKUP(__xlnm._FilterDatabase_1511[[#This Row],[SAPSA Number]],'DS Point summary'!A:A,'DS Point summary'!C:C)</f>
        <v>Doané</v>
      </c>
      <c r="E107" s="39" t="str">
        <f>_xlfn.XLOOKUP(__xlnm._FilterDatabase_1511[[#This Row],[SAPSA Number]],'DS Point summary'!A:A,'DS Point summary'!D:D)</f>
        <v>Vermooten</v>
      </c>
      <c r="F107" s="20" t="str">
        <f>_xlfn.XLOOKUP(__xlnm._FilterDatabase_1511[[#This Row],[SAPSA Number]],'DS Point summary'!A:A,'DS Point summary'!E:E)</f>
        <v>D</v>
      </c>
      <c r="G107" s="17" t="str">
        <f ca="1">_xlfn.XLOOKUP(__xlnm._FilterDatabase_1511[[#This Row],[SAPSA Number]],'DS Point summary'!A:A,'DS Point summary'!F:F)</f>
        <v xml:space="preserve"> </v>
      </c>
      <c r="H107" s="19">
        <f ca="1">_xlfn.XLOOKUP(__xlnm._FilterDatabase_1511[[#This Row],[SAPSA Number]],'DS Point summary'!A:A,'DS Point summary'!G:G)</f>
        <v>41</v>
      </c>
      <c r="I107" s="33" t="s">
        <v>368</v>
      </c>
      <c r="J107" s="34">
        <f t="shared" si="10"/>
        <v>0</v>
      </c>
      <c r="K107" s="22">
        <f t="shared" si="11"/>
        <v>0</v>
      </c>
      <c r="L107" s="23">
        <v>0</v>
      </c>
      <c r="M107" s="24">
        <v>0</v>
      </c>
      <c r="N107" s="23">
        <v>0</v>
      </c>
      <c r="O107" s="24">
        <v>0</v>
      </c>
      <c r="P107" s="23">
        <v>0</v>
      </c>
      <c r="Q107" s="24">
        <v>0</v>
      </c>
      <c r="R107" s="23">
        <v>0</v>
      </c>
      <c r="S107" s="24">
        <v>0</v>
      </c>
      <c r="T107" s="23">
        <v>0</v>
      </c>
      <c r="U107" s="24">
        <v>0</v>
      </c>
      <c r="V107" s="23">
        <v>0</v>
      </c>
      <c r="W107" s="24">
        <v>0</v>
      </c>
    </row>
    <row r="108" spans="1:23" x14ac:dyDescent="0.25">
      <c r="A108" s="31">
        <f t="shared" si="9"/>
        <v>11</v>
      </c>
      <c r="B108" s="41">
        <v>896</v>
      </c>
      <c r="C108" s="25" t="str">
        <f>_xlfn.XLOOKUP(__xlnm._FilterDatabase_1511[[#This Row],[SAPSA Number]],Table1[SAPSA number],Table1[Paid up])</f>
        <v>Y</v>
      </c>
      <c r="D108" s="39" t="str">
        <f>_xlfn.XLOOKUP(__xlnm._FilterDatabase_1511[[#This Row],[SAPSA Number]],'DS Point summary'!A:A,'DS Point summary'!C:C)</f>
        <v>Johannes Francois</v>
      </c>
      <c r="E108" s="39" t="str">
        <f>_xlfn.XLOOKUP(__xlnm._FilterDatabase_1511[[#This Row],[SAPSA Number]],'DS Point summary'!A:A,'DS Point summary'!D:D)</f>
        <v>Wheeler</v>
      </c>
      <c r="F108" s="20" t="str">
        <f>_xlfn.XLOOKUP(__xlnm._FilterDatabase_1511[[#This Row],[SAPSA Number]],'DS Point summary'!A:A,'DS Point summary'!E:E)</f>
        <v>JF</v>
      </c>
      <c r="G108" s="17" t="str">
        <f ca="1">_xlfn.XLOOKUP(__xlnm._FilterDatabase_1511[[#This Row],[SAPSA Number]],'DS Point summary'!A:A,'DS Point summary'!F:F)</f>
        <v xml:space="preserve"> </v>
      </c>
      <c r="H108" s="19">
        <f ca="1">_xlfn.XLOOKUP(__xlnm._FilterDatabase_1511[[#This Row],[SAPSA Number]],'DS Point summary'!A:A,'DS Point summary'!G:G)</f>
        <v>45</v>
      </c>
      <c r="I108" s="33" t="s">
        <v>368</v>
      </c>
      <c r="J108" s="34">
        <f t="shared" si="10"/>
        <v>0</v>
      </c>
      <c r="K108" s="22">
        <f t="shared" si="11"/>
        <v>0</v>
      </c>
      <c r="L108" s="23">
        <v>0</v>
      </c>
      <c r="M108" s="24">
        <v>0</v>
      </c>
      <c r="N108" s="23">
        <v>0</v>
      </c>
      <c r="O108" s="24">
        <v>0</v>
      </c>
      <c r="P108" s="23">
        <v>0</v>
      </c>
      <c r="Q108" s="24">
        <v>0</v>
      </c>
      <c r="R108" s="23">
        <v>0</v>
      </c>
      <c r="S108" s="24">
        <v>0</v>
      </c>
      <c r="T108" s="23">
        <v>0</v>
      </c>
      <c r="U108" s="24">
        <v>0</v>
      </c>
      <c r="V108" s="23">
        <v>0</v>
      </c>
      <c r="W108" s="24">
        <v>0</v>
      </c>
    </row>
    <row r="109" spans="1:23" x14ac:dyDescent="0.25">
      <c r="A109" s="31">
        <f t="shared" si="9"/>
        <v>11</v>
      </c>
      <c r="B109" s="32">
        <v>206</v>
      </c>
      <c r="C109" s="25" t="str">
        <f>_xlfn.XLOOKUP(__xlnm._FilterDatabase_1511[[#This Row],[SAPSA Number]],Table1[SAPSA number],Table1[Paid up])</f>
        <v>Y</v>
      </c>
      <c r="D109" s="39" t="str">
        <f>_xlfn.XLOOKUP(__xlnm._FilterDatabase_1511[[#This Row],[SAPSA Number]],'DS Point summary'!A:A,'DS Point summary'!C:C)</f>
        <v>Pierre Dewald</v>
      </c>
      <c r="E109" s="39" t="str">
        <f>_xlfn.XLOOKUP(__xlnm._FilterDatabase_1511[[#This Row],[SAPSA Number]],'DS Point summary'!A:A,'DS Point summary'!D:D)</f>
        <v>Wrogemann</v>
      </c>
      <c r="F109" s="20" t="str">
        <f>_xlfn.XLOOKUP(__xlnm._FilterDatabase_1511[[#This Row],[SAPSA Number]],'DS Point summary'!A:A,'DS Point summary'!E:E)</f>
        <v>PD</v>
      </c>
      <c r="G109" s="17" t="str">
        <f ca="1">_xlfn.XLOOKUP(__xlnm._FilterDatabase_1511[[#This Row],[SAPSA Number]],'DS Point summary'!A:A,'DS Point summary'!F:F)</f>
        <v>S</v>
      </c>
      <c r="H109" s="19">
        <f ca="1">_xlfn.XLOOKUP(__xlnm._FilterDatabase_1511[[#This Row],[SAPSA Number]],'DS Point summary'!A:A,'DS Point summary'!G:G)</f>
        <v>54</v>
      </c>
      <c r="I109" s="33" t="s">
        <v>368</v>
      </c>
      <c r="J109" s="34">
        <f t="shared" si="10"/>
        <v>0</v>
      </c>
      <c r="K109" s="22">
        <f t="shared" si="11"/>
        <v>0</v>
      </c>
      <c r="L109" s="23">
        <v>0</v>
      </c>
      <c r="M109" s="24">
        <v>0</v>
      </c>
      <c r="N109" s="23">
        <v>0</v>
      </c>
      <c r="O109" s="24">
        <v>0</v>
      </c>
      <c r="P109" s="23">
        <v>0</v>
      </c>
      <c r="Q109" s="24">
        <v>0</v>
      </c>
      <c r="R109" s="23">
        <v>0</v>
      </c>
      <c r="S109" s="24">
        <v>0</v>
      </c>
      <c r="T109" s="23">
        <v>0</v>
      </c>
      <c r="U109" s="24">
        <v>0</v>
      </c>
      <c r="V109" s="23">
        <v>0</v>
      </c>
      <c r="W109" s="24">
        <v>0</v>
      </c>
    </row>
    <row r="110" spans="1:23" x14ac:dyDescent="0.25">
      <c r="A110" s="31">
        <f t="shared" si="9"/>
        <v>11</v>
      </c>
      <c r="B110" s="32"/>
      <c r="C110" s="25">
        <f>_xlfn.XLOOKUP(__xlnm._FilterDatabase_1511[[#This Row],[SAPSA Number]],Table1[SAPSA number],Table1[Paid up])</f>
        <v>0</v>
      </c>
      <c r="D110" s="39" t="e">
        <f>_xlfn.XLOOKUP(__xlnm._FilterDatabase_1511[[#This Row],[SAPSA Number]],'DS Point summary'!A:A,'DS Point summary'!C:C)</f>
        <v>#N/A</v>
      </c>
      <c r="E110" s="39" t="e">
        <f>_xlfn.XLOOKUP(__xlnm._FilterDatabase_1511[[#This Row],[SAPSA Number]],'DS Point summary'!A:A,'DS Point summary'!D:D)</f>
        <v>#N/A</v>
      </c>
      <c r="F110" s="20" t="e">
        <f>_xlfn.XLOOKUP(__xlnm._FilterDatabase_1511[[#This Row],[SAPSA Number]],'DS Point summary'!A:A,'DS Point summary'!E:E)</f>
        <v>#N/A</v>
      </c>
      <c r="G110" s="17">
        <f>_xlfn.XLOOKUP(__xlnm._FilterDatabase_1511[[#This Row],[SAPSA Number]],'DS Point summary'!A:A,'DS Point summary'!F:F)</f>
        <v>0</v>
      </c>
      <c r="H110" s="19" t="e">
        <f>_xlfn.XLOOKUP(__xlnm._FilterDatabase_1511[[#This Row],[SAPSA Number]],'DS Point summary'!A:A,'DS Point summary'!G:G)</f>
        <v>#N/A</v>
      </c>
      <c r="I110" s="33" t="s">
        <v>368</v>
      </c>
      <c r="J110" s="34">
        <f t="shared" si="10"/>
        <v>0</v>
      </c>
      <c r="K110" s="22">
        <f t="shared" si="11"/>
        <v>0</v>
      </c>
      <c r="L110" s="23">
        <v>0</v>
      </c>
      <c r="M110" s="24">
        <v>0</v>
      </c>
      <c r="N110" s="23">
        <v>0</v>
      </c>
      <c r="O110" s="24">
        <v>0</v>
      </c>
      <c r="P110" s="23">
        <v>0</v>
      </c>
      <c r="Q110" s="24">
        <v>0</v>
      </c>
      <c r="R110" s="23">
        <v>0</v>
      </c>
      <c r="S110" s="24">
        <v>0</v>
      </c>
      <c r="T110" s="23">
        <v>0</v>
      </c>
      <c r="U110" s="24">
        <v>0</v>
      </c>
      <c r="V110" s="23">
        <v>0</v>
      </c>
      <c r="W110" s="24">
        <v>0</v>
      </c>
    </row>
    <row r="111" spans="1:23" x14ac:dyDescent="0.25">
      <c r="A111" s="31">
        <f t="shared" si="9"/>
        <v>11</v>
      </c>
      <c r="B111" s="32"/>
      <c r="C111" s="25">
        <f>_xlfn.XLOOKUP(__xlnm._FilterDatabase_1511[[#This Row],[SAPSA Number]],Table1[SAPSA number],Table1[Paid up])</f>
        <v>0</v>
      </c>
      <c r="D111" s="39" t="e">
        <f>_xlfn.XLOOKUP(__xlnm._FilterDatabase_1511[[#This Row],[SAPSA Number]],'DS Point summary'!A:A,'DS Point summary'!C:C)</f>
        <v>#N/A</v>
      </c>
      <c r="E111" s="39" t="e">
        <f>_xlfn.XLOOKUP(__xlnm._FilterDatabase_1511[[#This Row],[SAPSA Number]],'DS Point summary'!A:A,'DS Point summary'!D:D)</f>
        <v>#N/A</v>
      </c>
      <c r="F111" s="20" t="e">
        <f>_xlfn.XLOOKUP(__xlnm._FilterDatabase_1511[[#This Row],[SAPSA Number]],'DS Point summary'!A:A,'DS Point summary'!E:E)</f>
        <v>#N/A</v>
      </c>
      <c r="G111" s="17">
        <f>_xlfn.XLOOKUP(__xlnm._FilterDatabase_1511[[#This Row],[SAPSA Number]],'DS Point summary'!A:A,'DS Point summary'!F:F)</f>
        <v>0</v>
      </c>
      <c r="H111" s="19" t="e">
        <f>_xlfn.XLOOKUP(__xlnm._FilterDatabase_1511[[#This Row],[SAPSA Number]],'DS Point summary'!A:A,'DS Point summary'!G:G)</f>
        <v>#N/A</v>
      </c>
      <c r="I111" s="33" t="s">
        <v>368</v>
      </c>
      <c r="J111" s="34">
        <f t="shared" si="10"/>
        <v>0</v>
      </c>
      <c r="K111" s="22">
        <f t="shared" si="11"/>
        <v>0</v>
      </c>
      <c r="L111" s="23">
        <v>0</v>
      </c>
      <c r="M111" s="24">
        <v>0</v>
      </c>
      <c r="N111" s="23">
        <v>0</v>
      </c>
      <c r="O111" s="24">
        <v>0</v>
      </c>
      <c r="P111" s="23">
        <v>0</v>
      </c>
      <c r="Q111" s="24">
        <v>0</v>
      </c>
      <c r="R111" s="23">
        <v>0</v>
      </c>
      <c r="S111" s="24">
        <v>0</v>
      </c>
      <c r="T111" s="23">
        <v>0</v>
      </c>
      <c r="U111" s="24">
        <v>0</v>
      </c>
      <c r="V111" s="23">
        <v>0</v>
      </c>
      <c r="W111" s="24">
        <v>0</v>
      </c>
    </row>
    <row r="112" spans="1:23" x14ac:dyDescent="0.25">
      <c r="A112" s="31">
        <f t="shared" si="9"/>
        <v>11</v>
      </c>
      <c r="B112" s="32"/>
      <c r="C112" s="25">
        <f>_xlfn.XLOOKUP(__xlnm._FilterDatabase_1511[[#This Row],[SAPSA Number]],Table1[SAPSA number],Table1[Paid up])</f>
        <v>0</v>
      </c>
      <c r="D112" s="39" t="e">
        <f>_xlfn.XLOOKUP(__xlnm._FilterDatabase_1511[[#This Row],[SAPSA Number]],'DS Point summary'!A:A,'DS Point summary'!C:C)</f>
        <v>#N/A</v>
      </c>
      <c r="E112" s="39" t="e">
        <f>_xlfn.XLOOKUP(__xlnm._FilterDatabase_1511[[#This Row],[SAPSA Number]],'DS Point summary'!A:A,'DS Point summary'!D:D)</f>
        <v>#N/A</v>
      </c>
      <c r="F112" s="20" t="e">
        <f>_xlfn.XLOOKUP(__xlnm._FilterDatabase_1511[[#This Row],[SAPSA Number]],'DS Point summary'!A:A,'DS Point summary'!E:E)</f>
        <v>#N/A</v>
      </c>
      <c r="G112" s="17">
        <f>_xlfn.XLOOKUP(__xlnm._FilterDatabase_1511[[#This Row],[SAPSA Number]],'DS Point summary'!A:A,'DS Point summary'!F:F)</f>
        <v>0</v>
      </c>
      <c r="H112" s="19" t="e">
        <f>_xlfn.XLOOKUP(__xlnm._FilterDatabase_1511[[#This Row],[SAPSA Number]],'DS Point summary'!A:A,'DS Point summary'!G:G)</f>
        <v>#N/A</v>
      </c>
      <c r="I112" s="33" t="s">
        <v>368</v>
      </c>
      <c r="J112" s="34">
        <f t="shared" si="10"/>
        <v>0</v>
      </c>
      <c r="K112" s="22">
        <f t="shared" si="11"/>
        <v>0</v>
      </c>
      <c r="L112" s="23">
        <v>0</v>
      </c>
      <c r="M112" s="24">
        <v>0</v>
      </c>
      <c r="N112" s="23">
        <v>0</v>
      </c>
      <c r="O112" s="24">
        <v>0</v>
      </c>
      <c r="P112" s="23">
        <v>0</v>
      </c>
      <c r="Q112" s="24">
        <v>0</v>
      </c>
      <c r="R112" s="23">
        <v>0</v>
      </c>
      <c r="S112" s="24">
        <v>0</v>
      </c>
      <c r="T112" s="23">
        <v>0</v>
      </c>
      <c r="U112" s="24">
        <v>0</v>
      </c>
      <c r="V112" s="23">
        <v>0</v>
      </c>
      <c r="W112" s="24">
        <v>0</v>
      </c>
    </row>
    <row r="113" spans="1:23" x14ac:dyDescent="0.25">
      <c r="A113" s="31">
        <f t="shared" si="9"/>
        <v>11</v>
      </c>
      <c r="B113" s="43"/>
      <c r="C113" s="25">
        <f>_xlfn.XLOOKUP(__xlnm._FilterDatabase_1511[[#This Row],[SAPSA Number]],Table1[SAPSA number],Table1[Paid up])</f>
        <v>0</v>
      </c>
      <c r="D113" s="39" t="e">
        <f>_xlfn.XLOOKUP(__xlnm._FilterDatabase_1511[[#This Row],[SAPSA Number]],'DS Point summary'!A:A,'DS Point summary'!C:C)</f>
        <v>#N/A</v>
      </c>
      <c r="E113" s="39" t="e">
        <f>_xlfn.XLOOKUP(__xlnm._FilterDatabase_1511[[#This Row],[SAPSA Number]],'DS Point summary'!A:A,'DS Point summary'!D:D)</f>
        <v>#N/A</v>
      </c>
      <c r="F113" s="20" t="e">
        <f>_xlfn.XLOOKUP(__xlnm._FilterDatabase_1511[[#This Row],[SAPSA Number]],'DS Point summary'!A:A,'DS Point summary'!E:E)</f>
        <v>#N/A</v>
      </c>
      <c r="G113" s="17">
        <f>_xlfn.XLOOKUP(__xlnm._FilterDatabase_1511[[#This Row],[SAPSA Number]],'DS Point summary'!A:A,'DS Point summary'!F:F)</f>
        <v>0</v>
      </c>
      <c r="H113" s="19" t="e">
        <f>_xlfn.XLOOKUP(__xlnm._FilterDatabase_1511[[#This Row],[SAPSA Number]],'DS Point summary'!A:A,'DS Point summary'!G:G)</f>
        <v>#N/A</v>
      </c>
      <c r="I113" s="33" t="s">
        <v>368</v>
      </c>
      <c r="J113" s="34">
        <f t="shared" si="10"/>
        <v>0</v>
      </c>
      <c r="K113" s="22">
        <f t="shared" si="11"/>
        <v>0</v>
      </c>
      <c r="L113" s="23">
        <v>0</v>
      </c>
      <c r="M113" s="24">
        <v>0</v>
      </c>
      <c r="N113" s="23">
        <v>0</v>
      </c>
      <c r="O113" s="24">
        <v>0</v>
      </c>
      <c r="P113" s="23">
        <v>0</v>
      </c>
      <c r="Q113" s="24">
        <v>0</v>
      </c>
      <c r="R113" s="23">
        <v>0</v>
      </c>
      <c r="S113" s="24">
        <v>0</v>
      </c>
      <c r="T113" s="23">
        <v>0</v>
      </c>
      <c r="U113" s="24">
        <v>0</v>
      </c>
      <c r="V113" s="23">
        <v>0</v>
      </c>
      <c r="W113" s="24">
        <v>0</v>
      </c>
    </row>
    <row r="114" spans="1:23" x14ac:dyDescent="0.25">
      <c r="A114" s="31">
        <f t="shared" si="9"/>
        <v>11</v>
      </c>
      <c r="B114" s="32"/>
      <c r="C114" s="25">
        <f>_xlfn.XLOOKUP(__xlnm._FilterDatabase_1511[[#This Row],[SAPSA Number]],Table1[SAPSA number],Table1[Paid up])</f>
        <v>0</v>
      </c>
      <c r="D114" s="39" t="e">
        <f>_xlfn.XLOOKUP(__xlnm._FilterDatabase_1511[[#This Row],[SAPSA Number]],'DS Point summary'!A:A,'DS Point summary'!C:C)</f>
        <v>#N/A</v>
      </c>
      <c r="E114" s="39" t="e">
        <f>_xlfn.XLOOKUP(__xlnm._FilterDatabase_1511[[#This Row],[SAPSA Number]],'DS Point summary'!A:A,'DS Point summary'!D:D)</f>
        <v>#N/A</v>
      </c>
      <c r="F114" s="20" t="e">
        <f>_xlfn.XLOOKUP(__xlnm._FilterDatabase_1511[[#This Row],[SAPSA Number]],'DS Point summary'!A:A,'DS Point summary'!E:E)</f>
        <v>#N/A</v>
      </c>
      <c r="G114" s="17">
        <f>_xlfn.XLOOKUP(__xlnm._FilterDatabase_1511[[#This Row],[SAPSA Number]],'DS Point summary'!A:A,'DS Point summary'!F:F)</f>
        <v>0</v>
      </c>
      <c r="H114" s="19" t="e">
        <f>_xlfn.XLOOKUP(__xlnm._FilterDatabase_1511[[#This Row],[SAPSA Number]],'DS Point summary'!A:A,'DS Point summary'!G:G)</f>
        <v>#N/A</v>
      </c>
      <c r="I114" s="33" t="s">
        <v>368</v>
      </c>
      <c r="J114" s="34">
        <f t="shared" si="10"/>
        <v>0</v>
      </c>
      <c r="K114" s="22">
        <f t="shared" si="11"/>
        <v>0</v>
      </c>
      <c r="L114" s="83">
        <v>0</v>
      </c>
      <c r="M114" s="84">
        <v>0</v>
      </c>
      <c r="N114" s="83">
        <v>0</v>
      </c>
      <c r="O114" s="84">
        <v>0</v>
      </c>
      <c r="P114" s="83">
        <v>0</v>
      </c>
      <c r="Q114" s="84">
        <v>0</v>
      </c>
      <c r="R114" s="83">
        <v>0</v>
      </c>
      <c r="S114" s="84">
        <v>0</v>
      </c>
      <c r="T114" s="83">
        <v>0</v>
      </c>
      <c r="U114" s="84">
        <v>0</v>
      </c>
      <c r="V114" s="23">
        <v>0</v>
      </c>
      <c r="W114" s="24">
        <v>0</v>
      </c>
    </row>
    <row r="115" spans="1:23" x14ac:dyDescent="0.25">
      <c r="A115" s="31">
        <f t="shared" si="9"/>
        <v>11</v>
      </c>
      <c r="B115" s="32"/>
      <c r="C115" s="25">
        <f>_xlfn.XLOOKUP(__xlnm._FilterDatabase_1511[[#This Row],[SAPSA Number]],Table1[SAPSA number],Table1[Paid up])</f>
        <v>0</v>
      </c>
      <c r="D115" s="39" t="e">
        <f>_xlfn.XLOOKUP(__xlnm._FilterDatabase_1511[[#This Row],[SAPSA Number]],'DS Point summary'!A:A,'DS Point summary'!C:C)</f>
        <v>#N/A</v>
      </c>
      <c r="E115" s="39" t="e">
        <f>_xlfn.XLOOKUP(__xlnm._FilterDatabase_1511[[#This Row],[SAPSA Number]],'DS Point summary'!A:A,'DS Point summary'!D:D)</f>
        <v>#N/A</v>
      </c>
      <c r="F115" s="20" t="e">
        <f>_xlfn.XLOOKUP(__xlnm._FilterDatabase_1511[[#This Row],[SAPSA Number]],'DS Point summary'!A:A,'DS Point summary'!E:E)</f>
        <v>#N/A</v>
      </c>
      <c r="G115" s="17">
        <f>_xlfn.XLOOKUP(__xlnm._FilterDatabase_1511[[#This Row],[SAPSA Number]],'DS Point summary'!A:A,'DS Point summary'!F:F)</f>
        <v>0</v>
      </c>
      <c r="H115" s="19" t="e">
        <f>_xlfn.XLOOKUP(__xlnm._FilterDatabase_1511[[#This Row],[SAPSA Number]],'DS Point summary'!A:A,'DS Point summary'!G:G)</f>
        <v>#N/A</v>
      </c>
      <c r="I115" s="33" t="s">
        <v>368</v>
      </c>
      <c r="J115" s="34">
        <f t="shared" si="10"/>
        <v>0</v>
      </c>
      <c r="K115" s="22">
        <f t="shared" si="11"/>
        <v>0</v>
      </c>
      <c r="L115" s="23">
        <v>0</v>
      </c>
      <c r="M115" s="24">
        <v>0</v>
      </c>
      <c r="N115" s="23">
        <v>0</v>
      </c>
      <c r="O115" s="24">
        <v>0</v>
      </c>
      <c r="P115" s="23">
        <v>0</v>
      </c>
      <c r="Q115" s="24">
        <v>0</v>
      </c>
      <c r="R115" s="23">
        <v>0</v>
      </c>
      <c r="S115" s="24">
        <v>0</v>
      </c>
      <c r="T115" s="23">
        <v>0</v>
      </c>
      <c r="U115" s="24">
        <v>0</v>
      </c>
      <c r="V115" s="23">
        <v>0</v>
      </c>
      <c r="W115" s="24">
        <v>0</v>
      </c>
    </row>
    <row r="116" spans="1:23" x14ac:dyDescent="0.25">
      <c r="A116" s="31">
        <f t="shared" si="9"/>
        <v>11</v>
      </c>
      <c r="B116" s="41"/>
      <c r="C116" s="25">
        <f>_xlfn.XLOOKUP(__xlnm._FilterDatabase_1511[[#This Row],[SAPSA Number]],Table1[SAPSA number],Table1[Paid up])</f>
        <v>0</v>
      </c>
      <c r="D116" s="39" t="e">
        <f>_xlfn.XLOOKUP(__xlnm._FilterDatabase_1511[[#This Row],[SAPSA Number]],'DS Point summary'!A:A,'DS Point summary'!C:C)</f>
        <v>#N/A</v>
      </c>
      <c r="E116" s="39" t="e">
        <f>_xlfn.XLOOKUP(__xlnm._FilterDatabase_1511[[#This Row],[SAPSA Number]],'DS Point summary'!A:A,'DS Point summary'!D:D)</f>
        <v>#N/A</v>
      </c>
      <c r="F116" s="20" t="e">
        <f>_xlfn.XLOOKUP(__xlnm._FilterDatabase_1511[[#This Row],[SAPSA Number]],'DS Point summary'!A:A,'DS Point summary'!E:E)</f>
        <v>#N/A</v>
      </c>
      <c r="G116" s="17">
        <f>_xlfn.XLOOKUP(__xlnm._FilterDatabase_1511[[#This Row],[SAPSA Number]],'DS Point summary'!A:A,'DS Point summary'!F:F)</f>
        <v>0</v>
      </c>
      <c r="H116" s="19" t="e">
        <f>_xlfn.XLOOKUP(__xlnm._FilterDatabase_1511[[#This Row],[SAPSA Number]],'DS Point summary'!A:A,'DS Point summary'!G:G)</f>
        <v>#N/A</v>
      </c>
      <c r="I116" s="33" t="s">
        <v>368</v>
      </c>
      <c r="J116" s="34">
        <f t="shared" si="10"/>
        <v>0</v>
      </c>
      <c r="K116" s="22">
        <f t="shared" si="11"/>
        <v>0</v>
      </c>
      <c r="L116" s="23">
        <v>0</v>
      </c>
      <c r="M116" s="24">
        <v>0</v>
      </c>
      <c r="N116" s="23">
        <v>0</v>
      </c>
      <c r="O116" s="24">
        <v>0</v>
      </c>
      <c r="P116" s="23">
        <v>0</v>
      </c>
      <c r="Q116" s="24">
        <v>0</v>
      </c>
      <c r="R116" s="23">
        <v>0</v>
      </c>
      <c r="S116" s="24">
        <v>0</v>
      </c>
      <c r="T116" s="23">
        <v>0</v>
      </c>
      <c r="U116" s="24">
        <v>0</v>
      </c>
      <c r="V116" s="23">
        <v>0</v>
      </c>
      <c r="W116" s="24">
        <v>0</v>
      </c>
    </row>
    <row r="117" spans="1:23" x14ac:dyDescent="0.25">
      <c r="A117" s="31">
        <f t="shared" si="9"/>
        <v>11</v>
      </c>
      <c r="B117" s="32"/>
      <c r="C117" s="25">
        <f>_xlfn.XLOOKUP(__xlnm._FilterDatabase_1511[[#This Row],[SAPSA Number]],Table1[SAPSA number],Table1[Paid up])</f>
        <v>0</v>
      </c>
      <c r="D117" s="39" t="e">
        <f>_xlfn.XLOOKUP(__xlnm._FilterDatabase_1511[[#This Row],[SAPSA Number]],'DS Point summary'!A:A,'DS Point summary'!C:C)</f>
        <v>#N/A</v>
      </c>
      <c r="E117" s="39" t="e">
        <f>_xlfn.XLOOKUP(__xlnm._FilterDatabase_1511[[#This Row],[SAPSA Number]],'DS Point summary'!A:A,'DS Point summary'!D:D)</f>
        <v>#N/A</v>
      </c>
      <c r="F117" s="20" t="e">
        <f>_xlfn.XLOOKUP(__xlnm._FilterDatabase_1511[[#This Row],[SAPSA Number]],'DS Point summary'!A:A,'DS Point summary'!E:E)</f>
        <v>#N/A</v>
      </c>
      <c r="G117" s="17">
        <f>_xlfn.XLOOKUP(__xlnm._FilterDatabase_1511[[#This Row],[SAPSA Number]],'DS Point summary'!A:A,'DS Point summary'!F:F)</f>
        <v>0</v>
      </c>
      <c r="H117" s="19" t="e">
        <f>_xlfn.XLOOKUP(__xlnm._FilterDatabase_1511[[#This Row],[SAPSA Number]],'DS Point summary'!A:A,'DS Point summary'!G:G)</f>
        <v>#N/A</v>
      </c>
      <c r="I117" s="33" t="s">
        <v>368</v>
      </c>
      <c r="J117" s="34">
        <f t="shared" si="10"/>
        <v>0</v>
      </c>
      <c r="K117" s="22">
        <f t="shared" si="11"/>
        <v>0</v>
      </c>
      <c r="L117" s="23">
        <v>0</v>
      </c>
      <c r="M117" s="24">
        <v>0</v>
      </c>
      <c r="N117" s="23">
        <v>0</v>
      </c>
      <c r="O117" s="24">
        <v>0</v>
      </c>
      <c r="P117" s="23">
        <v>0</v>
      </c>
      <c r="Q117" s="24">
        <v>0</v>
      </c>
      <c r="R117" s="23">
        <v>0</v>
      </c>
      <c r="S117" s="24">
        <v>0</v>
      </c>
      <c r="T117" s="23">
        <v>0</v>
      </c>
      <c r="U117" s="24">
        <v>0</v>
      </c>
      <c r="V117" s="23">
        <v>0</v>
      </c>
      <c r="W117" s="24">
        <v>0</v>
      </c>
    </row>
    <row r="118" spans="1:23" x14ac:dyDescent="0.25">
      <c r="A118" s="31">
        <f t="shared" si="9"/>
        <v>11</v>
      </c>
      <c r="B118" s="32"/>
      <c r="C118" s="25">
        <f>_xlfn.XLOOKUP(__xlnm._FilterDatabase_1511[[#This Row],[SAPSA Number]],Table1[SAPSA number],Table1[Paid up])</f>
        <v>0</v>
      </c>
      <c r="D118" s="39" t="e">
        <f>_xlfn.XLOOKUP(__xlnm._FilterDatabase_1511[[#This Row],[SAPSA Number]],'DS Point summary'!A:A,'DS Point summary'!C:C)</f>
        <v>#N/A</v>
      </c>
      <c r="E118" s="39" t="e">
        <f>_xlfn.XLOOKUP(__xlnm._FilterDatabase_1511[[#This Row],[SAPSA Number]],'DS Point summary'!A:A,'DS Point summary'!D:D)</f>
        <v>#N/A</v>
      </c>
      <c r="F118" s="20" t="e">
        <f>_xlfn.XLOOKUP(__xlnm._FilterDatabase_1511[[#This Row],[SAPSA Number]],'DS Point summary'!A:A,'DS Point summary'!E:E)</f>
        <v>#N/A</v>
      </c>
      <c r="G118" s="17">
        <f>_xlfn.XLOOKUP(__xlnm._FilterDatabase_1511[[#This Row],[SAPSA Number]],'DS Point summary'!A:A,'DS Point summary'!F:F)</f>
        <v>0</v>
      </c>
      <c r="H118" s="19" t="e">
        <f>_xlfn.XLOOKUP(__xlnm._FilterDatabase_1511[[#This Row],[SAPSA Number]],'DS Point summary'!A:A,'DS Point summary'!G:G)</f>
        <v>#N/A</v>
      </c>
      <c r="I118" s="33" t="s">
        <v>368</v>
      </c>
      <c r="J118" s="34">
        <f t="shared" si="10"/>
        <v>0</v>
      </c>
      <c r="K118" s="22">
        <f t="shared" si="11"/>
        <v>0</v>
      </c>
      <c r="L118" s="23">
        <v>0</v>
      </c>
      <c r="M118" s="24">
        <v>0</v>
      </c>
      <c r="N118" s="23">
        <v>0</v>
      </c>
      <c r="O118" s="24">
        <v>0</v>
      </c>
      <c r="P118" s="23">
        <v>0</v>
      </c>
      <c r="Q118" s="24">
        <v>0</v>
      </c>
      <c r="R118" s="23">
        <v>0</v>
      </c>
      <c r="S118" s="24">
        <v>0</v>
      </c>
      <c r="T118" s="23">
        <v>0</v>
      </c>
      <c r="U118" s="24">
        <v>0</v>
      </c>
      <c r="V118" s="23">
        <v>0</v>
      </c>
      <c r="W118" s="24">
        <v>0</v>
      </c>
    </row>
    <row r="119" spans="1:23" x14ac:dyDescent="0.25">
      <c r="A119" s="31">
        <f t="shared" si="9"/>
        <v>11</v>
      </c>
      <c r="B119" s="32"/>
      <c r="C119" s="25">
        <f>_xlfn.XLOOKUP(__xlnm._FilterDatabase_1511[[#This Row],[SAPSA Number]],Table1[SAPSA number],Table1[Paid up])</f>
        <v>0</v>
      </c>
      <c r="D119" s="39" t="e">
        <f>_xlfn.XLOOKUP(__xlnm._FilterDatabase_1511[[#This Row],[SAPSA Number]],'DS Point summary'!A:A,'DS Point summary'!C:C)</f>
        <v>#N/A</v>
      </c>
      <c r="E119" s="39" t="e">
        <f>_xlfn.XLOOKUP(__xlnm._FilterDatabase_1511[[#This Row],[SAPSA Number]],'DS Point summary'!A:A,'DS Point summary'!D:D)</f>
        <v>#N/A</v>
      </c>
      <c r="F119" s="20" t="e">
        <f>_xlfn.XLOOKUP(__xlnm._FilterDatabase_1511[[#This Row],[SAPSA Number]],'DS Point summary'!A:A,'DS Point summary'!E:E)</f>
        <v>#N/A</v>
      </c>
      <c r="G119" s="17">
        <f>_xlfn.XLOOKUP(__xlnm._FilterDatabase_1511[[#This Row],[SAPSA Number]],'DS Point summary'!A:A,'DS Point summary'!F:F)</f>
        <v>0</v>
      </c>
      <c r="H119" s="19" t="e">
        <f>_xlfn.XLOOKUP(__xlnm._FilterDatabase_1511[[#This Row],[SAPSA Number]],'DS Point summary'!A:A,'DS Point summary'!G:G)</f>
        <v>#N/A</v>
      </c>
      <c r="I119" s="33" t="s">
        <v>368</v>
      </c>
      <c r="J119" s="34">
        <f t="shared" si="10"/>
        <v>0</v>
      </c>
      <c r="K119" s="22">
        <f t="shared" si="11"/>
        <v>0</v>
      </c>
      <c r="L119" s="23">
        <v>0</v>
      </c>
      <c r="M119" s="24">
        <v>0</v>
      </c>
      <c r="N119" s="23">
        <v>0</v>
      </c>
      <c r="O119" s="24">
        <v>0</v>
      </c>
      <c r="P119" s="23">
        <v>0</v>
      </c>
      <c r="Q119" s="24">
        <v>0</v>
      </c>
      <c r="R119" s="23">
        <v>0</v>
      </c>
      <c r="S119" s="24">
        <v>0</v>
      </c>
      <c r="T119" s="23">
        <v>0</v>
      </c>
      <c r="U119" s="24">
        <v>0</v>
      </c>
      <c r="V119" s="23">
        <v>0</v>
      </c>
      <c r="W119" s="24">
        <v>0</v>
      </c>
    </row>
    <row r="120" spans="1:23" x14ac:dyDescent="0.25">
      <c r="A120" s="31">
        <f t="shared" si="9"/>
        <v>11</v>
      </c>
      <c r="B120" s="32"/>
      <c r="C120" s="25">
        <f>_xlfn.XLOOKUP(__xlnm._FilterDatabase_1511[[#This Row],[SAPSA Number]],Table1[SAPSA number],Table1[Paid up])</f>
        <v>0</v>
      </c>
      <c r="D120" s="39" t="e">
        <f>_xlfn.XLOOKUP(__xlnm._FilterDatabase_1511[[#This Row],[SAPSA Number]],'DS Point summary'!A:A,'DS Point summary'!C:C)</f>
        <v>#N/A</v>
      </c>
      <c r="E120" s="39" t="e">
        <f>_xlfn.XLOOKUP(__xlnm._FilterDatabase_1511[[#This Row],[SAPSA Number]],'DS Point summary'!A:A,'DS Point summary'!D:D)</f>
        <v>#N/A</v>
      </c>
      <c r="F120" s="20" t="e">
        <f>_xlfn.XLOOKUP(__xlnm._FilterDatabase_1511[[#This Row],[SAPSA Number]],'DS Point summary'!A:A,'DS Point summary'!E:E)</f>
        <v>#N/A</v>
      </c>
      <c r="G120" s="17">
        <f>_xlfn.XLOOKUP(__xlnm._FilterDatabase_1511[[#This Row],[SAPSA Number]],'DS Point summary'!A:A,'DS Point summary'!F:F)</f>
        <v>0</v>
      </c>
      <c r="H120" s="19" t="e">
        <f>_xlfn.XLOOKUP(__xlnm._FilterDatabase_1511[[#This Row],[SAPSA Number]],'DS Point summary'!A:A,'DS Point summary'!G:G)</f>
        <v>#N/A</v>
      </c>
      <c r="I120" s="33" t="s">
        <v>368</v>
      </c>
      <c r="J120" s="34">
        <f t="shared" si="10"/>
        <v>0</v>
      </c>
      <c r="K120" s="22">
        <f t="shared" si="11"/>
        <v>0</v>
      </c>
      <c r="L120" s="23">
        <v>0</v>
      </c>
      <c r="M120" s="24">
        <v>0</v>
      </c>
      <c r="N120" s="23">
        <v>0</v>
      </c>
      <c r="O120" s="24">
        <v>0</v>
      </c>
      <c r="P120" s="23">
        <v>0</v>
      </c>
      <c r="Q120" s="24">
        <v>0</v>
      </c>
      <c r="R120" s="23">
        <v>0</v>
      </c>
      <c r="S120" s="24">
        <v>0</v>
      </c>
      <c r="T120" s="23">
        <v>0</v>
      </c>
      <c r="U120" s="24">
        <v>0</v>
      </c>
      <c r="V120" s="23">
        <v>0</v>
      </c>
      <c r="W120" s="24">
        <v>0</v>
      </c>
    </row>
    <row r="121" spans="1:23" x14ac:dyDescent="0.25">
      <c r="A121" s="31">
        <f t="shared" si="9"/>
        <v>11</v>
      </c>
      <c r="B121" s="32"/>
      <c r="C121" s="25">
        <f>_xlfn.XLOOKUP(__xlnm._FilterDatabase_1511[[#This Row],[SAPSA Number]],Table1[SAPSA number],Table1[Paid up])</f>
        <v>0</v>
      </c>
      <c r="D121" s="39" t="e">
        <f>_xlfn.XLOOKUP(__xlnm._FilterDatabase_1511[[#This Row],[SAPSA Number]],'DS Point summary'!A:A,'DS Point summary'!C:C)</f>
        <v>#N/A</v>
      </c>
      <c r="E121" s="39" t="e">
        <f>_xlfn.XLOOKUP(__xlnm._FilterDatabase_1511[[#This Row],[SAPSA Number]],'DS Point summary'!A:A,'DS Point summary'!D:D)</f>
        <v>#N/A</v>
      </c>
      <c r="F121" s="20" t="e">
        <f>_xlfn.XLOOKUP(__xlnm._FilterDatabase_1511[[#This Row],[SAPSA Number]],'DS Point summary'!A:A,'DS Point summary'!E:E)</f>
        <v>#N/A</v>
      </c>
      <c r="G121" s="17">
        <f>_xlfn.XLOOKUP(__xlnm._FilterDatabase_1511[[#This Row],[SAPSA Number]],'DS Point summary'!A:A,'DS Point summary'!F:F)</f>
        <v>0</v>
      </c>
      <c r="H121" s="19" t="e">
        <f>_xlfn.XLOOKUP(__xlnm._FilterDatabase_1511[[#This Row],[SAPSA Number]],'DS Point summary'!A:A,'DS Point summary'!G:G)</f>
        <v>#N/A</v>
      </c>
      <c r="I121" s="33" t="s">
        <v>368</v>
      </c>
      <c r="J121" s="34">
        <f t="shared" si="10"/>
        <v>0</v>
      </c>
      <c r="K121" s="22">
        <f t="shared" si="11"/>
        <v>0</v>
      </c>
      <c r="L121" s="23">
        <v>0</v>
      </c>
      <c r="M121" s="24">
        <v>0</v>
      </c>
      <c r="N121" s="23">
        <v>0</v>
      </c>
      <c r="O121" s="24">
        <v>0</v>
      </c>
      <c r="P121" s="23">
        <v>0</v>
      </c>
      <c r="Q121" s="24">
        <v>0</v>
      </c>
      <c r="R121" s="23">
        <v>0</v>
      </c>
      <c r="S121" s="24">
        <v>0</v>
      </c>
      <c r="T121" s="23">
        <v>0</v>
      </c>
      <c r="U121" s="24">
        <v>0</v>
      </c>
      <c r="V121" s="23">
        <v>0</v>
      </c>
      <c r="W121" s="24">
        <v>0</v>
      </c>
    </row>
    <row r="122" spans="1:23" x14ac:dyDescent="0.25">
      <c r="A122" s="31">
        <f t="shared" si="9"/>
        <v>11</v>
      </c>
      <c r="B122" s="32"/>
      <c r="C122" s="25">
        <f>_xlfn.XLOOKUP(__xlnm._FilterDatabase_1511[[#This Row],[SAPSA Number]],Table1[SAPSA number],Table1[Paid up])</f>
        <v>0</v>
      </c>
      <c r="D122" s="39" t="e">
        <f>_xlfn.XLOOKUP(__xlnm._FilterDatabase_1511[[#This Row],[SAPSA Number]],'DS Point summary'!A:A,'DS Point summary'!C:C)</f>
        <v>#N/A</v>
      </c>
      <c r="E122" s="39" t="e">
        <f>_xlfn.XLOOKUP(__xlnm._FilterDatabase_1511[[#This Row],[SAPSA Number]],'DS Point summary'!A:A,'DS Point summary'!D:D)</f>
        <v>#N/A</v>
      </c>
      <c r="F122" s="20" t="e">
        <f>_xlfn.XLOOKUP(__xlnm._FilterDatabase_1511[[#This Row],[SAPSA Number]],'DS Point summary'!A:A,'DS Point summary'!E:E)</f>
        <v>#N/A</v>
      </c>
      <c r="G122" s="17">
        <f>_xlfn.XLOOKUP(__xlnm._FilterDatabase_1511[[#This Row],[SAPSA Number]],'DS Point summary'!A:A,'DS Point summary'!F:F)</f>
        <v>0</v>
      </c>
      <c r="H122" s="19" t="e">
        <f>_xlfn.XLOOKUP(__xlnm._FilterDatabase_1511[[#This Row],[SAPSA Number]],'DS Point summary'!A:A,'DS Point summary'!G:G)</f>
        <v>#N/A</v>
      </c>
      <c r="I122" s="33" t="s">
        <v>368</v>
      </c>
      <c r="J122" s="34">
        <f t="shared" si="10"/>
        <v>0</v>
      </c>
      <c r="K122" s="22">
        <f t="shared" si="11"/>
        <v>0</v>
      </c>
      <c r="L122" s="23">
        <v>0</v>
      </c>
      <c r="M122" s="24">
        <v>0</v>
      </c>
      <c r="N122" s="23">
        <v>0</v>
      </c>
      <c r="O122" s="24">
        <v>0</v>
      </c>
      <c r="P122" s="23">
        <v>0</v>
      </c>
      <c r="Q122" s="24">
        <v>0</v>
      </c>
      <c r="R122" s="23">
        <v>0</v>
      </c>
      <c r="S122" s="24">
        <v>0</v>
      </c>
      <c r="T122" s="23">
        <v>0</v>
      </c>
      <c r="U122" s="24">
        <v>0</v>
      </c>
      <c r="V122" s="23">
        <v>0</v>
      </c>
      <c r="W122" s="24">
        <v>0</v>
      </c>
    </row>
    <row r="123" spans="1:23" x14ac:dyDescent="0.25">
      <c r="A123" s="31">
        <f t="shared" si="9"/>
        <v>11</v>
      </c>
      <c r="B123" s="43"/>
      <c r="C123" s="25">
        <f>_xlfn.XLOOKUP(__xlnm._FilterDatabase_1511[[#This Row],[SAPSA Number]],Table1[SAPSA number],Table1[Paid up])</f>
        <v>0</v>
      </c>
      <c r="D123" s="39" t="e">
        <f>_xlfn.XLOOKUP(__xlnm._FilterDatabase_1511[[#This Row],[SAPSA Number]],'DS Point summary'!A:A,'DS Point summary'!C:C)</f>
        <v>#N/A</v>
      </c>
      <c r="E123" s="39" t="e">
        <f>_xlfn.XLOOKUP(__xlnm._FilterDatabase_1511[[#This Row],[SAPSA Number]],'DS Point summary'!A:A,'DS Point summary'!D:D)</f>
        <v>#N/A</v>
      </c>
      <c r="F123" s="20" t="e">
        <f>_xlfn.XLOOKUP(__xlnm._FilterDatabase_1511[[#This Row],[SAPSA Number]],'DS Point summary'!A:A,'DS Point summary'!E:E)</f>
        <v>#N/A</v>
      </c>
      <c r="G123" s="17">
        <f>_xlfn.XLOOKUP(__xlnm._FilterDatabase_1511[[#This Row],[SAPSA Number]],'DS Point summary'!A:A,'DS Point summary'!F:F)</f>
        <v>0</v>
      </c>
      <c r="H123" s="19" t="e">
        <f>_xlfn.XLOOKUP(__xlnm._FilterDatabase_1511[[#This Row],[SAPSA Number]],'DS Point summary'!A:A,'DS Point summary'!G:G)</f>
        <v>#N/A</v>
      </c>
      <c r="I123" s="33" t="s">
        <v>368</v>
      </c>
      <c r="J123" s="34">
        <f t="shared" si="10"/>
        <v>0</v>
      </c>
      <c r="K123" s="22">
        <f t="shared" si="11"/>
        <v>0</v>
      </c>
      <c r="L123" s="23">
        <v>0</v>
      </c>
      <c r="M123" s="24">
        <v>0</v>
      </c>
      <c r="N123" s="23">
        <v>0</v>
      </c>
      <c r="O123" s="24">
        <v>0</v>
      </c>
      <c r="P123" s="23">
        <v>0</v>
      </c>
      <c r="Q123" s="24">
        <v>0</v>
      </c>
      <c r="R123" s="23">
        <v>0</v>
      </c>
      <c r="S123" s="24">
        <v>0</v>
      </c>
      <c r="T123" s="23">
        <v>0</v>
      </c>
      <c r="U123" s="24">
        <v>0</v>
      </c>
      <c r="V123" s="23">
        <v>0</v>
      </c>
      <c r="W123" s="24">
        <v>0</v>
      </c>
    </row>
    <row r="124" spans="1:23" x14ac:dyDescent="0.25">
      <c r="A124" s="31"/>
      <c r="B124" s="32"/>
      <c r="C124" s="25">
        <f>_xlfn.XLOOKUP(__xlnm._FilterDatabase_1511[[#This Row],[SAPSA Number]],Table1[SAPSA number],Table1[Paid up])</f>
        <v>0</v>
      </c>
      <c r="D124" s="39" t="e">
        <f>_xlfn.XLOOKUP(__xlnm._FilterDatabase_1511[[#This Row],[SAPSA Number]],'DS Point summary'!A:A,'DS Point summary'!C:C)</f>
        <v>#N/A</v>
      </c>
      <c r="E124" s="39" t="e">
        <f>_xlfn.XLOOKUP(__xlnm._FilterDatabase_1511[[#This Row],[SAPSA Number]],'DS Point summary'!A:A,'DS Point summary'!D:D)</f>
        <v>#N/A</v>
      </c>
      <c r="F124" s="20" t="e">
        <f>_xlfn.XLOOKUP(__xlnm._FilterDatabase_1511[[#This Row],[SAPSA Number]],'DS Point summary'!A:A,'DS Point summary'!E:E)</f>
        <v>#N/A</v>
      </c>
      <c r="G124" s="17">
        <f>_xlfn.XLOOKUP(__xlnm._FilterDatabase_1511[[#This Row],[SAPSA Number]],'DS Point summary'!A:A,'DS Point summary'!F:F)</f>
        <v>0</v>
      </c>
      <c r="H124" s="19" t="e">
        <f>_xlfn.XLOOKUP(__xlnm._FilterDatabase_1511[[#This Row],[SAPSA Number]],'DS Point summary'!A:A,'DS Point summary'!G:G)</f>
        <v>#N/A</v>
      </c>
      <c r="I124" s="33"/>
      <c r="J124" s="34"/>
      <c r="K124" s="22"/>
      <c r="L124" s="23"/>
      <c r="M124" s="24"/>
      <c r="N124" s="23"/>
      <c r="O124" s="24"/>
      <c r="P124" s="23"/>
      <c r="Q124" s="24"/>
      <c r="R124" s="23"/>
      <c r="S124" s="24"/>
      <c r="T124" s="23"/>
      <c r="U124" s="24"/>
      <c r="V124" s="23"/>
      <c r="W124" s="24"/>
    </row>
  </sheetData>
  <sheetProtection algorithmName="SHA-512" hashValue="jDXyXihSDiKOOeonuGKOs3a4o8u+cHTvFTJJXrcmlkEQ7KoPEhemZM/04x7eb0yt/P9SdxEKEZy/hzWznTXoOA==" saltValue="hUEClGZLB+93zwQQb+zDkA==" spinCount="100000" sheet="1" objects="1" scenarios="1"/>
  <conditionalFormatting sqref="G2:G124">
    <cfRule type="cellIs" dxfId="8" priority="2" stopIfTrue="1" operator="equal">
      <formula>0</formula>
    </cfRule>
  </conditionalFormatting>
  <pageMargins left="0.7" right="0.7" top="0.75" bottom="0.75" header="0.3" footer="0.3"/>
  <tableParts count="1">
    <tablePart r:id="rId1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1AC620-0C32-4604-8ED9-645FCFA28390}">
  <sheetPr codeName="Sheet12">
    <tabColor rgb="FF7030A0"/>
  </sheetPr>
  <dimension ref="A1:AMJ134"/>
  <sheetViews>
    <sheetView zoomScaleNormal="100" workbookViewId="0">
      <pane xSplit="2" ySplit="1" topLeftCell="D116" activePane="bottomRight" state="frozen"/>
      <selection activeCell="D82" sqref="D82"/>
      <selection pane="topRight" activeCell="D82" sqref="D82"/>
      <selection pane="bottomLeft" activeCell="D82" sqref="D82"/>
      <selection pane="bottomRight" activeCell="K2" sqref="K2:K134"/>
    </sheetView>
  </sheetViews>
  <sheetFormatPr defaultRowHeight="15" x14ac:dyDescent="0.25"/>
  <cols>
    <col min="1" max="1" width="10.42578125" style="37" bestFit="1" customWidth="1"/>
    <col min="2" max="2" width="10.28515625" style="64" customWidth="1"/>
    <col min="3" max="3" width="10.28515625" style="64" hidden="1" customWidth="1"/>
    <col min="4" max="4" width="17.7109375" style="16" bestFit="1" customWidth="1"/>
    <col min="5" max="5" width="16.140625" style="16" bestFit="1" customWidth="1"/>
    <col min="6" max="6" width="7.140625" style="16" customWidth="1"/>
    <col min="7" max="7" width="8.5703125" style="16" bestFit="1" customWidth="1"/>
    <col min="8" max="8" width="9" style="16" hidden="1" customWidth="1"/>
    <col min="9" max="9" width="15.85546875" style="16" customWidth="1"/>
    <col min="10" max="10" width="7.28515625" style="16" customWidth="1"/>
    <col min="11" max="11" width="8.140625" style="38" customWidth="1"/>
    <col min="12" max="23" width="6.85546875" style="16" customWidth="1"/>
    <col min="24" max="1024" width="10.28515625" style="16" customWidth="1"/>
  </cols>
  <sheetData>
    <row r="1" spans="1:23" ht="30" x14ac:dyDescent="0.25">
      <c r="A1" s="10" t="s">
        <v>348</v>
      </c>
      <c r="B1" s="63" t="s">
        <v>317</v>
      </c>
      <c r="C1" s="63" t="s">
        <v>698</v>
      </c>
      <c r="D1" s="11" t="s">
        <v>3</v>
      </c>
      <c r="E1" s="11" t="s">
        <v>4</v>
      </c>
      <c r="F1" s="11" t="s">
        <v>5</v>
      </c>
      <c r="G1" s="12" t="s">
        <v>318</v>
      </c>
      <c r="H1" s="13" t="s">
        <v>8</v>
      </c>
      <c r="I1" s="14" t="s">
        <v>349</v>
      </c>
      <c r="J1" s="14" t="s">
        <v>350</v>
      </c>
      <c r="K1" s="15" t="s">
        <v>351</v>
      </c>
      <c r="L1" s="14" t="s">
        <v>352</v>
      </c>
      <c r="M1" s="14" t="s">
        <v>353</v>
      </c>
      <c r="N1" s="14" t="s">
        <v>354</v>
      </c>
      <c r="O1" s="14" t="s">
        <v>355</v>
      </c>
      <c r="P1" s="14" t="s">
        <v>347</v>
      </c>
      <c r="Q1" s="14" t="s">
        <v>356</v>
      </c>
      <c r="R1" s="14" t="s">
        <v>357</v>
      </c>
      <c r="S1" s="14" t="s">
        <v>358</v>
      </c>
      <c r="T1" s="14" t="s">
        <v>359</v>
      </c>
      <c r="U1" s="14" t="s">
        <v>360</v>
      </c>
      <c r="V1" s="14" t="s">
        <v>361</v>
      </c>
      <c r="W1" s="14" t="s">
        <v>362</v>
      </c>
    </row>
    <row r="2" spans="1:23" ht="14.45" customHeight="1" x14ac:dyDescent="0.25">
      <c r="A2" s="17">
        <f>RANK(K2,K$2:K$147,0)</f>
        <v>1</v>
      </c>
      <c r="B2" s="25">
        <v>6833</v>
      </c>
      <c r="C2" s="18" t="str">
        <f>_xlfn.XLOOKUP(__xlnm._FilterDatabase_1512[[#This Row],[SAPSA Number]],Table1[SAPSA number],Table1[Paid up])</f>
        <v>Y</v>
      </c>
      <c r="D2" s="39" t="str">
        <f>_xlfn.XLOOKUP(__xlnm._FilterDatabase_1512[[#This Row],[SAPSA Number]],'DS Point summary'!A:A,'DS Point summary'!C:C)</f>
        <v>Heinrich</v>
      </c>
      <c r="E2" s="39" t="str">
        <f>_xlfn.XLOOKUP(__xlnm._FilterDatabase_1512[[#This Row],[SAPSA Number]],'DS Point summary'!A:A,'DS Point summary'!D:D)</f>
        <v>Barnes</v>
      </c>
      <c r="F2" s="39" t="str">
        <f>_xlfn.XLOOKUP(__xlnm._FilterDatabase_1512[[#This Row],[Surname]],'DS Point summary'!D:D,'DS Point summary'!E:E)</f>
        <v>H</v>
      </c>
      <c r="G2" s="39" t="str">
        <f ca="1">_xlfn.XLOOKUP(__xlnm._FilterDatabase_1512[[#This Row],[Initials]],'DS Point summary'!E:E,'DS Point summary'!F:F)</f>
        <v xml:space="preserve"> </v>
      </c>
      <c r="H2" s="19">
        <f ca="1">_xlfn.XLOOKUP(__xlnm._FilterDatabase_1512[[#This Row],[SAPSA Number]],'DS Point summary'!A:A,'DS Point summary'!G:G)</f>
        <v>36</v>
      </c>
      <c r="I2" s="19" t="s">
        <v>367</v>
      </c>
      <c r="J2" s="21">
        <f t="shared" ref="J2:J33" si="0">(IF(L2&gt;0,1,0)+(IF(M2&gt;0,1,0))+(IF(N2&gt;0,1,0))+(IF(O2&gt;0,1,0))+(IF(P2&gt;0,1,0))+(IF(Q2&gt;0,1,0))+(IF(R2&gt;0,1,0))+(IF(S2&gt;0,1,0))+(IF(T2&gt;0,1,0))+(IF(U2&gt;0,1,0))+(IF(V2&gt;0,1,0))+(IF(W2&gt;0,1,0)))</f>
        <v>0</v>
      </c>
      <c r="K2" s="22">
        <f t="shared" ref="K2:K33" si="1">(LARGE(L2:U2,1)+LARGE(L2:U2,2)+LARGE(L2:U2,3)+LARGE(L2:U2,4)+LARGE(L2:U2,5))/5</f>
        <v>0</v>
      </c>
      <c r="L2" s="23">
        <v>0</v>
      </c>
      <c r="M2" s="24">
        <v>0</v>
      </c>
      <c r="N2" s="23">
        <v>0</v>
      </c>
      <c r="O2" s="24">
        <v>0</v>
      </c>
      <c r="P2" s="23">
        <v>0</v>
      </c>
      <c r="Q2" s="24">
        <v>0</v>
      </c>
      <c r="R2" s="23">
        <v>0</v>
      </c>
      <c r="S2" s="24">
        <v>0</v>
      </c>
      <c r="T2" s="23">
        <v>0</v>
      </c>
      <c r="U2" s="24">
        <v>0</v>
      </c>
      <c r="V2" s="23">
        <v>0</v>
      </c>
      <c r="W2" s="24">
        <v>0</v>
      </c>
    </row>
    <row r="3" spans="1:23" ht="14.45" customHeight="1" x14ac:dyDescent="0.25">
      <c r="A3" s="17">
        <f>RANK(K3,K$2:K$147,0)</f>
        <v>1</v>
      </c>
      <c r="B3" s="25">
        <v>1471</v>
      </c>
      <c r="C3" s="18" t="str">
        <f>_xlfn.XLOOKUP(__xlnm._FilterDatabase_1512[[#This Row],[SAPSA Number]],Table1[SAPSA number],Table1[Paid up])</f>
        <v>Y</v>
      </c>
      <c r="D3" s="39" t="str">
        <f>_xlfn.XLOOKUP(__xlnm._FilterDatabase_1512[[#This Row],[SAPSA Number]],'DS Point summary'!A:A,'DS Point summary'!C:C)</f>
        <v>Nikolaus Phillip Karl</v>
      </c>
      <c r="E3" s="39" t="str">
        <f>_xlfn.XLOOKUP(__xlnm._FilterDatabase_1512[[#This Row],[SAPSA Number]],'DS Point summary'!A:A,'DS Point summary'!D:D)</f>
        <v>Bernhard</v>
      </c>
      <c r="F3" s="39" t="str">
        <f>_xlfn.XLOOKUP(__xlnm._FilterDatabase_1512[[#This Row],[Surname]],'DS Point summary'!D:D,'DS Point summary'!E:E)</f>
        <v>NPK</v>
      </c>
      <c r="G3" s="39" t="str">
        <f ca="1">_xlfn.XLOOKUP(__xlnm._FilterDatabase_1512[[#This Row],[Initials]],'DS Point summary'!E:E,'DS Point summary'!F:F)</f>
        <v xml:space="preserve"> </v>
      </c>
      <c r="H3" s="19">
        <f ca="1">_xlfn.XLOOKUP(__xlnm._FilterDatabase_1512[[#This Row],[SAPSA Number]],'DS Point summary'!A:A,'DS Point summary'!G:G)</f>
        <v>41</v>
      </c>
      <c r="I3" s="19" t="s">
        <v>367</v>
      </c>
      <c r="J3" s="21">
        <f t="shared" si="0"/>
        <v>0</v>
      </c>
      <c r="K3" s="22">
        <f t="shared" si="1"/>
        <v>0</v>
      </c>
      <c r="L3" s="23">
        <v>0</v>
      </c>
      <c r="M3" s="24">
        <v>0</v>
      </c>
      <c r="N3" s="23">
        <v>0</v>
      </c>
      <c r="O3" s="24">
        <v>0</v>
      </c>
      <c r="P3" s="23">
        <v>0</v>
      </c>
      <c r="Q3" s="24">
        <v>0</v>
      </c>
      <c r="R3" s="23">
        <v>0</v>
      </c>
      <c r="S3" s="24">
        <v>0</v>
      </c>
      <c r="T3" s="23">
        <v>0</v>
      </c>
      <c r="U3" s="24">
        <v>0</v>
      </c>
      <c r="V3" s="23">
        <v>0</v>
      </c>
      <c r="W3" s="24">
        <v>0</v>
      </c>
    </row>
    <row r="4" spans="1:23" ht="14.45" customHeight="1" x14ac:dyDescent="0.25">
      <c r="A4" s="17">
        <f>RANK(K4,K$2:K$147,0)</f>
        <v>1</v>
      </c>
      <c r="B4" s="25">
        <v>4624</v>
      </c>
      <c r="C4" s="18" t="str">
        <f>_xlfn.XLOOKUP(__xlnm._FilterDatabase_1512[[#This Row],[SAPSA Number]],Table1[SAPSA number],Table1[Paid up])</f>
        <v>Y</v>
      </c>
      <c r="D4" s="39" t="str">
        <f>_xlfn.XLOOKUP(__xlnm._FilterDatabase_1512[[#This Row],[SAPSA Number]],'DS Point summary'!A:A,'DS Point summary'!C:C)</f>
        <v>Stephanus Christiaan</v>
      </c>
      <c r="E4" s="39" t="str">
        <f>_xlfn.XLOOKUP(__xlnm._FilterDatabase_1512[[#This Row],[SAPSA Number]],'DS Point summary'!A:A,'DS Point summary'!D:D)</f>
        <v>Bester</v>
      </c>
      <c r="F4" s="39" t="str">
        <f>_xlfn.XLOOKUP(__xlnm._FilterDatabase_1512[[#This Row],[Surname]],'DS Point summary'!D:D,'DS Point summary'!E:E)</f>
        <v>SC</v>
      </c>
      <c r="G4" s="39" t="str">
        <f ca="1">_xlfn.XLOOKUP(__xlnm._FilterDatabase_1512[[#This Row],[Initials]],'DS Point summary'!E:E,'DS Point summary'!F:F)</f>
        <v>S</v>
      </c>
      <c r="H4" s="19">
        <f ca="1">_xlfn.XLOOKUP(__xlnm._FilterDatabase_1512[[#This Row],[SAPSA Number]],'DS Point summary'!A:A,'DS Point summary'!G:G)</f>
        <v>56</v>
      </c>
      <c r="I4" s="19" t="s">
        <v>367</v>
      </c>
      <c r="J4" s="21">
        <f t="shared" si="0"/>
        <v>0</v>
      </c>
      <c r="K4" s="22">
        <f t="shared" si="1"/>
        <v>0</v>
      </c>
      <c r="L4" s="23">
        <v>0</v>
      </c>
      <c r="M4" s="24">
        <v>0</v>
      </c>
      <c r="N4" s="23">
        <v>0</v>
      </c>
      <c r="O4" s="24">
        <v>0</v>
      </c>
      <c r="P4" s="23">
        <v>0</v>
      </c>
      <c r="Q4" s="24">
        <v>0</v>
      </c>
      <c r="R4" s="23">
        <v>0</v>
      </c>
      <c r="S4" s="24">
        <v>0</v>
      </c>
      <c r="T4" s="23">
        <v>0</v>
      </c>
      <c r="U4" s="24">
        <v>0</v>
      </c>
      <c r="V4" s="23">
        <v>0</v>
      </c>
      <c r="W4" s="24">
        <v>0</v>
      </c>
    </row>
    <row r="5" spans="1:23" ht="14.45" customHeight="1" x14ac:dyDescent="0.25">
      <c r="A5" s="17">
        <f>RANK(K5,K$2:K$147,0)</f>
        <v>1</v>
      </c>
      <c r="B5" s="18">
        <v>3349</v>
      </c>
      <c r="C5" s="18" t="str">
        <f>_xlfn.XLOOKUP(__xlnm._FilterDatabase_1512[[#This Row],[SAPSA Number]],Table1[SAPSA number],Table1[Paid up])</f>
        <v>Y</v>
      </c>
      <c r="D5" s="39" t="str">
        <f>_xlfn.XLOOKUP(__xlnm._FilterDatabase_1512[[#This Row],[SAPSA Number]],'DS Point summary'!A:A,'DS Point summary'!C:C)</f>
        <v>Stefanus Christiaan</v>
      </c>
      <c r="E5" s="39" t="str">
        <f>_xlfn.XLOOKUP(__xlnm._FilterDatabase_1512[[#This Row],[SAPSA Number]],'DS Point summary'!A:A,'DS Point summary'!D:D)</f>
        <v>Bosch</v>
      </c>
      <c r="F5" s="39" t="str">
        <f>_xlfn.XLOOKUP(__xlnm._FilterDatabase_1512[[#This Row],[Surname]],'DS Point summary'!D:D,'DS Point summary'!E:E)</f>
        <v>SC</v>
      </c>
      <c r="G5" s="39" t="str">
        <f ca="1">_xlfn.XLOOKUP(__xlnm._FilterDatabase_1512[[#This Row],[Initials]],'DS Point summary'!E:E,'DS Point summary'!F:F)</f>
        <v>S</v>
      </c>
      <c r="H5" s="19">
        <f ca="1">_xlfn.XLOOKUP(__xlnm._FilterDatabase_1512[[#This Row],[SAPSA Number]],'DS Point summary'!A:A,'DS Point summary'!G:G)</f>
        <v>52</v>
      </c>
      <c r="I5" s="19" t="s">
        <v>367</v>
      </c>
      <c r="J5" s="21">
        <f t="shared" si="0"/>
        <v>0</v>
      </c>
      <c r="K5" s="22">
        <f t="shared" si="1"/>
        <v>0</v>
      </c>
      <c r="L5" s="23">
        <v>0</v>
      </c>
      <c r="M5" s="24">
        <v>0</v>
      </c>
      <c r="N5" s="23">
        <v>0</v>
      </c>
      <c r="O5" s="24">
        <v>0</v>
      </c>
      <c r="P5" s="23">
        <v>0</v>
      </c>
      <c r="Q5" s="24">
        <v>0</v>
      </c>
      <c r="R5" s="23">
        <v>0</v>
      </c>
      <c r="S5" s="24">
        <v>0</v>
      </c>
      <c r="T5" s="23">
        <v>0</v>
      </c>
      <c r="U5" s="24">
        <v>0</v>
      </c>
      <c r="V5" s="23">
        <v>0</v>
      </c>
      <c r="W5" s="24">
        <v>0</v>
      </c>
    </row>
    <row r="6" spans="1:23" ht="14.45" customHeight="1" x14ac:dyDescent="0.25">
      <c r="A6" s="17">
        <f>RANK(K6,K$2:K$166,0)</f>
        <v>1</v>
      </c>
      <c r="B6" s="18">
        <v>4621</v>
      </c>
      <c r="C6" s="18" t="str">
        <f>_xlfn.XLOOKUP(__xlnm._FilterDatabase_1512[[#This Row],[SAPSA Number]],Table1[SAPSA number],Table1[Paid up])</f>
        <v>Y</v>
      </c>
      <c r="D6" s="39" t="str">
        <f>_xlfn.XLOOKUP(__xlnm._FilterDatabase_1512[[#This Row],[SAPSA Number]],'DS Point summary'!A:A,'DS Point summary'!C:C)</f>
        <v>Colin</v>
      </c>
      <c r="E6" s="39" t="str">
        <f>_xlfn.XLOOKUP(__xlnm._FilterDatabase_1512[[#This Row],[SAPSA Number]],'DS Point summary'!A:A,'DS Point summary'!D:D)</f>
        <v>Bowring</v>
      </c>
      <c r="F6" s="39" t="str">
        <f>_xlfn.XLOOKUP(__xlnm._FilterDatabase_1512[[#This Row],[Surname]],'DS Point summary'!D:D,'DS Point summary'!E:E)</f>
        <v>C</v>
      </c>
      <c r="G6" s="39" t="str">
        <f ca="1">_xlfn.XLOOKUP(__xlnm._FilterDatabase_1512[[#This Row],[Initials]],'DS Point summary'!E:E,'DS Point summary'!F:F)</f>
        <v>SS</v>
      </c>
      <c r="H6" s="19">
        <f ca="1">_xlfn.XLOOKUP(__xlnm._FilterDatabase_1512[[#This Row],[SAPSA Number]],'DS Point summary'!A:A,'DS Point summary'!G:G)</f>
        <v>62</v>
      </c>
      <c r="I6" s="19" t="s">
        <v>367</v>
      </c>
      <c r="J6" s="21">
        <f t="shared" si="0"/>
        <v>0</v>
      </c>
      <c r="K6" s="22">
        <f t="shared" si="1"/>
        <v>0</v>
      </c>
      <c r="L6" s="23">
        <v>0</v>
      </c>
      <c r="M6" s="24">
        <v>0</v>
      </c>
      <c r="N6" s="23">
        <v>0</v>
      </c>
      <c r="O6" s="24">
        <v>0</v>
      </c>
      <c r="P6" s="23">
        <v>0</v>
      </c>
      <c r="Q6" s="24">
        <v>0</v>
      </c>
      <c r="R6" s="23">
        <v>0</v>
      </c>
      <c r="S6" s="24">
        <v>0</v>
      </c>
      <c r="T6" s="23">
        <v>0</v>
      </c>
      <c r="U6" s="24">
        <v>0</v>
      </c>
      <c r="V6" s="23">
        <v>0</v>
      </c>
      <c r="W6" s="24">
        <v>0</v>
      </c>
    </row>
    <row r="7" spans="1:23" ht="14.45" customHeight="1" x14ac:dyDescent="0.25">
      <c r="A7" s="17">
        <f t="shared" ref="A7:A38" si="2">RANK(K7,K$2:K$147,0)</f>
        <v>1</v>
      </c>
      <c r="B7" s="18">
        <v>3338</v>
      </c>
      <c r="C7" s="18" t="str">
        <f>_xlfn.XLOOKUP(__xlnm._FilterDatabase_1512[[#This Row],[SAPSA Number]],Table1[SAPSA number],Table1[Paid up])</f>
        <v>Y</v>
      </c>
      <c r="D7" s="39" t="str">
        <f>_xlfn.XLOOKUP(__xlnm._FilterDatabase_1512[[#This Row],[SAPSA Number]],'DS Point summary'!A:A,'DS Point summary'!C:C)</f>
        <v>Carl Johann</v>
      </c>
      <c r="E7" s="39" t="str">
        <f>_xlfn.XLOOKUP(__xlnm._FilterDatabase_1512[[#This Row],[SAPSA Number]],'DS Point summary'!A:A,'DS Point summary'!D:D)</f>
        <v>Brandt</v>
      </c>
      <c r="F7" s="39" t="str">
        <f>_xlfn.XLOOKUP(__xlnm._FilterDatabase_1512[[#This Row],[Surname]],'DS Point summary'!D:D,'DS Point summary'!E:E)</f>
        <v>CJ</v>
      </c>
      <c r="G7" s="39" t="str">
        <f ca="1">_xlfn.XLOOKUP(__xlnm._FilterDatabase_1512[[#This Row],[Initials]],'DS Point summary'!E:E,'DS Point summary'!F:F)</f>
        <v>S</v>
      </c>
      <c r="H7" s="19">
        <f ca="1">_xlfn.XLOOKUP(__xlnm._FilterDatabase_1512[[#This Row],[SAPSA Number]],'DS Point summary'!A:A,'DS Point summary'!G:G)</f>
        <v>53</v>
      </c>
      <c r="I7" s="19" t="s">
        <v>367</v>
      </c>
      <c r="J7" s="21">
        <f t="shared" si="0"/>
        <v>0</v>
      </c>
      <c r="K7" s="22">
        <f t="shared" si="1"/>
        <v>0</v>
      </c>
      <c r="L7" s="23">
        <v>0</v>
      </c>
      <c r="M7" s="24">
        <v>0</v>
      </c>
      <c r="N7" s="23">
        <v>0</v>
      </c>
      <c r="O7" s="24">
        <v>0</v>
      </c>
      <c r="P7" s="23">
        <v>0</v>
      </c>
      <c r="Q7" s="24">
        <v>0</v>
      </c>
      <c r="R7" s="23">
        <v>0</v>
      </c>
      <c r="S7" s="24">
        <v>0</v>
      </c>
      <c r="T7" s="23">
        <v>0</v>
      </c>
      <c r="U7" s="24">
        <v>0</v>
      </c>
      <c r="V7" s="23">
        <v>0</v>
      </c>
      <c r="W7" s="24">
        <v>0</v>
      </c>
    </row>
    <row r="8" spans="1:23" ht="14.45" customHeight="1" x14ac:dyDescent="0.25">
      <c r="A8" s="17">
        <f t="shared" si="2"/>
        <v>1</v>
      </c>
      <c r="B8" s="25">
        <v>3350</v>
      </c>
      <c r="C8" s="18" t="str">
        <f>_xlfn.XLOOKUP(__xlnm._FilterDatabase_1512[[#This Row],[SAPSA Number]],Table1[SAPSA number],Table1[Paid up])</f>
        <v>Y</v>
      </c>
      <c r="D8" s="39" t="str">
        <f>_xlfn.XLOOKUP(__xlnm._FilterDatabase_1512[[#This Row],[SAPSA Number]],'DS Point summary'!A:A,'DS Point summary'!C:C)</f>
        <v>Conrad Ernest</v>
      </c>
      <c r="E8" s="39" t="str">
        <f>_xlfn.XLOOKUP(__xlnm._FilterDatabase_1512[[#This Row],[SAPSA Number]],'DS Point summary'!A:A,'DS Point summary'!D:D)</f>
        <v>Brandt</v>
      </c>
      <c r="F8" s="39" t="str">
        <f>_xlfn.XLOOKUP(__xlnm._FilterDatabase_1512[[#This Row],[Surname]],'DS Point summary'!D:D,'DS Point summary'!E:E)</f>
        <v>CJ</v>
      </c>
      <c r="G8" s="39" t="str">
        <f ca="1">_xlfn.XLOOKUP(__xlnm._FilterDatabase_1512[[#This Row],[Initials]],'DS Point summary'!E:E,'DS Point summary'!F:F)</f>
        <v>S</v>
      </c>
      <c r="H8" s="19">
        <f ca="1">_xlfn.XLOOKUP(__xlnm._FilterDatabase_1512[[#This Row],[SAPSA Number]],'DS Point summary'!A:A,'DS Point summary'!G:G)</f>
        <v>50</v>
      </c>
      <c r="I8" s="19" t="s">
        <v>367</v>
      </c>
      <c r="J8" s="21">
        <f t="shared" si="0"/>
        <v>0</v>
      </c>
      <c r="K8" s="22">
        <f t="shared" si="1"/>
        <v>0</v>
      </c>
      <c r="L8" s="23">
        <v>0</v>
      </c>
      <c r="M8" s="24">
        <v>0</v>
      </c>
      <c r="N8" s="23">
        <v>0</v>
      </c>
      <c r="O8" s="24">
        <v>0</v>
      </c>
      <c r="P8" s="23">
        <v>0</v>
      </c>
      <c r="Q8" s="24">
        <v>0</v>
      </c>
      <c r="R8" s="23">
        <v>0</v>
      </c>
      <c r="S8" s="24">
        <v>0</v>
      </c>
      <c r="T8" s="23">
        <v>0</v>
      </c>
      <c r="U8" s="24">
        <v>0</v>
      </c>
      <c r="V8" s="23">
        <v>0</v>
      </c>
      <c r="W8" s="24">
        <v>0</v>
      </c>
    </row>
    <row r="9" spans="1:23" ht="14.45" customHeight="1" x14ac:dyDescent="0.25">
      <c r="A9" s="17">
        <f t="shared" si="2"/>
        <v>1</v>
      </c>
      <c r="B9" s="25">
        <v>3576</v>
      </c>
      <c r="C9" s="18" t="str">
        <f>_xlfn.XLOOKUP(__xlnm._FilterDatabase_1512[[#This Row],[SAPSA Number]],Table1[SAPSA number],Table1[Paid up])</f>
        <v>Y</v>
      </c>
      <c r="D9" s="39" t="str">
        <f>_xlfn.XLOOKUP(__xlnm._FilterDatabase_1512[[#This Row],[SAPSA Number]],'DS Point summary'!A:A,'DS Point summary'!C:C)</f>
        <v>Christoff Mechiel</v>
      </c>
      <c r="E9" s="39" t="str">
        <f>_xlfn.XLOOKUP(__xlnm._FilterDatabase_1512[[#This Row],[SAPSA Number]],'DS Point summary'!A:A,'DS Point summary'!D:D)</f>
        <v>Brandt</v>
      </c>
      <c r="F9" s="39" t="str">
        <f>_xlfn.XLOOKUP(__xlnm._FilterDatabase_1512[[#This Row],[Surname]],'DS Point summary'!D:D,'DS Point summary'!E:E)</f>
        <v>CJ</v>
      </c>
      <c r="G9" s="39" t="str">
        <f ca="1">_xlfn.XLOOKUP(__xlnm._FilterDatabase_1512[[#This Row],[Initials]],'DS Point summary'!E:E,'DS Point summary'!F:F)</f>
        <v>S</v>
      </c>
      <c r="H9" s="19">
        <f ca="1">_xlfn.XLOOKUP(__xlnm._FilterDatabase_1512[[#This Row],[SAPSA Number]],'DS Point summary'!A:A,'DS Point summary'!G:G)</f>
        <v>46</v>
      </c>
      <c r="I9" s="19" t="s">
        <v>367</v>
      </c>
      <c r="J9" s="21">
        <f t="shared" si="0"/>
        <v>0</v>
      </c>
      <c r="K9" s="22">
        <f t="shared" si="1"/>
        <v>0</v>
      </c>
      <c r="L9" s="23">
        <v>0</v>
      </c>
      <c r="M9" s="24">
        <v>0</v>
      </c>
      <c r="N9" s="23">
        <v>0</v>
      </c>
      <c r="O9" s="24">
        <v>0</v>
      </c>
      <c r="P9" s="23">
        <v>0</v>
      </c>
      <c r="Q9" s="24">
        <v>0</v>
      </c>
      <c r="R9" s="23">
        <v>0</v>
      </c>
      <c r="S9" s="24">
        <v>0</v>
      </c>
      <c r="T9" s="23">
        <v>0</v>
      </c>
      <c r="U9" s="24">
        <v>0</v>
      </c>
      <c r="V9" s="23">
        <v>0</v>
      </c>
      <c r="W9" s="24">
        <v>0</v>
      </c>
    </row>
    <row r="10" spans="1:23" ht="14.45" customHeight="1" x14ac:dyDescent="0.25">
      <c r="A10" s="17">
        <f t="shared" si="2"/>
        <v>1</v>
      </c>
      <c r="B10" s="25">
        <v>3577</v>
      </c>
      <c r="C10" s="18" t="str">
        <f>_xlfn.XLOOKUP(__xlnm._FilterDatabase_1512[[#This Row],[SAPSA Number]],Table1[SAPSA number],Table1[Paid up])</f>
        <v>Y</v>
      </c>
      <c r="D10" s="39" t="str">
        <f>_xlfn.XLOOKUP(__xlnm._FilterDatabase_1512[[#This Row],[SAPSA Number]],'DS Point summary'!A:A,'DS Point summary'!C:C)</f>
        <v>Werner</v>
      </c>
      <c r="E10" s="39" t="str">
        <f>_xlfn.XLOOKUP(__xlnm._FilterDatabase_1512[[#This Row],[SAPSA Number]],'DS Point summary'!A:A,'DS Point summary'!D:D)</f>
        <v>Britz</v>
      </c>
      <c r="F10" s="39" t="str">
        <f>_xlfn.XLOOKUP(__xlnm._FilterDatabase_1512[[#This Row],[Surname]],'DS Point summary'!D:D,'DS Point summary'!E:E)</f>
        <v>W</v>
      </c>
      <c r="G10" s="39" t="str">
        <f ca="1">_xlfn.XLOOKUP(__xlnm._FilterDatabase_1512[[#This Row],[Initials]],'DS Point summary'!E:E,'DS Point summary'!F:F)</f>
        <v xml:space="preserve"> </v>
      </c>
      <c r="H10" s="19">
        <f ca="1">_xlfn.XLOOKUP(__xlnm._FilterDatabase_1512[[#This Row],[SAPSA Number]],'DS Point summary'!A:A,'DS Point summary'!G:G)</f>
        <v>43</v>
      </c>
      <c r="I10" s="19" t="s">
        <v>367</v>
      </c>
      <c r="J10" s="21">
        <f t="shared" si="0"/>
        <v>0</v>
      </c>
      <c r="K10" s="22">
        <f t="shared" si="1"/>
        <v>0</v>
      </c>
      <c r="L10" s="23">
        <v>0</v>
      </c>
      <c r="M10" s="24">
        <v>0</v>
      </c>
      <c r="N10" s="23">
        <v>0</v>
      </c>
      <c r="O10" s="24">
        <v>0</v>
      </c>
      <c r="P10" s="23">
        <v>0</v>
      </c>
      <c r="Q10" s="24">
        <v>0</v>
      </c>
      <c r="R10" s="23">
        <v>0</v>
      </c>
      <c r="S10" s="24">
        <v>0</v>
      </c>
      <c r="T10" s="23">
        <v>0</v>
      </c>
      <c r="U10" s="24">
        <v>0</v>
      </c>
      <c r="V10" s="23">
        <v>0</v>
      </c>
      <c r="W10" s="24">
        <v>0</v>
      </c>
    </row>
    <row r="11" spans="1:23" ht="14.45" customHeight="1" x14ac:dyDescent="0.25">
      <c r="A11" s="17">
        <f t="shared" si="2"/>
        <v>1</v>
      </c>
      <c r="B11" s="40">
        <v>5304</v>
      </c>
      <c r="C11" s="18" t="str">
        <f>_xlfn.XLOOKUP(__xlnm._FilterDatabase_1512[[#This Row],[SAPSA Number]],Table1[SAPSA number],Table1[Paid up])</f>
        <v>Y</v>
      </c>
      <c r="D11" s="39" t="str">
        <f>_xlfn.XLOOKUP(__xlnm._FilterDatabase_1512[[#This Row],[SAPSA Number]],'DS Point summary'!A:A,'DS Point summary'!C:C)</f>
        <v>Johan Gerard</v>
      </c>
      <c r="E11" s="39" t="str">
        <f>_xlfn.XLOOKUP(__xlnm._FilterDatabase_1512[[#This Row],[SAPSA Number]],'DS Point summary'!A:A,'DS Point summary'!D:D)</f>
        <v>Bultman</v>
      </c>
      <c r="F11" s="39" t="str">
        <f>_xlfn.XLOOKUP(__xlnm._FilterDatabase_1512[[#This Row],[Surname]],'DS Point summary'!D:D,'DS Point summary'!E:E)</f>
        <v>JG</v>
      </c>
      <c r="G11" s="39" t="str">
        <f ca="1">_xlfn.XLOOKUP(__xlnm._FilterDatabase_1512[[#This Row],[Initials]],'DS Point summary'!E:E,'DS Point summary'!F:F)</f>
        <v xml:space="preserve"> </v>
      </c>
      <c r="H11" s="19">
        <f ca="1">_xlfn.XLOOKUP(__xlnm._FilterDatabase_1512[[#This Row],[SAPSA Number]],'DS Point summary'!A:A,'DS Point summary'!G:G)</f>
        <v>40</v>
      </c>
      <c r="I11" s="19" t="s">
        <v>367</v>
      </c>
      <c r="J11" s="21">
        <f t="shared" si="0"/>
        <v>0</v>
      </c>
      <c r="K11" s="22">
        <f t="shared" si="1"/>
        <v>0</v>
      </c>
      <c r="L11" s="23">
        <v>0</v>
      </c>
      <c r="M11" s="24">
        <v>0</v>
      </c>
      <c r="N11" s="23">
        <v>0</v>
      </c>
      <c r="O11" s="24">
        <v>0</v>
      </c>
      <c r="P11" s="23">
        <v>0</v>
      </c>
      <c r="Q11" s="24">
        <v>0</v>
      </c>
      <c r="R11" s="23">
        <v>0</v>
      </c>
      <c r="S11" s="24">
        <v>0</v>
      </c>
      <c r="T11" s="23">
        <v>0</v>
      </c>
      <c r="U11" s="24">
        <v>0</v>
      </c>
      <c r="V11" s="23">
        <v>0</v>
      </c>
      <c r="W11" s="24">
        <v>0</v>
      </c>
    </row>
    <row r="12" spans="1:23" ht="14.45" customHeight="1" x14ac:dyDescent="0.25">
      <c r="A12" s="17">
        <f t="shared" si="2"/>
        <v>1</v>
      </c>
      <c r="B12" s="25">
        <v>259</v>
      </c>
      <c r="C12" s="18" t="str">
        <f>_xlfn.XLOOKUP(__xlnm._FilterDatabase_1512[[#This Row],[SAPSA Number]],Table1[SAPSA number],Table1[Paid up])</f>
        <v>Y</v>
      </c>
      <c r="D12" s="39" t="str">
        <f>_xlfn.XLOOKUP(__xlnm._FilterDatabase_1512[[#This Row],[SAPSA Number]],'DS Point summary'!A:A,'DS Point summary'!C:C)</f>
        <v>Kathleen Beresford</v>
      </c>
      <c r="E12" s="39" t="str">
        <f>_xlfn.XLOOKUP(__xlnm._FilterDatabase_1512[[#This Row],[SAPSA Number]],'DS Point summary'!A:A,'DS Point summary'!D:D)</f>
        <v>Carter</v>
      </c>
      <c r="F12" s="39" t="str">
        <f>_xlfn.XLOOKUP(__xlnm._FilterDatabase_1512[[#This Row],[Surname]],'DS Point summary'!D:D,'DS Point summary'!E:E)</f>
        <v>KB</v>
      </c>
      <c r="G12" s="39" t="str">
        <f>_xlfn.XLOOKUP(__xlnm._FilterDatabase_1512[[#This Row],[Initials]],'DS Point summary'!E:E,'DS Point summary'!F:F)</f>
        <v>Lady</v>
      </c>
      <c r="H12" s="19">
        <f ca="1">_xlfn.XLOOKUP(__xlnm._FilterDatabase_1512[[#This Row],[SAPSA Number]],'DS Point summary'!A:A,'DS Point summary'!G:G)</f>
        <v>38</v>
      </c>
      <c r="I12" s="19" t="s">
        <v>367</v>
      </c>
      <c r="J12" s="21">
        <f t="shared" si="0"/>
        <v>0</v>
      </c>
      <c r="K12" s="22">
        <f t="shared" si="1"/>
        <v>0</v>
      </c>
      <c r="L12" s="23">
        <v>0</v>
      </c>
      <c r="M12" s="24">
        <v>0</v>
      </c>
      <c r="N12" s="23">
        <v>0</v>
      </c>
      <c r="O12" s="24">
        <v>0</v>
      </c>
      <c r="P12" s="23">
        <v>0</v>
      </c>
      <c r="Q12" s="24">
        <v>0</v>
      </c>
      <c r="R12" s="23">
        <v>0</v>
      </c>
      <c r="S12" s="24">
        <v>0</v>
      </c>
      <c r="T12" s="23">
        <v>0</v>
      </c>
      <c r="U12" s="24">
        <v>0</v>
      </c>
      <c r="V12" s="23">
        <v>0</v>
      </c>
      <c r="W12" s="24">
        <v>0</v>
      </c>
    </row>
    <row r="13" spans="1:23" ht="14.45" customHeight="1" x14ac:dyDescent="0.25">
      <c r="A13" s="17">
        <f t="shared" si="2"/>
        <v>1</v>
      </c>
      <c r="B13" s="97">
        <v>4316</v>
      </c>
      <c r="C13" s="18" t="str">
        <f>_xlfn.XLOOKUP(__xlnm._FilterDatabase_1512[[#This Row],[SAPSA Number]],Table1[SAPSA number],Table1[Paid up])</f>
        <v>Y</v>
      </c>
      <c r="D13" s="39" t="str">
        <f>_xlfn.XLOOKUP(__xlnm._FilterDatabase_1512[[#This Row],[SAPSA Number]],'DS Point summary'!A:A,'DS Point summary'!C:C)</f>
        <v>Wilhelm Jacobus</v>
      </c>
      <c r="E13" s="39" t="str">
        <f>_xlfn.XLOOKUP(__xlnm._FilterDatabase_1512[[#This Row],[SAPSA Number]],'DS Point summary'!A:A,'DS Point summary'!D:D)</f>
        <v>Coetzee</v>
      </c>
      <c r="F13" s="39" t="str">
        <f>_xlfn.XLOOKUP(__xlnm._FilterDatabase_1512[[#This Row],[Surname]],'DS Point summary'!D:D,'DS Point summary'!E:E)</f>
        <v>WJ</v>
      </c>
      <c r="G13" s="39" t="str">
        <f ca="1">_xlfn.XLOOKUP(__xlnm._FilterDatabase_1512[[#This Row],[Initials]],'DS Point summary'!E:E,'DS Point summary'!F:F)</f>
        <v>S</v>
      </c>
      <c r="H13" s="19">
        <f ca="1">_xlfn.XLOOKUP(__xlnm._FilterDatabase_1512[[#This Row],[SAPSA Number]],'DS Point summary'!A:A,'DS Point summary'!G:G)</f>
        <v>54</v>
      </c>
      <c r="I13" s="19" t="s">
        <v>367</v>
      </c>
      <c r="J13" s="21">
        <f t="shared" si="0"/>
        <v>0</v>
      </c>
      <c r="K13" s="22">
        <f t="shared" si="1"/>
        <v>0</v>
      </c>
      <c r="L13" s="23">
        <v>0</v>
      </c>
      <c r="M13" s="24">
        <v>0</v>
      </c>
      <c r="N13" s="23">
        <v>0</v>
      </c>
      <c r="O13" s="24">
        <v>0</v>
      </c>
      <c r="P13" s="23">
        <v>0</v>
      </c>
      <c r="Q13" s="24">
        <v>0</v>
      </c>
      <c r="R13" s="23">
        <v>0</v>
      </c>
      <c r="S13" s="24">
        <v>0</v>
      </c>
      <c r="T13" s="23">
        <v>0</v>
      </c>
      <c r="U13" s="24">
        <v>0</v>
      </c>
      <c r="V13" s="23">
        <v>0</v>
      </c>
      <c r="W13" s="24">
        <v>0</v>
      </c>
    </row>
    <row r="14" spans="1:23" ht="14.45" customHeight="1" x14ac:dyDescent="0.25">
      <c r="A14" s="17">
        <f t="shared" si="2"/>
        <v>1</v>
      </c>
      <c r="B14" s="98">
        <v>601</v>
      </c>
      <c r="C14" s="18" t="str">
        <f>_xlfn.XLOOKUP(__xlnm._FilterDatabase_1512[[#This Row],[SAPSA Number]],Table1[SAPSA number],Table1[Paid up])</f>
        <v>Y</v>
      </c>
      <c r="D14" s="39" t="str">
        <f>_xlfn.XLOOKUP(__xlnm._FilterDatabase_1512[[#This Row],[SAPSA Number]],'DS Point summary'!A:A,'DS Point summary'!C:C)</f>
        <v>Piero</v>
      </c>
      <c r="E14" s="39" t="str">
        <f>_xlfn.XLOOKUP(__xlnm._FilterDatabase_1512[[#This Row],[SAPSA Number]],'DS Point summary'!A:A,'DS Point summary'!D:D)</f>
        <v>Cupido</v>
      </c>
      <c r="F14" s="39" t="str">
        <f>_xlfn.XLOOKUP(__xlnm._FilterDatabase_1512[[#This Row],[Surname]],'DS Point summary'!D:D,'DS Point summary'!E:E)</f>
        <v>E</v>
      </c>
      <c r="G14" s="39" t="str">
        <f ca="1">_xlfn.XLOOKUP(__xlnm._FilterDatabase_1512[[#This Row],[Initials]],'DS Point summary'!E:E,'DS Point summary'!F:F)</f>
        <v>GS</v>
      </c>
      <c r="H14" s="19">
        <f ca="1">_xlfn.XLOOKUP(__xlnm._FilterDatabase_1512[[#This Row],[SAPSA Number]],'DS Point summary'!A:A,'DS Point summary'!G:G)</f>
        <v>46</v>
      </c>
      <c r="I14" s="19" t="s">
        <v>367</v>
      </c>
      <c r="J14" s="21">
        <f t="shared" si="0"/>
        <v>0</v>
      </c>
      <c r="K14" s="22">
        <f t="shared" si="1"/>
        <v>0</v>
      </c>
      <c r="L14" s="23">
        <v>0</v>
      </c>
      <c r="M14" s="24">
        <v>0</v>
      </c>
      <c r="N14" s="23">
        <v>0</v>
      </c>
      <c r="O14" s="24">
        <v>0</v>
      </c>
      <c r="P14" s="23">
        <v>0</v>
      </c>
      <c r="Q14" s="24">
        <v>0</v>
      </c>
      <c r="R14" s="23">
        <v>0</v>
      </c>
      <c r="S14" s="24">
        <v>0</v>
      </c>
      <c r="T14" s="23">
        <v>0</v>
      </c>
      <c r="U14" s="24">
        <v>0</v>
      </c>
      <c r="V14" s="23">
        <v>0</v>
      </c>
      <c r="W14" s="24">
        <v>0</v>
      </c>
    </row>
    <row r="15" spans="1:23" ht="14.45" customHeight="1" x14ac:dyDescent="0.25">
      <c r="A15" s="17">
        <f t="shared" si="2"/>
        <v>1</v>
      </c>
      <c r="B15" s="25">
        <v>591</v>
      </c>
      <c r="C15" s="18" t="str">
        <f>_xlfn.XLOOKUP(__xlnm._FilterDatabase_1512[[#This Row],[SAPSA Number]],Table1[SAPSA number],Table1[Paid up])</f>
        <v>Y</v>
      </c>
      <c r="D15" s="39" t="str">
        <f>_xlfn.XLOOKUP(__xlnm._FilterDatabase_1512[[#This Row],[SAPSA Number]],'DS Point summary'!A:A,'DS Point summary'!C:C)</f>
        <v>Enrico</v>
      </c>
      <c r="E15" s="39" t="str">
        <f>_xlfn.XLOOKUP(__xlnm._FilterDatabase_1512[[#This Row],[SAPSA Number]],'DS Point summary'!A:A,'DS Point summary'!D:D)</f>
        <v>Cupido</v>
      </c>
      <c r="F15" s="39" t="str">
        <f>_xlfn.XLOOKUP(__xlnm._FilterDatabase_1512[[#This Row],[Surname]],'DS Point summary'!D:D,'DS Point summary'!E:E)</f>
        <v>E</v>
      </c>
      <c r="G15" s="39" t="str">
        <f ca="1">_xlfn.XLOOKUP(__xlnm._FilterDatabase_1512[[#This Row],[Initials]],'DS Point summary'!E:E,'DS Point summary'!F:F)</f>
        <v>GS</v>
      </c>
      <c r="H15" s="19">
        <f ca="1">_xlfn.XLOOKUP(__xlnm._FilterDatabase_1512[[#This Row],[SAPSA Number]],'DS Point summary'!A:A,'DS Point summary'!G:G)</f>
        <v>74</v>
      </c>
      <c r="I15" s="19" t="s">
        <v>367</v>
      </c>
      <c r="J15" s="21">
        <f t="shared" si="0"/>
        <v>0</v>
      </c>
      <c r="K15" s="22">
        <f t="shared" si="1"/>
        <v>0</v>
      </c>
      <c r="L15" s="23">
        <v>0</v>
      </c>
      <c r="M15" s="24">
        <v>0</v>
      </c>
      <c r="N15" s="23">
        <v>0</v>
      </c>
      <c r="O15" s="24">
        <v>0</v>
      </c>
      <c r="P15" s="23">
        <v>0</v>
      </c>
      <c r="Q15" s="24">
        <v>0</v>
      </c>
      <c r="R15" s="23">
        <v>0</v>
      </c>
      <c r="S15" s="24">
        <v>0</v>
      </c>
      <c r="T15" s="23">
        <v>0</v>
      </c>
      <c r="U15" s="24">
        <v>0</v>
      </c>
      <c r="V15" s="23">
        <v>0</v>
      </c>
      <c r="W15" s="24">
        <v>0</v>
      </c>
    </row>
    <row r="16" spans="1:23" ht="14.45" customHeight="1" x14ac:dyDescent="0.25">
      <c r="A16" s="17">
        <f t="shared" si="2"/>
        <v>1</v>
      </c>
      <c r="B16" s="25">
        <v>6225</v>
      </c>
      <c r="C16" s="18" t="str">
        <f>_xlfn.XLOOKUP(__xlnm._FilterDatabase_1512[[#This Row],[SAPSA Number]],Table1[SAPSA number],Table1[Paid up])</f>
        <v>Y</v>
      </c>
      <c r="D16" s="39" t="str">
        <f>_xlfn.XLOOKUP(__xlnm._FilterDatabase_1512[[#This Row],[SAPSA Number]],'DS Point summary'!A:A,'DS Point summary'!C:C)</f>
        <v>Hannele Meliske</v>
      </c>
      <c r="E16" s="39" t="str">
        <f>_xlfn.XLOOKUP(__xlnm._FilterDatabase_1512[[#This Row],[SAPSA Number]],'DS Point summary'!A:A,'DS Point summary'!D:D)</f>
        <v>du Bruyn</v>
      </c>
      <c r="F16" s="39" t="str">
        <f>_xlfn.XLOOKUP(__xlnm._FilterDatabase_1512[[#This Row],[Surname]],'DS Point summary'!D:D,'DS Point summary'!E:E)</f>
        <v>HM</v>
      </c>
      <c r="G16" s="39" t="str">
        <f>_xlfn.XLOOKUP(__xlnm._FilterDatabase_1512[[#This Row],[Initials]],'DS Point summary'!E:E,'DS Point summary'!F:F)</f>
        <v>Lady</v>
      </c>
      <c r="H16" s="19">
        <f ca="1">_xlfn.XLOOKUP(__xlnm._FilterDatabase_1512[[#This Row],[SAPSA Number]],'DS Point summary'!A:A,'DS Point summary'!G:G)</f>
        <v>42</v>
      </c>
      <c r="I16" s="19" t="s">
        <v>367</v>
      </c>
      <c r="J16" s="21">
        <f t="shared" si="0"/>
        <v>0</v>
      </c>
      <c r="K16" s="22">
        <f t="shared" si="1"/>
        <v>0</v>
      </c>
      <c r="L16" s="23">
        <v>0</v>
      </c>
      <c r="M16" s="24">
        <v>0</v>
      </c>
      <c r="N16" s="23">
        <v>0</v>
      </c>
      <c r="O16" s="24">
        <v>0</v>
      </c>
      <c r="P16" s="23">
        <v>0</v>
      </c>
      <c r="Q16" s="24">
        <v>0</v>
      </c>
      <c r="R16" s="23">
        <v>0</v>
      </c>
      <c r="S16" s="24">
        <v>0</v>
      </c>
      <c r="T16" s="23">
        <v>0</v>
      </c>
      <c r="U16" s="24">
        <v>0</v>
      </c>
      <c r="V16" s="23">
        <v>0</v>
      </c>
      <c r="W16" s="24">
        <v>0</v>
      </c>
    </row>
    <row r="17" spans="1:23" ht="14.45" customHeight="1" x14ac:dyDescent="0.25">
      <c r="A17" s="17">
        <f t="shared" si="2"/>
        <v>1</v>
      </c>
      <c r="B17" s="25">
        <v>6855</v>
      </c>
      <c r="C17" s="18" t="str">
        <f>_xlfn.XLOOKUP(__xlnm._FilterDatabase_1512[[#This Row],[SAPSA Number]],Table1[SAPSA number],Table1[Paid up])</f>
        <v>Y</v>
      </c>
      <c r="D17" s="39" t="str">
        <f>_xlfn.XLOOKUP(__xlnm._FilterDatabase_1512[[#This Row],[SAPSA Number]],'DS Point summary'!A:A,'DS Point summary'!C:C)</f>
        <v>Cornelius Jansen</v>
      </c>
      <c r="E17" s="39" t="str">
        <f>_xlfn.XLOOKUP(__xlnm._FilterDatabase_1512[[#This Row],[SAPSA Number]],'DS Point summary'!A:A,'DS Point summary'!D:D)</f>
        <v>de Jager</v>
      </c>
      <c r="F17" s="39" t="str">
        <f>_xlfn.XLOOKUP(__xlnm._FilterDatabase_1512[[#This Row],[Surname]],'DS Point summary'!D:D,'DS Point summary'!E:E)</f>
        <v>CJ</v>
      </c>
      <c r="G17" s="39" t="str">
        <f ca="1">_xlfn.XLOOKUP(__xlnm._FilterDatabase_1512[[#This Row],[Initials]],'DS Point summary'!E:E,'DS Point summary'!F:F)</f>
        <v>S</v>
      </c>
      <c r="H17" s="19">
        <f ca="1">_xlfn.XLOOKUP(__xlnm._FilterDatabase_1512[[#This Row],[SAPSA Number]],'DS Point summary'!A:A,'DS Point summary'!G:G)</f>
        <v>38</v>
      </c>
      <c r="I17" s="19" t="s">
        <v>367</v>
      </c>
      <c r="J17" s="21">
        <f t="shared" si="0"/>
        <v>0</v>
      </c>
      <c r="K17" s="22">
        <f t="shared" si="1"/>
        <v>0</v>
      </c>
      <c r="L17" s="23">
        <v>0</v>
      </c>
      <c r="M17" s="24">
        <v>0</v>
      </c>
      <c r="N17" s="23">
        <v>0</v>
      </c>
      <c r="O17" s="24">
        <v>0</v>
      </c>
      <c r="P17" s="23">
        <v>0</v>
      </c>
      <c r="Q17" s="24">
        <v>0</v>
      </c>
      <c r="R17" s="23">
        <v>0</v>
      </c>
      <c r="S17" s="24">
        <v>0</v>
      </c>
      <c r="T17" s="23">
        <v>0</v>
      </c>
      <c r="U17" s="24">
        <v>0</v>
      </c>
      <c r="V17" s="23">
        <v>0</v>
      </c>
      <c r="W17" s="24">
        <v>0</v>
      </c>
    </row>
    <row r="18" spans="1:23" ht="14.45" customHeight="1" x14ac:dyDescent="0.25">
      <c r="A18" s="17">
        <f t="shared" si="2"/>
        <v>1</v>
      </c>
      <c r="B18" s="40">
        <v>7193</v>
      </c>
      <c r="C18" s="18" t="str">
        <f>_xlfn.XLOOKUP(__xlnm._FilterDatabase_1512[[#This Row],[SAPSA Number]],Table1[SAPSA number],Table1[Paid up])</f>
        <v>Y</v>
      </c>
      <c r="D18" s="39" t="str">
        <f>_xlfn.XLOOKUP(__xlnm._FilterDatabase_1512[[#This Row],[SAPSA Number]],'DS Point summary'!A:A,'DS Point summary'!C:C)</f>
        <v>Liezl</v>
      </c>
      <c r="E18" s="39" t="str">
        <f>_xlfn.XLOOKUP(__xlnm._FilterDatabase_1512[[#This Row],[SAPSA Number]],'DS Point summary'!A:A,'DS Point summary'!D:D)</f>
        <v>de Jager</v>
      </c>
      <c r="F18" s="39" t="str">
        <f>_xlfn.XLOOKUP(__xlnm._FilterDatabase_1512[[#This Row],[Surname]],'DS Point summary'!D:D,'DS Point summary'!E:E)</f>
        <v>CJ</v>
      </c>
      <c r="G18" s="39" t="str">
        <f ca="1">_xlfn.XLOOKUP(__xlnm._FilterDatabase_1512[[#This Row],[Initials]],'DS Point summary'!E:E,'DS Point summary'!F:F)</f>
        <v>S</v>
      </c>
      <c r="H18" s="19">
        <f ca="1">_xlfn.XLOOKUP(__xlnm._FilterDatabase_1512[[#This Row],[SAPSA Number]],'DS Point summary'!A:A,'DS Point summary'!G:G)</f>
        <v>39</v>
      </c>
      <c r="I18" s="19" t="s">
        <v>367</v>
      </c>
      <c r="J18" s="21">
        <f t="shared" si="0"/>
        <v>0</v>
      </c>
      <c r="K18" s="22">
        <f t="shared" si="1"/>
        <v>0</v>
      </c>
      <c r="L18" s="23">
        <v>0</v>
      </c>
      <c r="M18" s="24">
        <v>0</v>
      </c>
      <c r="N18" s="23">
        <v>0</v>
      </c>
      <c r="O18" s="24">
        <v>0</v>
      </c>
      <c r="P18" s="23">
        <v>0</v>
      </c>
      <c r="Q18" s="24">
        <v>0</v>
      </c>
      <c r="R18" s="23">
        <v>0</v>
      </c>
      <c r="S18" s="24">
        <v>0</v>
      </c>
      <c r="T18" s="23">
        <v>0</v>
      </c>
      <c r="U18" s="24">
        <v>0</v>
      </c>
      <c r="V18" s="23">
        <v>0</v>
      </c>
      <c r="W18" s="24">
        <v>0</v>
      </c>
    </row>
    <row r="19" spans="1:23" ht="14.45" customHeight="1" x14ac:dyDescent="0.25">
      <c r="A19" s="17">
        <f t="shared" si="2"/>
        <v>1</v>
      </c>
      <c r="B19" s="40">
        <v>301</v>
      </c>
      <c r="C19" s="18" t="str">
        <f>_xlfn.XLOOKUP(__xlnm._FilterDatabase_1512[[#This Row],[SAPSA Number]],Table1[SAPSA number],Table1[Paid up])</f>
        <v>Y</v>
      </c>
      <c r="D19" s="39" t="str">
        <f>_xlfn.XLOOKUP(__xlnm._FilterDatabase_1512[[#This Row],[SAPSA Number]],'DS Point summary'!A:A,'DS Point summary'!C:C)</f>
        <v>Wolfgang Wilhelm</v>
      </c>
      <c r="E19" s="39" t="str">
        <f>_xlfn.XLOOKUP(__xlnm._FilterDatabase_1512[[#This Row],[SAPSA Number]],'DS Point summary'!A:A,'DS Point summary'!D:D)</f>
        <v>Dirsuweit</v>
      </c>
      <c r="F19" s="39" t="str">
        <f>_xlfn.XLOOKUP(__xlnm._FilterDatabase_1512[[#This Row],[Surname]],'DS Point summary'!D:D,'DS Point summary'!E:E)</f>
        <v>WW</v>
      </c>
      <c r="G19" s="39" t="str">
        <f ca="1">_xlfn.XLOOKUP(__xlnm._FilterDatabase_1512[[#This Row],[Initials]],'DS Point summary'!E:E,'DS Point summary'!F:F)</f>
        <v>GS</v>
      </c>
      <c r="H19" s="19">
        <f>_xlfn.XLOOKUP(__xlnm._FilterDatabase_1512[[#This Row],[SAPSA Number]],'DS Point summary'!A:A,'DS Point summary'!G:G)</f>
        <v>0</v>
      </c>
      <c r="I19" s="19" t="s">
        <v>367</v>
      </c>
      <c r="J19" s="21">
        <f t="shared" si="0"/>
        <v>0</v>
      </c>
      <c r="K19" s="22">
        <f t="shared" si="1"/>
        <v>0</v>
      </c>
      <c r="L19" s="23">
        <v>0</v>
      </c>
      <c r="M19" s="24">
        <v>0</v>
      </c>
      <c r="N19" s="23">
        <v>0</v>
      </c>
      <c r="O19" s="24">
        <v>0</v>
      </c>
      <c r="P19" s="23">
        <v>0</v>
      </c>
      <c r="Q19" s="24">
        <v>0</v>
      </c>
      <c r="R19" s="23">
        <v>0</v>
      </c>
      <c r="S19" s="24">
        <v>0</v>
      </c>
      <c r="T19" s="23">
        <v>0</v>
      </c>
      <c r="U19" s="24">
        <v>0</v>
      </c>
      <c r="V19" s="23">
        <v>0</v>
      </c>
      <c r="W19" s="24">
        <v>0</v>
      </c>
    </row>
    <row r="20" spans="1:23" ht="14.45" customHeight="1" x14ac:dyDescent="0.25">
      <c r="A20" s="17">
        <f t="shared" si="2"/>
        <v>1</v>
      </c>
      <c r="B20" s="25">
        <v>6846</v>
      </c>
      <c r="C20" s="18" t="str">
        <f>_xlfn.XLOOKUP(__xlnm._FilterDatabase_1512[[#This Row],[SAPSA Number]],Table1[SAPSA number],Table1[Paid up])</f>
        <v>Y</v>
      </c>
      <c r="D20" s="39" t="str">
        <f>_xlfn.XLOOKUP(__xlnm._FilterDatabase_1512[[#This Row],[SAPSA Number]],'DS Point summary'!A:A,'DS Point summary'!C:C)</f>
        <v>Daniel Stephanus</v>
      </c>
      <c r="E20" s="39" t="str">
        <f>_xlfn.XLOOKUP(__xlnm._FilterDatabase_1512[[#This Row],[SAPSA Number]],'DS Point summary'!A:A,'DS Point summary'!D:D)</f>
        <v>Dreyer</v>
      </c>
      <c r="F20" s="39" t="str">
        <f>_xlfn.XLOOKUP(__xlnm._FilterDatabase_1512[[#This Row],[Surname]],'DS Point summary'!D:D,'DS Point summary'!E:E)</f>
        <v>DSJ</v>
      </c>
      <c r="G20" s="39" t="str">
        <f ca="1">_xlfn.XLOOKUP(__xlnm._FilterDatabase_1512[[#This Row],[Initials]],'DS Point summary'!E:E,'DS Point summary'!F:F)</f>
        <v xml:space="preserve"> </v>
      </c>
      <c r="H20" s="19">
        <f ca="1">_xlfn.XLOOKUP(__xlnm._FilterDatabase_1512[[#This Row],[SAPSA Number]],'DS Point summary'!A:A,'DS Point summary'!G:G)</f>
        <v>41</v>
      </c>
      <c r="I20" s="19" t="s">
        <v>367</v>
      </c>
      <c r="J20" s="21">
        <f t="shared" si="0"/>
        <v>0</v>
      </c>
      <c r="K20" s="22">
        <f t="shared" si="1"/>
        <v>0</v>
      </c>
      <c r="L20" s="23">
        <v>0</v>
      </c>
      <c r="M20" s="24">
        <v>0</v>
      </c>
      <c r="N20" s="23">
        <v>0</v>
      </c>
      <c r="O20" s="24">
        <v>0</v>
      </c>
      <c r="P20" s="23">
        <v>0</v>
      </c>
      <c r="Q20" s="24">
        <v>0</v>
      </c>
      <c r="R20" s="23">
        <v>0</v>
      </c>
      <c r="S20" s="24">
        <v>0</v>
      </c>
      <c r="T20" s="23">
        <v>0</v>
      </c>
      <c r="U20" s="24">
        <v>0</v>
      </c>
      <c r="V20" s="23">
        <v>0</v>
      </c>
      <c r="W20" s="24">
        <v>0</v>
      </c>
    </row>
    <row r="21" spans="1:23" ht="14.45" customHeight="1" x14ac:dyDescent="0.25">
      <c r="A21" s="17">
        <f t="shared" si="2"/>
        <v>1</v>
      </c>
      <c r="B21" s="40">
        <v>6975</v>
      </c>
      <c r="C21" s="18" t="str">
        <f>_xlfn.XLOOKUP(__xlnm._FilterDatabase_1512[[#This Row],[SAPSA Number]],Table1[SAPSA number],Table1[Paid up])</f>
        <v>Y</v>
      </c>
      <c r="D21" s="39" t="str">
        <f>_xlfn.XLOOKUP(__xlnm._FilterDatabase_1512[[#This Row],[SAPSA Number]],'DS Point summary'!A:A,'DS Point summary'!C:C)</f>
        <v>Mattheus Johannes</v>
      </c>
      <c r="E21" s="39" t="str">
        <f>_xlfn.XLOOKUP(__xlnm._FilterDatabase_1512[[#This Row],[SAPSA Number]],'DS Point summary'!A:A,'DS Point summary'!D:D)</f>
        <v>du Bruyn</v>
      </c>
      <c r="F21" s="39" t="str">
        <f>_xlfn.XLOOKUP(__xlnm._FilterDatabase_1512[[#This Row],[Surname]],'DS Point summary'!D:D,'DS Point summary'!E:E)</f>
        <v>HM</v>
      </c>
      <c r="G21" s="39" t="str">
        <f>_xlfn.XLOOKUP(__xlnm._FilterDatabase_1512[[#This Row],[Initials]],'DS Point summary'!E:E,'DS Point summary'!F:F)</f>
        <v>Lady</v>
      </c>
      <c r="H21" s="19">
        <f ca="1">_xlfn.XLOOKUP(__xlnm._FilterDatabase_1512[[#This Row],[SAPSA Number]],'DS Point summary'!A:A,'DS Point summary'!G:G)</f>
        <v>45</v>
      </c>
      <c r="I21" s="19" t="s">
        <v>367</v>
      </c>
      <c r="J21" s="21">
        <f t="shared" si="0"/>
        <v>0</v>
      </c>
      <c r="K21" s="22">
        <f t="shared" si="1"/>
        <v>0</v>
      </c>
      <c r="L21" s="23">
        <v>0</v>
      </c>
      <c r="M21" s="24">
        <v>0</v>
      </c>
      <c r="N21" s="23">
        <v>0</v>
      </c>
      <c r="O21" s="24">
        <v>0</v>
      </c>
      <c r="P21" s="23">
        <v>0</v>
      </c>
      <c r="Q21" s="24">
        <v>0</v>
      </c>
      <c r="R21" s="23">
        <v>0</v>
      </c>
      <c r="S21" s="24">
        <v>0</v>
      </c>
      <c r="T21" s="23">
        <v>0</v>
      </c>
      <c r="U21" s="24">
        <v>0</v>
      </c>
      <c r="V21" s="23">
        <v>0</v>
      </c>
      <c r="W21" s="24">
        <v>0</v>
      </c>
    </row>
    <row r="22" spans="1:23" ht="14.45" customHeight="1" x14ac:dyDescent="0.25">
      <c r="A22" s="17">
        <f t="shared" si="2"/>
        <v>1</v>
      </c>
      <c r="B22" s="25">
        <v>392</v>
      </c>
      <c r="C22" s="18" t="str">
        <f>_xlfn.XLOOKUP(__xlnm._FilterDatabase_1512[[#This Row],[SAPSA Number]],Table1[SAPSA number],Table1[Paid up])</f>
        <v>Y</v>
      </c>
      <c r="D22" s="39" t="str">
        <f>_xlfn.XLOOKUP(__xlnm._FilterDatabase_1512[[#This Row],[SAPSA Number]],'DS Point summary'!A:A,'DS Point summary'!C:C)</f>
        <v>Sasha-Lee</v>
      </c>
      <c r="E22" s="39" t="str">
        <f>_xlfn.XLOOKUP(__xlnm._FilterDatabase_1512[[#This Row],[SAPSA Number]],'DS Point summary'!A:A,'DS Point summary'!D:D)</f>
        <v>Du Plessis</v>
      </c>
      <c r="F22" s="39" t="str">
        <f>_xlfn.XLOOKUP(__xlnm._FilterDatabase_1512[[#This Row],[Surname]],'DS Point summary'!D:D,'DS Point summary'!E:E)</f>
        <v>SL</v>
      </c>
      <c r="G22" s="39" t="str">
        <f>_xlfn.XLOOKUP(__xlnm._FilterDatabase_1512[[#This Row],[Initials]],'DS Point summary'!E:E,'DS Point summary'!F:F)</f>
        <v>Lady</v>
      </c>
      <c r="H22" s="19">
        <f ca="1">_xlfn.XLOOKUP(__xlnm._FilterDatabase_1512[[#This Row],[SAPSA Number]],'DS Point summary'!A:A,'DS Point summary'!G:G)</f>
        <v>31</v>
      </c>
      <c r="I22" s="19" t="s">
        <v>367</v>
      </c>
      <c r="J22" s="21">
        <f t="shared" si="0"/>
        <v>0</v>
      </c>
      <c r="K22" s="22">
        <f t="shared" si="1"/>
        <v>0</v>
      </c>
      <c r="L22" s="23">
        <v>0</v>
      </c>
      <c r="M22" s="24">
        <v>0</v>
      </c>
      <c r="N22" s="23">
        <v>0</v>
      </c>
      <c r="O22" s="24">
        <v>0</v>
      </c>
      <c r="P22" s="23">
        <v>0</v>
      </c>
      <c r="Q22" s="24">
        <v>0</v>
      </c>
      <c r="R22" s="23">
        <v>0</v>
      </c>
      <c r="S22" s="24">
        <v>0</v>
      </c>
      <c r="T22" s="23">
        <v>0</v>
      </c>
      <c r="U22" s="24">
        <v>0</v>
      </c>
      <c r="V22" s="23">
        <v>0</v>
      </c>
      <c r="W22" s="24">
        <v>0</v>
      </c>
    </row>
    <row r="23" spans="1:23" ht="14.45" customHeight="1" x14ac:dyDescent="0.25">
      <c r="A23" s="17">
        <f t="shared" si="2"/>
        <v>1</v>
      </c>
      <c r="B23" s="18">
        <v>127</v>
      </c>
      <c r="C23" s="18" t="str">
        <f>_xlfn.XLOOKUP(__xlnm._FilterDatabase_1512[[#This Row],[SAPSA Number]],Table1[SAPSA number],Table1[Paid up])</f>
        <v>Y</v>
      </c>
      <c r="D23" s="39" t="str">
        <f>_xlfn.XLOOKUP(__xlnm._FilterDatabase_1512[[#This Row],[SAPSA Number]],'DS Point summary'!A:A,'DS Point summary'!C:C)</f>
        <v>Eurika Susara</v>
      </c>
      <c r="E23" s="39" t="str">
        <f>_xlfn.XLOOKUP(__xlnm._FilterDatabase_1512[[#This Row],[SAPSA Number]],'DS Point summary'!A:A,'DS Point summary'!D:D)</f>
        <v>Du Plooy</v>
      </c>
      <c r="F23" s="39" t="str">
        <f>_xlfn.XLOOKUP(__xlnm._FilterDatabase_1512[[#This Row],[Surname]],'DS Point summary'!D:D,'DS Point summary'!E:E)</f>
        <v>E</v>
      </c>
      <c r="G23" s="39" t="str">
        <f ca="1">_xlfn.XLOOKUP(__xlnm._FilterDatabase_1512[[#This Row],[Initials]],'DS Point summary'!E:E,'DS Point summary'!F:F)</f>
        <v>GS</v>
      </c>
      <c r="H23" s="19">
        <f ca="1">_xlfn.XLOOKUP(__xlnm._FilterDatabase_1512[[#This Row],[SAPSA Number]],'DS Point summary'!A:A,'DS Point summary'!G:G)</f>
        <v>65</v>
      </c>
      <c r="I23" s="19" t="s">
        <v>367</v>
      </c>
      <c r="J23" s="21">
        <f t="shared" si="0"/>
        <v>0</v>
      </c>
      <c r="K23" s="22">
        <f t="shared" si="1"/>
        <v>0</v>
      </c>
      <c r="L23" s="23">
        <v>0</v>
      </c>
      <c r="M23" s="24">
        <v>0</v>
      </c>
      <c r="N23" s="23">
        <v>0</v>
      </c>
      <c r="O23" s="24">
        <v>0</v>
      </c>
      <c r="P23" s="23">
        <v>0</v>
      </c>
      <c r="Q23" s="24">
        <v>0</v>
      </c>
      <c r="R23" s="23">
        <v>0</v>
      </c>
      <c r="S23" s="24">
        <v>0</v>
      </c>
      <c r="T23" s="23">
        <v>0</v>
      </c>
      <c r="U23" s="24">
        <v>0</v>
      </c>
      <c r="V23" s="23">
        <v>0</v>
      </c>
      <c r="W23" s="24">
        <v>0</v>
      </c>
    </row>
    <row r="24" spans="1:23" ht="14.45" customHeight="1" x14ac:dyDescent="0.25">
      <c r="A24" s="17">
        <f t="shared" si="2"/>
        <v>1</v>
      </c>
      <c r="B24" s="40">
        <v>6935</v>
      </c>
      <c r="C24" s="18" t="str">
        <f>_xlfn.XLOOKUP(__xlnm._FilterDatabase_1512[[#This Row],[SAPSA Number]],Table1[SAPSA number],Table1[Paid up])</f>
        <v>Y</v>
      </c>
      <c r="D24" s="39" t="str">
        <f>_xlfn.XLOOKUP(__xlnm._FilterDatabase_1512[[#This Row],[SAPSA Number]],'DS Point summary'!A:A,'DS Point summary'!C:C)</f>
        <v>Dewaldt</v>
      </c>
      <c r="E24" s="39" t="str">
        <f>_xlfn.XLOOKUP(__xlnm._FilterDatabase_1512[[#This Row],[SAPSA Number]],'DS Point summary'!A:A,'DS Point summary'!D:D)</f>
        <v>Engelbrecht</v>
      </c>
      <c r="F24" s="39" t="str">
        <f>_xlfn.XLOOKUP(__xlnm._FilterDatabase_1512[[#This Row],[Surname]],'DS Point summary'!D:D,'DS Point summary'!E:E)</f>
        <v>D</v>
      </c>
      <c r="G24" s="39" t="str">
        <f ca="1">_xlfn.XLOOKUP(__xlnm._FilterDatabase_1512[[#This Row],[Initials]],'DS Point summary'!E:E,'DS Point summary'!F:F)</f>
        <v xml:space="preserve"> </v>
      </c>
      <c r="H24" s="19">
        <f ca="1">_xlfn.XLOOKUP(__xlnm._FilterDatabase_1512[[#This Row],[SAPSA Number]],'DS Point summary'!A:A,'DS Point summary'!G:G)</f>
        <v>36</v>
      </c>
      <c r="I24" s="19" t="s">
        <v>367</v>
      </c>
      <c r="J24" s="21">
        <f t="shared" si="0"/>
        <v>0</v>
      </c>
      <c r="K24" s="22">
        <f t="shared" si="1"/>
        <v>0</v>
      </c>
      <c r="L24" s="23">
        <v>0</v>
      </c>
      <c r="M24" s="24">
        <v>0</v>
      </c>
      <c r="N24" s="23">
        <v>0</v>
      </c>
      <c r="O24" s="24">
        <v>0</v>
      </c>
      <c r="P24" s="23">
        <v>0</v>
      </c>
      <c r="Q24" s="24">
        <v>0</v>
      </c>
      <c r="R24" s="23">
        <v>0</v>
      </c>
      <c r="S24" s="24">
        <v>0</v>
      </c>
      <c r="T24" s="23">
        <v>0</v>
      </c>
      <c r="U24" s="24">
        <v>0</v>
      </c>
      <c r="V24" s="23">
        <v>0</v>
      </c>
      <c r="W24" s="24">
        <v>0</v>
      </c>
    </row>
    <row r="25" spans="1:23" ht="14.45" customHeight="1" x14ac:dyDescent="0.25">
      <c r="A25" s="17">
        <f t="shared" si="2"/>
        <v>1</v>
      </c>
      <c r="B25" s="25">
        <v>393</v>
      </c>
      <c r="C25" s="18" t="str">
        <f>_xlfn.XLOOKUP(__xlnm._FilterDatabase_1512[[#This Row],[SAPSA Number]],Table1[SAPSA number],Table1[Paid up])</f>
        <v>Y</v>
      </c>
      <c r="D25" s="39" t="str">
        <f>_xlfn.XLOOKUP(__xlnm._FilterDatabase_1512[[#This Row],[SAPSA Number]],'DS Point summary'!A:A,'DS Point summary'!C:C)</f>
        <v>Robyn Angela</v>
      </c>
      <c r="E25" s="39" t="str">
        <f>_xlfn.XLOOKUP(__xlnm._FilterDatabase_1512[[#This Row],[SAPSA Number]],'DS Point summary'!A:A,'DS Point summary'!D:D)</f>
        <v>Evans</v>
      </c>
      <c r="F25" s="39" t="str">
        <f>_xlfn.XLOOKUP(__xlnm._FilterDatabase_1512[[#This Row],[Surname]],'DS Point summary'!D:D,'DS Point summary'!E:E)</f>
        <v>RA</v>
      </c>
      <c r="G25" s="39" t="str">
        <f>_xlfn.XLOOKUP(__xlnm._FilterDatabase_1512[[#This Row],[Initials]],'DS Point summary'!E:E,'DS Point summary'!F:F)</f>
        <v>Lady</v>
      </c>
      <c r="H25" s="19">
        <f ca="1">_xlfn.XLOOKUP(__xlnm._FilterDatabase_1512[[#This Row],[SAPSA Number]],'DS Point summary'!A:A,'DS Point summary'!G:G)</f>
        <v>59</v>
      </c>
      <c r="I25" s="19" t="s">
        <v>367</v>
      </c>
      <c r="J25" s="21">
        <f t="shared" si="0"/>
        <v>0</v>
      </c>
      <c r="K25" s="22">
        <f t="shared" si="1"/>
        <v>0</v>
      </c>
      <c r="L25" s="23">
        <v>0</v>
      </c>
      <c r="M25" s="24">
        <v>0</v>
      </c>
      <c r="N25" s="23">
        <v>0</v>
      </c>
      <c r="O25" s="24">
        <v>0</v>
      </c>
      <c r="P25" s="23">
        <v>0</v>
      </c>
      <c r="Q25" s="24">
        <v>0</v>
      </c>
      <c r="R25" s="23">
        <v>0</v>
      </c>
      <c r="S25" s="24">
        <v>0</v>
      </c>
      <c r="T25" s="23">
        <v>0</v>
      </c>
      <c r="U25" s="24">
        <v>0</v>
      </c>
      <c r="V25" s="23">
        <v>0</v>
      </c>
      <c r="W25" s="24">
        <v>0</v>
      </c>
    </row>
    <row r="26" spans="1:23" ht="14.45" customHeight="1" x14ac:dyDescent="0.25">
      <c r="A26" s="17">
        <f t="shared" si="2"/>
        <v>1</v>
      </c>
      <c r="B26" s="25">
        <v>3172</v>
      </c>
      <c r="C26" s="18" t="str">
        <f>_xlfn.XLOOKUP(__xlnm._FilterDatabase_1512[[#This Row],[SAPSA Number]],Table1[SAPSA number],Table1[Paid up])</f>
        <v>Y</v>
      </c>
      <c r="D26" s="39" t="str">
        <f>_xlfn.XLOOKUP(__xlnm._FilterDatabase_1512[[#This Row],[SAPSA Number]],'DS Point summary'!A:A,'DS Point summary'!C:C)</f>
        <v>Mervyn-John</v>
      </c>
      <c r="E26" s="39" t="str">
        <f>_xlfn.XLOOKUP(__xlnm._FilterDatabase_1512[[#This Row],[SAPSA Number]],'DS Point summary'!A:A,'DS Point summary'!D:D)</f>
        <v>Evans</v>
      </c>
      <c r="F26" s="39" t="str">
        <f>_xlfn.XLOOKUP(__xlnm._FilterDatabase_1512[[#This Row],[Surname]],'DS Point summary'!D:D,'DS Point summary'!E:E)</f>
        <v>RA</v>
      </c>
      <c r="G26" s="39" t="str">
        <f>_xlfn.XLOOKUP(__xlnm._FilterDatabase_1512[[#This Row],[Initials]],'DS Point summary'!E:E,'DS Point summary'!F:F)</f>
        <v>Lady</v>
      </c>
      <c r="H26" s="19">
        <f ca="1">_xlfn.XLOOKUP(__xlnm._FilterDatabase_1512[[#This Row],[SAPSA Number]],'DS Point summary'!A:A,'DS Point summary'!G:G)</f>
        <v>65</v>
      </c>
      <c r="I26" s="19" t="s">
        <v>367</v>
      </c>
      <c r="J26" s="21">
        <f t="shared" si="0"/>
        <v>0</v>
      </c>
      <c r="K26" s="22">
        <f t="shared" si="1"/>
        <v>0</v>
      </c>
      <c r="L26" s="23">
        <v>0</v>
      </c>
      <c r="M26" s="24">
        <v>0</v>
      </c>
      <c r="N26" s="23">
        <v>0</v>
      </c>
      <c r="O26" s="24">
        <v>0</v>
      </c>
      <c r="P26" s="23">
        <v>0</v>
      </c>
      <c r="Q26" s="24">
        <v>0</v>
      </c>
      <c r="R26" s="23">
        <v>0</v>
      </c>
      <c r="S26" s="24">
        <v>0</v>
      </c>
      <c r="T26" s="23">
        <v>0</v>
      </c>
      <c r="U26" s="24">
        <v>0</v>
      </c>
      <c r="V26" s="23">
        <v>0</v>
      </c>
      <c r="W26" s="24">
        <v>0</v>
      </c>
    </row>
    <row r="27" spans="1:23" ht="14.45" customHeight="1" x14ac:dyDescent="0.25">
      <c r="A27" s="17">
        <f t="shared" si="2"/>
        <v>1</v>
      </c>
      <c r="B27" s="25">
        <v>3173</v>
      </c>
      <c r="C27" s="18" t="str">
        <f>_xlfn.XLOOKUP(__xlnm._FilterDatabase_1512[[#This Row],[SAPSA Number]],Table1[SAPSA number],Table1[Paid up])</f>
        <v>Y</v>
      </c>
      <c r="D27" s="39" t="str">
        <f>_xlfn.XLOOKUP(__xlnm._FilterDatabase_1512[[#This Row],[SAPSA Number]],'DS Point summary'!A:A,'DS Point summary'!C:C)</f>
        <v>Garrett-John</v>
      </c>
      <c r="E27" s="39" t="str">
        <f>_xlfn.XLOOKUP(__xlnm._FilterDatabase_1512[[#This Row],[SAPSA Number]],'DS Point summary'!A:A,'DS Point summary'!D:D)</f>
        <v>Evans</v>
      </c>
      <c r="F27" s="39" t="str">
        <f>_xlfn.XLOOKUP(__xlnm._FilterDatabase_1512[[#This Row],[Surname]],'DS Point summary'!D:D,'DS Point summary'!E:E)</f>
        <v>RA</v>
      </c>
      <c r="G27" s="39" t="str">
        <f>_xlfn.XLOOKUP(__xlnm._FilterDatabase_1512[[#This Row],[Initials]],'DS Point summary'!E:E,'DS Point summary'!F:F)</f>
        <v>Lady</v>
      </c>
      <c r="H27" s="19">
        <f ca="1">_xlfn.XLOOKUP(__xlnm._FilterDatabase_1512[[#This Row],[SAPSA Number]],'DS Point summary'!A:A,'DS Point summary'!G:G)</f>
        <v>31</v>
      </c>
      <c r="I27" s="19" t="s">
        <v>367</v>
      </c>
      <c r="J27" s="21">
        <f t="shared" si="0"/>
        <v>0</v>
      </c>
      <c r="K27" s="22">
        <f t="shared" si="1"/>
        <v>0</v>
      </c>
      <c r="L27" s="23">
        <v>0</v>
      </c>
      <c r="M27" s="24">
        <v>0</v>
      </c>
      <c r="N27" s="23">
        <v>0</v>
      </c>
      <c r="O27" s="24">
        <v>0</v>
      </c>
      <c r="P27" s="23">
        <v>0</v>
      </c>
      <c r="Q27" s="24">
        <v>0</v>
      </c>
      <c r="R27" s="23">
        <v>0</v>
      </c>
      <c r="S27" s="24">
        <v>0</v>
      </c>
      <c r="T27" s="23">
        <v>0</v>
      </c>
      <c r="U27" s="24">
        <v>0</v>
      </c>
      <c r="V27" s="23">
        <v>0</v>
      </c>
      <c r="W27" s="24">
        <v>0</v>
      </c>
    </row>
    <row r="28" spans="1:23" ht="14.45" customHeight="1" x14ac:dyDescent="0.25">
      <c r="A28" s="17">
        <f t="shared" si="2"/>
        <v>1</v>
      </c>
      <c r="B28" s="25">
        <v>3782</v>
      </c>
      <c r="C28" s="18" t="str">
        <f>_xlfn.XLOOKUP(__xlnm._FilterDatabase_1512[[#This Row],[SAPSA Number]],Table1[SAPSA number],Table1[Paid up])</f>
        <v>Y</v>
      </c>
      <c r="D28" s="39" t="str">
        <f>_xlfn.XLOOKUP(__xlnm._FilterDatabase_1512[[#This Row],[SAPSA Number]],'DS Point summary'!A:A,'DS Point summary'!C:C)</f>
        <v>Gary Athol</v>
      </c>
      <c r="E28" s="39" t="str">
        <f>_xlfn.XLOOKUP(__xlnm._FilterDatabase_1512[[#This Row],[SAPSA Number]],'DS Point summary'!A:A,'DS Point summary'!D:D)</f>
        <v>Hagemann</v>
      </c>
      <c r="F28" s="39" t="str">
        <f>_xlfn.XLOOKUP(__xlnm._FilterDatabase_1512[[#This Row],[Surname]],'DS Point summary'!D:D,'DS Point summary'!E:E)</f>
        <v>GA</v>
      </c>
      <c r="G28" s="39" t="str">
        <f ca="1">_xlfn.XLOOKUP(__xlnm._FilterDatabase_1512[[#This Row],[Initials]],'DS Point summary'!E:E,'DS Point summary'!F:F)</f>
        <v>S</v>
      </c>
      <c r="H28" s="19">
        <f ca="1">_xlfn.XLOOKUP(__xlnm._FilterDatabase_1512[[#This Row],[SAPSA Number]],'DS Point summary'!A:A,'DS Point summary'!G:G)</f>
        <v>54</v>
      </c>
      <c r="I28" s="19" t="s">
        <v>367</v>
      </c>
      <c r="J28" s="21">
        <f t="shared" si="0"/>
        <v>0</v>
      </c>
      <c r="K28" s="22">
        <f t="shared" si="1"/>
        <v>0</v>
      </c>
      <c r="L28" s="23">
        <v>0</v>
      </c>
      <c r="M28" s="24">
        <v>0</v>
      </c>
      <c r="N28" s="23">
        <v>0</v>
      </c>
      <c r="O28" s="24">
        <v>0</v>
      </c>
      <c r="P28" s="23">
        <v>0</v>
      </c>
      <c r="Q28" s="24">
        <v>0</v>
      </c>
      <c r="R28" s="23">
        <v>0</v>
      </c>
      <c r="S28" s="24">
        <v>0</v>
      </c>
      <c r="T28" s="23">
        <v>0</v>
      </c>
      <c r="U28" s="24">
        <v>0</v>
      </c>
      <c r="V28" s="23">
        <v>0</v>
      </c>
      <c r="W28" s="24">
        <v>0</v>
      </c>
    </row>
    <row r="29" spans="1:23" ht="14.45" customHeight="1" x14ac:dyDescent="0.25">
      <c r="A29" s="17">
        <f t="shared" si="2"/>
        <v>1</v>
      </c>
      <c r="B29" s="25">
        <v>6308</v>
      </c>
      <c r="C29" s="18" t="str">
        <f>_xlfn.XLOOKUP(__xlnm._FilterDatabase_1512[[#This Row],[SAPSA Number]],Table1[SAPSA number],Table1[Paid up])</f>
        <v>Y</v>
      </c>
      <c r="D29" s="39" t="str">
        <f>_xlfn.XLOOKUP(__xlnm._FilterDatabase_1512[[#This Row],[SAPSA Number]],'DS Point summary'!A:A,'DS Point summary'!C:C)</f>
        <v>James Matthew</v>
      </c>
      <c r="E29" s="39" t="str">
        <f>_xlfn.XLOOKUP(__xlnm._FilterDatabase_1512[[#This Row],[SAPSA Number]],'DS Point summary'!A:A,'DS Point summary'!D:D)</f>
        <v>Hagemann</v>
      </c>
      <c r="F29" s="39" t="str">
        <f>_xlfn.XLOOKUP(__xlnm._FilterDatabase_1512[[#This Row],[Surname]],'DS Point summary'!D:D,'DS Point summary'!E:E)</f>
        <v>GA</v>
      </c>
      <c r="G29" s="39" t="str">
        <f ca="1">_xlfn.XLOOKUP(__xlnm._FilterDatabase_1512[[#This Row],[Initials]],'DS Point summary'!E:E,'DS Point summary'!F:F)</f>
        <v>S</v>
      </c>
      <c r="H29" s="19">
        <f ca="1">_xlfn.XLOOKUP(__xlnm._FilterDatabase_1512[[#This Row],[SAPSA Number]],'DS Point summary'!A:A,'DS Point summary'!G:G)</f>
        <v>19</v>
      </c>
      <c r="I29" s="19" t="s">
        <v>367</v>
      </c>
      <c r="J29" s="21">
        <f t="shared" si="0"/>
        <v>0</v>
      </c>
      <c r="K29" s="22">
        <f t="shared" si="1"/>
        <v>0</v>
      </c>
      <c r="L29" s="23">
        <v>0</v>
      </c>
      <c r="M29" s="24">
        <v>0</v>
      </c>
      <c r="N29" s="23">
        <v>0</v>
      </c>
      <c r="O29" s="24">
        <v>0</v>
      </c>
      <c r="P29" s="23">
        <v>0</v>
      </c>
      <c r="Q29" s="24">
        <v>0</v>
      </c>
      <c r="R29" s="23">
        <v>0</v>
      </c>
      <c r="S29" s="24">
        <v>0</v>
      </c>
      <c r="T29" s="23">
        <v>0</v>
      </c>
      <c r="U29" s="24">
        <v>0</v>
      </c>
      <c r="V29" s="23">
        <v>0</v>
      </c>
      <c r="W29" s="24">
        <v>0</v>
      </c>
    </row>
    <row r="30" spans="1:23" ht="14.45" customHeight="1" x14ac:dyDescent="0.25">
      <c r="A30" s="17">
        <f t="shared" si="2"/>
        <v>1</v>
      </c>
      <c r="B30" s="25">
        <v>645</v>
      </c>
      <c r="C30" s="18" t="str">
        <f>_xlfn.XLOOKUP(__xlnm._FilterDatabase_1512[[#This Row],[SAPSA Number]],Table1[SAPSA number],Table1[Paid up])</f>
        <v>Y</v>
      </c>
      <c r="D30" s="39" t="str">
        <f>_xlfn.XLOOKUP(__xlnm._FilterDatabase_1512[[#This Row],[SAPSA Number]],'DS Point summary'!A:A,'DS Point summary'!C:C)</f>
        <v>Lukas Marthinus</v>
      </c>
      <c r="E30" s="39" t="str">
        <f>_xlfn.XLOOKUP(__xlnm._FilterDatabase_1512[[#This Row],[SAPSA Number]],'DS Point summary'!A:A,'DS Point summary'!D:D)</f>
        <v>Janse van Rensburg</v>
      </c>
      <c r="F30" s="39" t="str">
        <f>_xlfn.XLOOKUP(__xlnm._FilterDatabase_1512[[#This Row],[Surname]],'DS Point summary'!D:D,'DS Point summary'!E:E)</f>
        <v>LM</v>
      </c>
      <c r="G30" s="39" t="str">
        <f ca="1">_xlfn.XLOOKUP(__xlnm._FilterDatabase_1512[[#This Row],[Initials]],'DS Point summary'!E:E,'DS Point summary'!F:F)</f>
        <v xml:space="preserve"> </v>
      </c>
      <c r="H30" s="19">
        <f ca="1">_xlfn.XLOOKUP(__xlnm._FilterDatabase_1512[[#This Row],[SAPSA Number]],'DS Point summary'!A:A,'DS Point summary'!G:G)</f>
        <v>29</v>
      </c>
      <c r="I30" s="19" t="s">
        <v>367</v>
      </c>
      <c r="J30" s="21">
        <f t="shared" si="0"/>
        <v>0</v>
      </c>
      <c r="K30" s="22">
        <f t="shared" si="1"/>
        <v>0</v>
      </c>
      <c r="L30" s="23">
        <v>0</v>
      </c>
      <c r="M30" s="24">
        <v>0</v>
      </c>
      <c r="N30" s="23">
        <v>0</v>
      </c>
      <c r="O30" s="24">
        <v>0</v>
      </c>
      <c r="P30" s="23">
        <v>0</v>
      </c>
      <c r="Q30" s="24">
        <v>0</v>
      </c>
      <c r="R30" s="23">
        <v>0</v>
      </c>
      <c r="S30" s="24">
        <v>0</v>
      </c>
      <c r="T30" s="23">
        <v>0</v>
      </c>
      <c r="U30" s="24">
        <v>0</v>
      </c>
      <c r="V30" s="23">
        <v>0</v>
      </c>
      <c r="W30" s="24">
        <v>0</v>
      </c>
    </row>
    <row r="31" spans="1:23" ht="14.45" customHeight="1" x14ac:dyDescent="0.25">
      <c r="A31" s="17">
        <f t="shared" si="2"/>
        <v>1</v>
      </c>
      <c r="B31" s="25">
        <v>7173</v>
      </c>
      <c r="C31" s="18" t="str">
        <f>_xlfn.XLOOKUP(__xlnm._FilterDatabase_1512[[#This Row],[SAPSA Number]],Table1[SAPSA number],Table1[Paid up])</f>
        <v>Y</v>
      </c>
      <c r="D31" s="39" t="str">
        <f>_xlfn.XLOOKUP(__xlnm._FilterDatabase_1512[[#This Row],[SAPSA Number]],'DS Point summary'!A:A,'DS Point summary'!C:C)</f>
        <v xml:space="preserve">Gideon Joubert </v>
      </c>
      <c r="E31" s="39" t="str">
        <f>_xlfn.XLOOKUP(__xlnm._FilterDatabase_1512[[#This Row],[SAPSA Number]],'DS Point summary'!A:A,'DS Point summary'!D:D)</f>
        <v>Jansen</v>
      </c>
      <c r="F31" s="39" t="str">
        <f>_xlfn.XLOOKUP(__xlnm._FilterDatabase_1512[[#This Row],[Surname]],'DS Point summary'!D:D,'DS Point summary'!E:E)</f>
        <v>GJ</v>
      </c>
      <c r="G31" s="39">
        <f>_xlfn.XLOOKUP(__xlnm._FilterDatabase_1512[[#This Row],[Initials]],'DS Point summary'!E:E,'DS Point summary'!F:F)</f>
        <v>0</v>
      </c>
      <c r="H31" s="19">
        <f>_xlfn.XLOOKUP(__xlnm._FilterDatabase_1512[[#This Row],[SAPSA Number]],'DS Point summary'!A:A,'DS Point summary'!G:G)</f>
        <v>0</v>
      </c>
      <c r="I31" s="19" t="s">
        <v>367</v>
      </c>
      <c r="J31" s="21">
        <f t="shared" si="0"/>
        <v>0</v>
      </c>
      <c r="K31" s="22">
        <f t="shared" si="1"/>
        <v>0</v>
      </c>
      <c r="L31" s="23">
        <v>0</v>
      </c>
      <c r="M31" s="24">
        <v>0</v>
      </c>
      <c r="N31" s="23">
        <v>0</v>
      </c>
      <c r="O31" s="24">
        <v>0</v>
      </c>
      <c r="P31" s="23">
        <v>0</v>
      </c>
      <c r="Q31" s="24">
        <v>0</v>
      </c>
      <c r="R31" s="23">
        <v>0</v>
      </c>
      <c r="S31" s="24">
        <v>0</v>
      </c>
      <c r="T31" s="23">
        <v>0</v>
      </c>
      <c r="U31" s="24">
        <v>0</v>
      </c>
      <c r="V31" s="23">
        <v>0</v>
      </c>
      <c r="W31" s="24">
        <v>0</v>
      </c>
    </row>
    <row r="32" spans="1:23" ht="14.45" customHeight="1" x14ac:dyDescent="0.25">
      <c r="A32" s="17">
        <f t="shared" si="2"/>
        <v>1</v>
      </c>
      <c r="B32" s="25">
        <v>7174</v>
      </c>
      <c r="C32" s="18" t="str">
        <f>_xlfn.XLOOKUP(__xlnm._FilterDatabase_1512[[#This Row],[SAPSA Number]],Table1[SAPSA number],Table1[Paid up])</f>
        <v>Y</v>
      </c>
      <c r="D32" s="39" t="str">
        <f>_xlfn.XLOOKUP(__xlnm._FilterDatabase_1512[[#This Row],[SAPSA Number]],'DS Point summary'!A:A,'DS Point summary'!C:C)</f>
        <v>Jacobus Francois</v>
      </c>
      <c r="E32" s="39" t="str">
        <f>_xlfn.XLOOKUP(__xlnm._FilterDatabase_1512[[#This Row],[SAPSA Number]],'DS Point summary'!A:A,'DS Point summary'!D:D)</f>
        <v>Jansen</v>
      </c>
      <c r="F32" s="39" t="str">
        <f>_xlfn.XLOOKUP(__xlnm._FilterDatabase_1512[[#This Row],[Surname]],'DS Point summary'!D:D,'DS Point summary'!E:E)</f>
        <v>GJ</v>
      </c>
      <c r="G32" s="39">
        <f>_xlfn.XLOOKUP(__xlnm._FilterDatabase_1512[[#This Row],[Initials]],'DS Point summary'!E:E,'DS Point summary'!F:F)</f>
        <v>0</v>
      </c>
      <c r="H32" s="19">
        <f>_xlfn.XLOOKUP(__xlnm._FilterDatabase_1512[[#This Row],[SAPSA Number]],'DS Point summary'!A:A,'DS Point summary'!G:G)</f>
        <v>0</v>
      </c>
      <c r="I32" s="19" t="s">
        <v>367</v>
      </c>
      <c r="J32" s="21">
        <f t="shared" si="0"/>
        <v>0</v>
      </c>
      <c r="K32" s="22">
        <f t="shared" si="1"/>
        <v>0</v>
      </c>
      <c r="L32" s="23">
        <v>0</v>
      </c>
      <c r="M32" s="24">
        <v>0</v>
      </c>
      <c r="N32" s="23">
        <v>0</v>
      </c>
      <c r="O32" s="24">
        <v>0</v>
      </c>
      <c r="P32" s="23">
        <v>0</v>
      </c>
      <c r="Q32" s="24">
        <v>0</v>
      </c>
      <c r="R32" s="23">
        <v>0</v>
      </c>
      <c r="S32" s="24">
        <v>0</v>
      </c>
      <c r="T32" s="23">
        <v>0</v>
      </c>
      <c r="U32" s="24">
        <v>0</v>
      </c>
      <c r="V32" s="23">
        <v>0</v>
      </c>
      <c r="W32" s="24">
        <v>0</v>
      </c>
    </row>
    <row r="33" spans="1:23" ht="14.45" customHeight="1" x14ac:dyDescent="0.25">
      <c r="A33" s="17">
        <f t="shared" si="2"/>
        <v>1</v>
      </c>
      <c r="B33" s="25">
        <v>2655</v>
      </c>
      <c r="C33" s="18" t="str">
        <f>_xlfn.XLOOKUP(__xlnm._FilterDatabase_1512[[#This Row],[SAPSA Number]],Table1[SAPSA number],Table1[Paid up])</f>
        <v>Y</v>
      </c>
      <c r="D33" s="39" t="str">
        <f>_xlfn.XLOOKUP(__xlnm._FilterDatabase_1512[[#This Row],[SAPSA Number]],'DS Point summary'!A:A,'DS Point summary'!C:C)</f>
        <v>Ruben</v>
      </c>
      <c r="E33" s="39" t="str">
        <f>_xlfn.XLOOKUP(__xlnm._FilterDatabase_1512[[#This Row],[SAPSA Number]],'DS Point summary'!A:A,'DS Point summary'!D:D)</f>
        <v>Joubert</v>
      </c>
      <c r="F33" s="39" t="str">
        <f>_xlfn.XLOOKUP(__xlnm._FilterDatabase_1512[[#This Row],[Surname]],'DS Point summary'!D:D,'DS Point summary'!E:E)</f>
        <v>R</v>
      </c>
      <c r="G33" s="39" t="str">
        <f ca="1">_xlfn.XLOOKUP(__xlnm._FilterDatabase_1512[[#This Row],[Initials]],'DS Point summary'!E:E,'DS Point summary'!F:F)</f>
        <v>Jnr</v>
      </c>
      <c r="H33" s="19">
        <f ca="1">_xlfn.XLOOKUP(__xlnm._FilterDatabase_1512[[#This Row],[SAPSA Number]],'DS Point summary'!A:A,'DS Point summary'!G:G)</f>
        <v>17</v>
      </c>
      <c r="I33" s="19" t="s">
        <v>367</v>
      </c>
      <c r="J33" s="21">
        <f t="shared" si="0"/>
        <v>0</v>
      </c>
      <c r="K33" s="22">
        <f t="shared" si="1"/>
        <v>0</v>
      </c>
      <c r="L33" s="23">
        <v>0</v>
      </c>
      <c r="M33" s="24">
        <v>0</v>
      </c>
      <c r="N33" s="23">
        <v>0</v>
      </c>
      <c r="O33" s="24">
        <v>0</v>
      </c>
      <c r="P33" s="23">
        <v>0</v>
      </c>
      <c r="Q33" s="24">
        <v>0</v>
      </c>
      <c r="R33" s="23">
        <v>0</v>
      </c>
      <c r="S33" s="24">
        <v>0</v>
      </c>
      <c r="T33" s="23">
        <v>0</v>
      </c>
      <c r="U33" s="24">
        <v>0</v>
      </c>
      <c r="V33" s="23">
        <v>0</v>
      </c>
      <c r="W33" s="24">
        <v>0</v>
      </c>
    </row>
    <row r="34" spans="1:23" ht="14.45" customHeight="1" x14ac:dyDescent="0.25">
      <c r="A34" s="17">
        <f t="shared" si="2"/>
        <v>1</v>
      </c>
      <c r="B34" s="18">
        <v>3339</v>
      </c>
      <c r="C34" s="18" t="str">
        <f>_xlfn.XLOOKUP(__xlnm._FilterDatabase_1512[[#This Row],[SAPSA Number]],Table1[SAPSA number],Table1[Paid up])</f>
        <v>Y</v>
      </c>
      <c r="D34" s="39" t="str">
        <f>_xlfn.XLOOKUP(__xlnm._FilterDatabase_1512[[#This Row],[SAPSA Number]],'DS Point summary'!A:A,'DS Point summary'!C:C)</f>
        <v>Hendrik Johannes</v>
      </c>
      <c r="E34" s="39" t="str">
        <f>_xlfn.XLOOKUP(__xlnm._FilterDatabase_1512[[#This Row],[SAPSA Number]],'DS Point summary'!A:A,'DS Point summary'!D:D)</f>
        <v>Joubert</v>
      </c>
      <c r="F34" s="39" t="str">
        <f>_xlfn.XLOOKUP(__xlnm._FilterDatabase_1512[[#This Row],[Surname]],'DS Point summary'!D:D,'DS Point summary'!E:E)</f>
        <v>R</v>
      </c>
      <c r="G34" s="39" t="str">
        <f ca="1">_xlfn.XLOOKUP(__xlnm._FilterDatabase_1512[[#This Row],[Initials]],'DS Point summary'!E:E,'DS Point summary'!F:F)</f>
        <v>Jnr</v>
      </c>
      <c r="H34" s="19">
        <f ca="1">_xlfn.XLOOKUP(__xlnm._FilterDatabase_1512[[#This Row],[SAPSA Number]],'DS Point summary'!A:A,'DS Point summary'!G:G)</f>
        <v>51</v>
      </c>
      <c r="I34" s="19" t="s">
        <v>367</v>
      </c>
      <c r="J34" s="21">
        <f t="shared" ref="J34:J65" si="3">(IF(L34&gt;0,1,0)+(IF(M34&gt;0,1,0))+(IF(N34&gt;0,1,0))+(IF(O34&gt;0,1,0))+(IF(P34&gt;0,1,0))+(IF(Q34&gt;0,1,0))+(IF(R34&gt;0,1,0))+(IF(S34&gt;0,1,0))+(IF(T34&gt;0,1,0))+(IF(U34&gt;0,1,0))+(IF(V34&gt;0,1,0))+(IF(W34&gt;0,1,0)))</f>
        <v>0</v>
      </c>
      <c r="K34" s="22">
        <f t="shared" ref="K34:K65" si="4">(LARGE(L34:U34,1)+LARGE(L34:U34,2)+LARGE(L34:U34,3)+LARGE(L34:U34,4)+LARGE(L34:U34,5))/5</f>
        <v>0</v>
      </c>
      <c r="L34" s="23">
        <v>0</v>
      </c>
      <c r="M34" s="24">
        <v>0</v>
      </c>
      <c r="N34" s="23">
        <v>0</v>
      </c>
      <c r="O34" s="24">
        <v>0</v>
      </c>
      <c r="P34" s="23">
        <v>0</v>
      </c>
      <c r="Q34" s="24">
        <v>0</v>
      </c>
      <c r="R34" s="23">
        <v>0</v>
      </c>
      <c r="S34" s="24">
        <v>0</v>
      </c>
      <c r="T34" s="23">
        <v>0</v>
      </c>
      <c r="U34" s="24">
        <v>0</v>
      </c>
      <c r="V34" s="23">
        <v>0</v>
      </c>
      <c r="W34" s="24">
        <v>0</v>
      </c>
    </row>
    <row r="35" spans="1:23" ht="14.45" customHeight="1" x14ac:dyDescent="0.25">
      <c r="A35" s="17">
        <f t="shared" si="2"/>
        <v>1</v>
      </c>
      <c r="B35" s="25">
        <v>4094</v>
      </c>
      <c r="C35" s="18" t="str">
        <f>_xlfn.XLOOKUP(__xlnm._FilterDatabase_1512[[#This Row],[SAPSA Number]],Table1[SAPSA number],Table1[Paid up])</f>
        <v>Y</v>
      </c>
      <c r="D35" s="39" t="str">
        <f>_xlfn.XLOOKUP(__xlnm._FilterDatabase_1512[[#This Row],[SAPSA Number]],'DS Point summary'!A:A,'DS Point summary'!C:C)</f>
        <v>Johan</v>
      </c>
      <c r="E35" s="39" t="str">
        <f>_xlfn.XLOOKUP(__xlnm._FilterDatabase_1512[[#This Row],[SAPSA Number]],'DS Point summary'!A:A,'DS Point summary'!D:D)</f>
        <v>Kemp</v>
      </c>
      <c r="F35" s="39" t="str">
        <f>_xlfn.XLOOKUP(__xlnm._FilterDatabase_1512[[#This Row],[Surname]],'DS Point summary'!D:D,'DS Point summary'!E:E)</f>
        <v>J</v>
      </c>
      <c r="G35" s="39" t="str">
        <f ca="1">_xlfn.XLOOKUP(__xlnm._FilterDatabase_1512[[#This Row],[Initials]],'DS Point summary'!E:E,'DS Point summary'!F:F)</f>
        <v xml:space="preserve"> </v>
      </c>
      <c r="H35" s="19">
        <f ca="1">_xlfn.XLOOKUP(__xlnm._FilterDatabase_1512[[#This Row],[SAPSA Number]],'DS Point summary'!A:A,'DS Point summary'!G:G)</f>
        <v>42</v>
      </c>
      <c r="I35" s="19" t="s">
        <v>367</v>
      </c>
      <c r="J35" s="21">
        <f t="shared" si="3"/>
        <v>0</v>
      </c>
      <c r="K35" s="22">
        <f t="shared" si="4"/>
        <v>0</v>
      </c>
      <c r="L35" s="23">
        <v>0</v>
      </c>
      <c r="M35" s="24">
        <v>0</v>
      </c>
      <c r="N35" s="23">
        <v>0</v>
      </c>
      <c r="O35" s="24">
        <v>0</v>
      </c>
      <c r="P35" s="23">
        <v>0</v>
      </c>
      <c r="Q35" s="24">
        <v>0</v>
      </c>
      <c r="R35" s="23">
        <v>0</v>
      </c>
      <c r="S35" s="24">
        <v>0</v>
      </c>
      <c r="T35" s="23">
        <v>0</v>
      </c>
      <c r="U35" s="24">
        <v>0</v>
      </c>
      <c r="V35" s="23">
        <v>0</v>
      </c>
      <c r="W35" s="24">
        <v>0</v>
      </c>
    </row>
    <row r="36" spans="1:23" ht="14.45" customHeight="1" x14ac:dyDescent="0.25">
      <c r="A36" s="17">
        <f t="shared" si="2"/>
        <v>1</v>
      </c>
      <c r="B36" s="18">
        <v>6968</v>
      </c>
      <c r="C36" s="18" t="str">
        <f>_xlfn.XLOOKUP(__xlnm._FilterDatabase_1512[[#This Row],[SAPSA Number]],Table1[SAPSA number],Table1[Paid up])</f>
        <v>Y</v>
      </c>
      <c r="D36" s="39" t="str">
        <f>_xlfn.XLOOKUP(__xlnm._FilterDatabase_1512[[#This Row],[SAPSA Number]],'DS Point summary'!A:A,'DS Point summary'!C:C)</f>
        <v>Ian John</v>
      </c>
      <c r="E36" s="39" t="str">
        <f>_xlfn.XLOOKUP(__xlnm._FilterDatabase_1512[[#This Row],[SAPSA Number]],'DS Point summary'!A:A,'DS Point summary'!D:D)</f>
        <v>Kewley</v>
      </c>
      <c r="F36" s="39" t="str">
        <f>_xlfn.XLOOKUP(__xlnm._FilterDatabase_1512[[#This Row],[Surname]],'DS Point summary'!D:D,'DS Point summary'!E:E)</f>
        <v>IJ</v>
      </c>
      <c r="G36" s="39" t="str">
        <f ca="1">_xlfn.XLOOKUP(__xlnm._FilterDatabase_1512[[#This Row],[Initials]],'DS Point summary'!E:E,'DS Point summary'!F:F)</f>
        <v xml:space="preserve"> </v>
      </c>
      <c r="H36" s="19">
        <f ca="1">_xlfn.XLOOKUP(__xlnm._FilterDatabase_1512[[#This Row],[SAPSA Number]],'DS Point summary'!A:A,'DS Point summary'!G:G)</f>
        <v>44</v>
      </c>
      <c r="I36" s="19" t="s">
        <v>367</v>
      </c>
      <c r="J36" s="21">
        <f t="shared" si="3"/>
        <v>0</v>
      </c>
      <c r="K36" s="22">
        <f t="shared" si="4"/>
        <v>0</v>
      </c>
      <c r="L36" s="23">
        <v>0</v>
      </c>
      <c r="M36" s="24">
        <v>0</v>
      </c>
      <c r="N36" s="23">
        <v>0</v>
      </c>
      <c r="O36" s="24">
        <v>0</v>
      </c>
      <c r="P36" s="23">
        <v>0</v>
      </c>
      <c r="Q36" s="24">
        <v>0</v>
      </c>
      <c r="R36" s="23">
        <v>0</v>
      </c>
      <c r="S36" s="24">
        <v>0</v>
      </c>
      <c r="T36" s="23">
        <v>0</v>
      </c>
      <c r="U36" s="24">
        <v>0</v>
      </c>
      <c r="V36" s="23">
        <v>0</v>
      </c>
      <c r="W36" s="24">
        <v>0</v>
      </c>
    </row>
    <row r="37" spans="1:23" ht="14.45" customHeight="1" x14ac:dyDescent="0.25">
      <c r="A37" s="17">
        <f t="shared" si="2"/>
        <v>1</v>
      </c>
      <c r="B37" s="40">
        <v>7065</v>
      </c>
      <c r="C37" s="18" t="str">
        <f>_xlfn.XLOOKUP(__xlnm._FilterDatabase_1512[[#This Row],[SAPSA Number]],Table1[SAPSA number],Table1[Paid up])</f>
        <v>Y</v>
      </c>
      <c r="D37" s="39" t="str">
        <f>_xlfn.XLOOKUP(__xlnm._FilterDatabase_1512[[#This Row],[SAPSA Number]],'DS Point summary'!A:A,'DS Point summary'!C:C)</f>
        <v>Wesley Austin</v>
      </c>
      <c r="E37" s="39" t="str">
        <f>_xlfn.XLOOKUP(__xlnm._FilterDatabase_1512[[#This Row],[SAPSA Number]],'DS Point summary'!A:A,'DS Point summary'!D:D)</f>
        <v>Kiloh</v>
      </c>
      <c r="F37" s="39" t="str">
        <f>_xlfn.XLOOKUP(__xlnm._FilterDatabase_1512[[#This Row],[Surname]],'DS Point summary'!D:D,'DS Point summary'!E:E)</f>
        <v>WA</v>
      </c>
      <c r="G37" s="39" t="str">
        <f ca="1">_xlfn.XLOOKUP(__xlnm._FilterDatabase_1512[[#This Row],[Initials]],'DS Point summary'!E:E,'DS Point summary'!F:F)</f>
        <v xml:space="preserve"> </v>
      </c>
      <c r="H37" s="19">
        <f>_xlfn.XLOOKUP(__xlnm._FilterDatabase_1512[[#This Row],[SAPSA Number]],'DS Point summary'!A:A,'DS Point summary'!G:G)</f>
        <v>0</v>
      </c>
      <c r="I37" s="19" t="s">
        <v>367</v>
      </c>
      <c r="J37" s="21">
        <f t="shared" si="3"/>
        <v>0</v>
      </c>
      <c r="K37" s="22">
        <f t="shared" si="4"/>
        <v>0</v>
      </c>
      <c r="L37" s="23">
        <v>0</v>
      </c>
      <c r="M37" s="24">
        <v>0</v>
      </c>
      <c r="N37" s="23">
        <v>0</v>
      </c>
      <c r="O37" s="24">
        <v>0</v>
      </c>
      <c r="P37" s="23">
        <v>0</v>
      </c>
      <c r="Q37" s="24">
        <v>0</v>
      </c>
      <c r="R37" s="23">
        <v>0</v>
      </c>
      <c r="S37" s="24">
        <v>0</v>
      </c>
      <c r="T37" s="23">
        <v>0</v>
      </c>
      <c r="U37" s="24">
        <v>0</v>
      </c>
      <c r="V37" s="23">
        <v>0</v>
      </c>
      <c r="W37" s="24">
        <v>0</v>
      </c>
    </row>
    <row r="38" spans="1:23" ht="14.45" customHeight="1" x14ac:dyDescent="0.25">
      <c r="A38" s="17">
        <f t="shared" si="2"/>
        <v>1</v>
      </c>
      <c r="B38" s="40">
        <v>7066</v>
      </c>
      <c r="C38" s="18" t="str">
        <f>_xlfn.XLOOKUP(__xlnm._FilterDatabase_1512[[#This Row],[SAPSA Number]],Table1[SAPSA number],Table1[Paid up])</f>
        <v>Y</v>
      </c>
      <c r="D38" s="39" t="str">
        <f>_xlfn.XLOOKUP(__xlnm._FilterDatabase_1512[[#This Row],[SAPSA Number]],'DS Point summary'!A:A,'DS Point summary'!C:C)</f>
        <v>Adrian Warren</v>
      </c>
      <c r="E38" s="39" t="str">
        <f>_xlfn.XLOOKUP(__xlnm._FilterDatabase_1512[[#This Row],[SAPSA Number]],'DS Point summary'!A:A,'DS Point summary'!D:D)</f>
        <v>Kiloh</v>
      </c>
      <c r="F38" s="39" t="str">
        <f>_xlfn.XLOOKUP(__xlnm._FilterDatabase_1512[[#This Row],[Surname]],'DS Point summary'!D:D,'DS Point summary'!E:E)</f>
        <v>WA</v>
      </c>
      <c r="G38" s="39" t="str">
        <f ca="1">_xlfn.XLOOKUP(__xlnm._FilterDatabase_1512[[#This Row],[Initials]],'DS Point summary'!E:E,'DS Point summary'!F:F)</f>
        <v xml:space="preserve"> </v>
      </c>
      <c r="H38" s="19">
        <f>_xlfn.XLOOKUP(__xlnm._FilterDatabase_1512[[#This Row],[SAPSA Number]],'DS Point summary'!A:A,'DS Point summary'!G:G)</f>
        <v>0</v>
      </c>
      <c r="I38" s="19" t="s">
        <v>367</v>
      </c>
      <c r="J38" s="21">
        <f t="shared" si="3"/>
        <v>0</v>
      </c>
      <c r="K38" s="22">
        <f t="shared" si="4"/>
        <v>0</v>
      </c>
      <c r="L38" s="23">
        <v>0</v>
      </c>
      <c r="M38" s="24">
        <v>0</v>
      </c>
      <c r="N38" s="23">
        <v>0</v>
      </c>
      <c r="O38" s="24">
        <v>0</v>
      </c>
      <c r="P38" s="23">
        <v>0</v>
      </c>
      <c r="Q38" s="24">
        <v>0</v>
      </c>
      <c r="R38" s="23">
        <v>0</v>
      </c>
      <c r="S38" s="24">
        <v>0</v>
      </c>
      <c r="T38" s="23">
        <v>0</v>
      </c>
      <c r="U38" s="24">
        <v>0</v>
      </c>
      <c r="V38" s="23">
        <v>0</v>
      </c>
      <c r="W38" s="24">
        <v>0</v>
      </c>
    </row>
    <row r="39" spans="1:23" ht="14.45" customHeight="1" x14ac:dyDescent="0.25">
      <c r="A39" s="17">
        <f t="shared" ref="A39:A70" si="5">RANK(K39,K$2:K$147,0)</f>
        <v>1</v>
      </c>
      <c r="B39" s="40">
        <v>7067</v>
      </c>
      <c r="C39" s="18" t="str">
        <f>_xlfn.XLOOKUP(__xlnm._FilterDatabase_1512[[#This Row],[SAPSA Number]],Table1[SAPSA number],Table1[Paid up])</f>
        <v>Y</v>
      </c>
      <c r="D39" s="39" t="str">
        <f>_xlfn.XLOOKUP(__xlnm._FilterDatabase_1512[[#This Row],[SAPSA Number]],'DS Point summary'!A:A,'DS Point summary'!C:C)</f>
        <v>Kewan Rudy</v>
      </c>
      <c r="E39" s="39" t="str">
        <f>_xlfn.XLOOKUP(__xlnm._FilterDatabase_1512[[#This Row],[SAPSA Number]],'DS Point summary'!A:A,'DS Point summary'!D:D)</f>
        <v>Kiloh</v>
      </c>
      <c r="F39" s="39" t="str">
        <f>_xlfn.XLOOKUP(__xlnm._FilterDatabase_1512[[#This Row],[Surname]],'DS Point summary'!D:D,'DS Point summary'!E:E)</f>
        <v>WA</v>
      </c>
      <c r="G39" s="39" t="str">
        <f ca="1">_xlfn.XLOOKUP(__xlnm._FilterDatabase_1512[[#This Row],[Initials]],'DS Point summary'!E:E,'DS Point summary'!F:F)</f>
        <v xml:space="preserve"> </v>
      </c>
      <c r="H39" s="19">
        <f>_xlfn.XLOOKUP(__xlnm._FilterDatabase_1512[[#This Row],[SAPSA Number]],'DS Point summary'!A:A,'DS Point summary'!G:G)</f>
        <v>0</v>
      </c>
      <c r="I39" s="19" t="s">
        <v>367</v>
      </c>
      <c r="J39" s="21">
        <f t="shared" si="3"/>
        <v>0</v>
      </c>
      <c r="K39" s="22">
        <f t="shared" si="4"/>
        <v>0</v>
      </c>
      <c r="L39" s="23">
        <v>0</v>
      </c>
      <c r="M39" s="24">
        <v>0</v>
      </c>
      <c r="N39" s="23">
        <v>0</v>
      </c>
      <c r="O39" s="24">
        <v>0</v>
      </c>
      <c r="P39" s="23">
        <v>0</v>
      </c>
      <c r="Q39" s="24">
        <v>0</v>
      </c>
      <c r="R39" s="23">
        <v>0</v>
      </c>
      <c r="S39" s="24">
        <v>0</v>
      </c>
      <c r="T39" s="23">
        <v>0</v>
      </c>
      <c r="U39" s="24">
        <v>0</v>
      </c>
      <c r="V39" s="23">
        <v>0</v>
      </c>
      <c r="W39" s="24">
        <v>0</v>
      </c>
    </row>
    <row r="40" spans="1:23" ht="14.45" customHeight="1" x14ac:dyDescent="0.25">
      <c r="A40" s="17">
        <f t="shared" si="5"/>
        <v>1</v>
      </c>
      <c r="B40" s="25">
        <v>6434</v>
      </c>
      <c r="C40" s="18" t="str">
        <f>_xlfn.XLOOKUP(__xlnm._FilterDatabase_1512[[#This Row],[SAPSA Number]],Table1[SAPSA number],Table1[Paid up])</f>
        <v>Y</v>
      </c>
      <c r="D40" s="39" t="str">
        <f>_xlfn.XLOOKUP(__xlnm._FilterDatabase_1512[[#This Row],[SAPSA Number]],'DS Point summary'!A:A,'DS Point summary'!C:C)</f>
        <v>Francois Robert</v>
      </c>
      <c r="E40" s="39" t="str">
        <f>_xlfn.XLOOKUP(__xlnm._FilterDatabase_1512[[#This Row],[SAPSA Number]],'DS Point summary'!A:A,'DS Point summary'!D:D)</f>
        <v>Koekemoer</v>
      </c>
      <c r="F40" s="39" t="str">
        <f>_xlfn.XLOOKUP(__xlnm._FilterDatabase_1512[[#This Row],[Surname]],'DS Point summary'!D:D,'DS Point summary'!E:E)</f>
        <v>FR</v>
      </c>
      <c r="G40" s="39" t="str">
        <f ca="1">_xlfn.XLOOKUP(__xlnm._FilterDatabase_1512[[#This Row],[Initials]],'DS Point summary'!E:E,'DS Point summary'!F:F)</f>
        <v xml:space="preserve"> </v>
      </c>
      <c r="H40" s="19">
        <f ca="1">_xlfn.XLOOKUP(__xlnm._FilterDatabase_1512[[#This Row],[SAPSA Number]],'DS Point summary'!A:A,'DS Point summary'!G:G)</f>
        <v>42</v>
      </c>
      <c r="I40" s="19" t="s">
        <v>367</v>
      </c>
      <c r="J40" s="21">
        <f t="shared" si="3"/>
        <v>0</v>
      </c>
      <c r="K40" s="22">
        <f t="shared" si="4"/>
        <v>0</v>
      </c>
      <c r="L40" s="23">
        <v>0</v>
      </c>
      <c r="M40" s="24">
        <v>0</v>
      </c>
      <c r="N40" s="23">
        <v>0</v>
      </c>
      <c r="O40" s="24">
        <v>0</v>
      </c>
      <c r="P40" s="23">
        <v>0</v>
      </c>
      <c r="Q40" s="24">
        <v>0</v>
      </c>
      <c r="R40" s="23">
        <v>0</v>
      </c>
      <c r="S40" s="24">
        <v>0</v>
      </c>
      <c r="T40" s="23">
        <v>0</v>
      </c>
      <c r="U40" s="24">
        <v>0</v>
      </c>
      <c r="V40" s="23">
        <v>0</v>
      </c>
      <c r="W40" s="24">
        <v>0</v>
      </c>
    </row>
    <row r="41" spans="1:23" ht="14.45" customHeight="1" x14ac:dyDescent="0.25">
      <c r="A41" s="17">
        <f t="shared" si="5"/>
        <v>1</v>
      </c>
      <c r="B41" s="25">
        <v>191</v>
      </c>
      <c r="C41" s="18" t="str">
        <f>_xlfn.XLOOKUP(__xlnm._FilterDatabase_1512[[#This Row],[SAPSA Number]],Table1[SAPSA number],Table1[Paid up])</f>
        <v>Y</v>
      </c>
      <c r="D41" s="39" t="str">
        <f>_xlfn.XLOOKUP(__xlnm._FilterDatabase_1512[[#This Row],[SAPSA Number]],'DS Point summary'!A:A,'DS Point summary'!C:C)</f>
        <v>Joseph John</v>
      </c>
      <c r="E41" s="39" t="str">
        <f>_xlfn.XLOOKUP(__xlnm._FilterDatabase_1512[[#This Row],[SAPSA Number]],'DS Point summary'!A:A,'DS Point summary'!D:D)</f>
        <v>Kriel</v>
      </c>
      <c r="F41" s="39" t="str">
        <f>_xlfn.XLOOKUP(__xlnm._FilterDatabase_1512[[#This Row],[Surname]],'DS Point summary'!D:D,'DS Point summary'!E:E)</f>
        <v>JJ</v>
      </c>
      <c r="G41" s="39" t="str">
        <f ca="1">_xlfn.XLOOKUP(__xlnm._FilterDatabase_1512[[#This Row],[Initials]],'DS Point summary'!E:E,'DS Point summary'!F:F)</f>
        <v>SS</v>
      </c>
      <c r="H41" s="19">
        <f ca="1">_xlfn.XLOOKUP(__xlnm._FilterDatabase_1512[[#This Row],[SAPSA Number]],'DS Point summary'!A:A,'DS Point summary'!G:G)</f>
        <v>60</v>
      </c>
      <c r="I41" s="19" t="s">
        <v>367</v>
      </c>
      <c r="J41" s="21">
        <f t="shared" si="3"/>
        <v>0</v>
      </c>
      <c r="K41" s="22">
        <f t="shared" si="4"/>
        <v>0</v>
      </c>
      <c r="L41" s="23">
        <v>0</v>
      </c>
      <c r="M41" s="24">
        <v>0</v>
      </c>
      <c r="N41" s="23">
        <v>0</v>
      </c>
      <c r="O41" s="24">
        <v>0</v>
      </c>
      <c r="P41" s="23">
        <v>0</v>
      </c>
      <c r="Q41" s="24">
        <v>0</v>
      </c>
      <c r="R41" s="23">
        <v>0</v>
      </c>
      <c r="S41" s="24">
        <v>0</v>
      </c>
      <c r="T41" s="23">
        <v>0</v>
      </c>
      <c r="U41" s="24">
        <v>0</v>
      </c>
      <c r="V41" s="23">
        <v>0</v>
      </c>
      <c r="W41" s="24">
        <v>0</v>
      </c>
    </row>
    <row r="42" spans="1:23" ht="14.45" customHeight="1" x14ac:dyDescent="0.25">
      <c r="A42" s="17">
        <f t="shared" si="5"/>
        <v>1</v>
      </c>
      <c r="B42" s="25">
        <v>199</v>
      </c>
      <c r="C42" s="18" t="str">
        <f>_xlfn.XLOOKUP(__xlnm._FilterDatabase_1512[[#This Row],[SAPSA Number]],Table1[SAPSA number],Table1[Paid up])</f>
        <v>Y</v>
      </c>
      <c r="D42" s="39" t="str">
        <f>_xlfn.XLOOKUP(__xlnm._FilterDatabase_1512[[#This Row],[SAPSA Number]],'DS Point summary'!A:A,'DS Point summary'!C:C)</f>
        <v>Susanna Johanna</v>
      </c>
      <c r="E42" s="39" t="str">
        <f>_xlfn.XLOOKUP(__xlnm._FilterDatabase_1512[[#This Row],[SAPSA Number]],'DS Point summary'!A:A,'DS Point summary'!D:D)</f>
        <v>Kriel</v>
      </c>
      <c r="F42" s="39" t="str">
        <f>_xlfn.XLOOKUP(__xlnm._FilterDatabase_1512[[#This Row],[Surname]],'DS Point summary'!D:D,'DS Point summary'!E:E)</f>
        <v>JJ</v>
      </c>
      <c r="G42" s="39" t="str">
        <f ca="1">_xlfn.XLOOKUP(__xlnm._FilterDatabase_1512[[#This Row],[Initials]],'DS Point summary'!E:E,'DS Point summary'!F:F)</f>
        <v>SS</v>
      </c>
      <c r="H42" s="19">
        <f ca="1">_xlfn.XLOOKUP(__xlnm._FilterDatabase_1512[[#This Row],[SAPSA Number]],'DS Point summary'!A:A,'DS Point summary'!G:G)</f>
        <v>60</v>
      </c>
      <c r="I42" s="19" t="s">
        <v>367</v>
      </c>
      <c r="J42" s="21">
        <f t="shared" si="3"/>
        <v>0</v>
      </c>
      <c r="K42" s="22">
        <f t="shared" si="4"/>
        <v>0</v>
      </c>
      <c r="L42" s="23">
        <v>0</v>
      </c>
      <c r="M42" s="24">
        <v>0</v>
      </c>
      <c r="N42" s="23">
        <v>0</v>
      </c>
      <c r="O42" s="24">
        <v>0</v>
      </c>
      <c r="P42" s="23">
        <v>0</v>
      </c>
      <c r="Q42" s="24">
        <v>0</v>
      </c>
      <c r="R42" s="23">
        <v>0</v>
      </c>
      <c r="S42" s="24">
        <v>0</v>
      </c>
      <c r="T42" s="23">
        <v>0</v>
      </c>
      <c r="U42" s="24">
        <v>0</v>
      </c>
      <c r="V42" s="23">
        <v>0</v>
      </c>
      <c r="W42" s="24">
        <v>0</v>
      </c>
    </row>
    <row r="43" spans="1:23" ht="14.45" customHeight="1" x14ac:dyDescent="0.25">
      <c r="A43" s="17">
        <f t="shared" si="5"/>
        <v>1</v>
      </c>
      <c r="B43" s="25">
        <v>252</v>
      </c>
      <c r="C43" s="18" t="str">
        <f>_xlfn.XLOOKUP(__xlnm._FilterDatabase_1512[[#This Row],[SAPSA Number]],Table1[SAPSA number],Table1[Paid up])</f>
        <v>Y</v>
      </c>
      <c r="D43" s="39" t="str">
        <f>_xlfn.XLOOKUP(__xlnm._FilterDatabase_1512[[#This Row],[SAPSA Number]],'DS Point summary'!A:A,'DS Point summary'!C:C)</f>
        <v>Deon</v>
      </c>
      <c r="E43" s="39" t="str">
        <f>_xlfn.XLOOKUP(__xlnm._FilterDatabase_1512[[#This Row],[SAPSA Number]],'DS Point summary'!A:A,'DS Point summary'!D:D)</f>
        <v>Labuschagne</v>
      </c>
      <c r="F43" s="39" t="str">
        <f>_xlfn.XLOOKUP(__xlnm._FilterDatabase_1512[[#This Row],[Surname]],'DS Point summary'!D:D,'DS Point summary'!E:E)</f>
        <v>D</v>
      </c>
      <c r="G43" s="39" t="str">
        <f ca="1">_xlfn.XLOOKUP(__xlnm._FilterDatabase_1512[[#This Row],[Initials]],'DS Point summary'!E:E,'DS Point summary'!F:F)</f>
        <v xml:space="preserve"> </v>
      </c>
      <c r="H43" s="19">
        <f ca="1">_xlfn.XLOOKUP(__xlnm._FilterDatabase_1512[[#This Row],[SAPSA Number]],'DS Point summary'!A:A,'DS Point summary'!G:G)</f>
        <v>69</v>
      </c>
      <c r="I43" s="19" t="s">
        <v>367</v>
      </c>
      <c r="J43" s="21">
        <f t="shared" si="3"/>
        <v>0</v>
      </c>
      <c r="K43" s="22">
        <f t="shared" si="4"/>
        <v>0</v>
      </c>
      <c r="L43" s="23">
        <v>0</v>
      </c>
      <c r="M43" s="24">
        <v>0</v>
      </c>
      <c r="N43" s="23">
        <v>0</v>
      </c>
      <c r="O43" s="24">
        <v>0</v>
      </c>
      <c r="P43" s="23">
        <v>0</v>
      </c>
      <c r="Q43" s="24">
        <v>0</v>
      </c>
      <c r="R43" s="23">
        <v>0</v>
      </c>
      <c r="S43" s="24">
        <v>0</v>
      </c>
      <c r="T43" s="23">
        <v>0</v>
      </c>
      <c r="U43" s="24">
        <v>0</v>
      </c>
      <c r="V43" s="23">
        <v>0</v>
      </c>
      <c r="W43" s="24">
        <v>0</v>
      </c>
    </row>
    <row r="44" spans="1:23" ht="14.45" customHeight="1" x14ac:dyDescent="0.25">
      <c r="A44" s="17">
        <f t="shared" si="5"/>
        <v>1</v>
      </c>
      <c r="B44" s="25">
        <v>3836</v>
      </c>
      <c r="C44" s="18" t="str">
        <f>_xlfn.XLOOKUP(__xlnm._FilterDatabase_1512[[#This Row],[SAPSA Number]],Table1[SAPSA number],Table1[Paid up])</f>
        <v>Y</v>
      </c>
      <c r="D44" s="39" t="str">
        <f>_xlfn.XLOOKUP(__xlnm._FilterDatabase_1512[[#This Row],[SAPSA Number]],'DS Point summary'!A:A,'DS Point summary'!C:C)</f>
        <v>Deon</v>
      </c>
      <c r="E44" s="39" t="str">
        <f>_xlfn.XLOOKUP(__xlnm._FilterDatabase_1512[[#This Row],[SAPSA Number]],'DS Point summary'!A:A,'DS Point summary'!D:D)</f>
        <v>Storm</v>
      </c>
      <c r="F44" s="39" t="str">
        <f>_xlfn.XLOOKUP(__xlnm._FilterDatabase_1512[[#This Row],[Surname]],'DS Point summary'!D:D,'DS Point summary'!E:E)</f>
        <v>DH</v>
      </c>
      <c r="G44" s="39" t="str">
        <f ca="1">_xlfn.XLOOKUP(__xlnm._FilterDatabase_1512[[#This Row],[Initials]],'DS Point summary'!E:E,'DS Point summary'!F:F)</f>
        <v xml:space="preserve"> </v>
      </c>
      <c r="H44" s="19">
        <f ca="1">_xlfn.XLOOKUP(__xlnm._FilterDatabase_1512[[#This Row],[SAPSA Number]],'DS Point summary'!A:A,'DS Point summary'!G:G)</f>
        <v>67</v>
      </c>
      <c r="I44" s="19" t="s">
        <v>367</v>
      </c>
      <c r="J44" s="21">
        <f t="shared" si="3"/>
        <v>0</v>
      </c>
      <c r="K44" s="22">
        <f t="shared" si="4"/>
        <v>0</v>
      </c>
      <c r="L44" s="23">
        <v>0</v>
      </c>
      <c r="M44" s="24">
        <v>0</v>
      </c>
      <c r="N44" s="23">
        <v>0</v>
      </c>
      <c r="O44" s="24">
        <v>0</v>
      </c>
      <c r="P44" s="23">
        <v>0</v>
      </c>
      <c r="Q44" s="24">
        <v>0</v>
      </c>
      <c r="R44" s="23">
        <v>0</v>
      </c>
      <c r="S44" s="24">
        <v>0</v>
      </c>
      <c r="T44" s="23">
        <v>0</v>
      </c>
      <c r="U44" s="24">
        <v>0</v>
      </c>
      <c r="V44" s="23">
        <v>0</v>
      </c>
      <c r="W44" s="24">
        <v>0</v>
      </c>
    </row>
    <row r="45" spans="1:23" ht="14.45" customHeight="1" x14ac:dyDescent="0.25">
      <c r="A45" s="17">
        <f t="shared" si="5"/>
        <v>1</v>
      </c>
      <c r="B45" s="27">
        <v>2651</v>
      </c>
      <c r="C45" s="18" t="str">
        <f>_xlfn.XLOOKUP(__xlnm._FilterDatabase_1512[[#This Row],[SAPSA Number]],Table1[SAPSA number],Table1[Paid up])</f>
        <v>Y</v>
      </c>
      <c r="D45" s="39" t="str">
        <f>_xlfn.XLOOKUP(__xlnm._FilterDatabase_1512[[#This Row],[SAPSA Number]],'DS Point summary'!A:A,'DS Point summary'!C:C)</f>
        <v>Paul Herman</v>
      </c>
      <c r="E45" s="39" t="str">
        <f>_xlfn.XLOOKUP(__xlnm._FilterDatabase_1512[[#This Row],[SAPSA Number]],'DS Point summary'!A:A,'DS Point summary'!D:D)</f>
        <v>Leuschner</v>
      </c>
      <c r="F45" s="39" t="str">
        <f>_xlfn.XLOOKUP(__xlnm._FilterDatabase_1512[[#This Row],[Surname]],'DS Point summary'!D:D,'DS Point summary'!E:E)</f>
        <v>PH</v>
      </c>
      <c r="G45" s="39" t="str">
        <f ca="1">_xlfn.XLOOKUP(__xlnm._FilterDatabase_1512[[#This Row],[Initials]],'DS Point summary'!E:E,'DS Point summary'!F:F)</f>
        <v>S</v>
      </c>
      <c r="H45" s="19">
        <f ca="1">_xlfn.XLOOKUP(__xlnm._FilterDatabase_1512[[#This Row],[SAPSA Number]],'DS Point summary'!A:A,'DS Point summary'!G:G)</f>
        <v>50</v>
      </c>
      <c r="I45" s="19" t="s">
        <v>367</v>
      </c>
      <c r="J45" s="21">
        <f t="shared" si="3"/>
        <v>0</v>
      </c>
      <c r="K45" s="22">
        <f t="shared" si="4"/>
        <v>0</v>
      </c>
      <c r="L45" s="23">
        <v>0</v>
      </c>
      <c r="M45" s="24">
        <v>0</v>
      </c>
      <c r="N45" s="23">
        <v>0</v>
      </c>
      <c r="O45" s="24">
        <v>0</v>
      </c>
      <c r="P45" s="23">
        <v>0</v>
      </c>
      <c r="Q45" s="24">
        <v>0</v>
      </c>
      <c r="R45" s="23">
        <v>0</v>
      </c>
      <c r="S45" s="24">
        <v>0</v>
      </c>
      <c r="T45" s="23">
        <v>0</v>
      </c>
      <c r="U45" s="24">
        <v>0</v>
      </c>
      <c r="V45" s="23">
        <v>0</v>
      </c>
      <c r="W45" s="24">
        <v>0</v>
      </c>
    </row>
    <row r="46" spans="1:23" ht="14.45" customHeight="1" x14ac:dyDescent="0.25">
      <c r="A46" s="17">
        <f t="shared" si="5"/>
        <v>1</v>
      </c>
      <c r="B46" s="25">
        <v>3810</v>
      </c>
      <c r="C46" s="18" t="str">
        <f>_xlfn.XLOOKUP(__xlnm._FilterDatabase_1512[[#This Row],[SAPSA Number]],Table1[SAPSA number],Table1[Paid up])</f>
        <v>Y</v>
      </c>
      <c r="D46" s="39" t="str">
        <f>_xlfn.XLOOKUP(__xlnm._FilterDatabase_1512[[#This Row],[SAPSA Number]],'DS Point summary'!A:A,'DS Point summary'!C:C)</f>
        <v>Roelof</v>
      </c>
      <c r="E46" s="39" t="str">
        <f>_xlfn.XLOOKUP(__xlnm._FilterDatabase_1512[[#This Row],[SAPSA Number]],'DS Point summary'!A:A,'DS Point summary'!D:D)</f>
        <v>Liebenberg</v>
      </c>
      <c r="F46" s="39" t="str">
        <f>_xlfn.XLOOKUP(__xlnm._FilterDatabase_1512[[#This Row],[Surname]],'DS Point summary'!D:D,'DS Point summary'!E:E)</f>
        <v>R</v>
      </c>
      <c r="G46" s="39" t="str">
        <f ca="1">_xlfn.XLOOKUP(__xlnm._FilterDatabase_1512[[#This Row],[Initials]],'DS Point summary'!E:E,'DS Point summary'!F:F)</f>
        <v>Jnr</v>
      </c>
      <c r="H46" s="19">
        <f ca="1">_xlfn.XLOOKUP(__xlnm._FilterDatabase_1512[[#This Row],[SAPSA Number]],'DS Point summary'!A:A,'DS Point summary'!G:G)</f>
        <v>56</v>
      </c>
      <c r="I46" s="19" t="s">
        <v>367</v>
      </c>
      <c r="J46" s="21">
        <f t="shared" si="3"/>
        <v>0</v>
      </c>
      <c r="K46" s="22">
        <f t="shared" si="4"/>
        <v>0</v>
      </c>
      <c r="L46" s="23">
        <v>0</v>
      </c>
      <c r="M46" s="24">
        <v>0</v>
      </c>
      <c r="N46" s="23">
        <v>0</v>
      </c>
      <c r="O46" s="24">
        <v>0</v>
      </c>
      <c r="P46" s="23">
        <v>0</v>
      </c>
      <c r="Q46" s="24">
        <v>0</v>
      </c>
      <c r="R46" s="23">
        <v>0</v>
      </c>
      <c r="S46" s="24">
        <v>0</v>
      </c>
      <c r="T46" s="23">
        <v>0</v>
      </c>
      <c r="U46" s="24">
        <v>0</v>
      </c>
      <c r="V46" s="23">
        <v>0</v>
      </c>
      <c r="W46" s="24">
        <v>0</v>
      </c>
    </row>
    <row r="47" spans="1:23" ht="14.45" customHeight="1" x14ac:dyDescent="0.25">
      <c r="A47" s="17">
        <f t="shared" si="5"/>
        <v>1</v>
      </c>
      <c r="B47" s="18">
        <v>6395</v>
      </c>
      <c r="C47" s="18" t="str">
        <f>_xlfn.XLOOKUP(__xlnm._FilterDatabase_1512[[#This Row],[SAPSA Number]],Table1[SAPSA number],Table1[Paid up])</f>
        <v>Y</v>
      </c>
      <c r="D47" s="39" t="str">
        <f>_xlfn.XLOOKUP(__xlnm._FilterDatabase_1512[[#This Row],[SAPSA Number]],'DS Point summary'!A:A,'DS Point summary'!C:C)</f>
        <v>Andre Jacque</v>
      </c>
      <c r="E47" s="39" t="str">
        <f>_xlfn.XLOOKUP(__xlnm._FilterDatabase_1512[[#This Row],[SAPSA Number]],'DS Point summary'!A:A,'DS Point summary'!D:D)</f>
        <v>Loubser</v>
      </c>
      <c r="F47" s="39" t="str">
        <f>_xlfn.XLOOKUP(__xlnm._FilterDatabase_1512[[#This Row],[Surname]],'DS Point summary'!D:D,'DS Point summary'!E:E)</f>
        <v>AJP</v>
      </c>
      <c r="G47" s="39" t="str">
        <f>_xlfn.XLOOKUP(__xlnm._FilterDatabase_1512[[#This Row],[Initials]],'DS Point summary'!E:E,'DS Point summary'!F:F)</f>
        <v>Y</v>
      </c>
      <c r="H47" s="19">
        <f>_xlfn.XLOOKUP(__xlnm._FilterDatabase_1512[[#This Row],[SAPSA Number]],'DS Point summary'!A:A,'DS Point summary'!G:G)</f>
        <v>0</v>
      </c>
      <c r="I47" s="19" t="s">
        <v>367</v>
      </c>
      <c r="J47" s="21">
        <f t="shared" si="3"/>
        <v>0</v>
      </c>
      <c r="K47" s="22">
        <f t="shared" si="4"/>
        <v>0</v>
      </c>
      <c r="L47" s="23">
        <v>0</v>
      </c>
      <c r="M47" s="24">
        <v>0</v>
      </c>
      <c r="N47" s="23">
        <v>0</v>
      </c>
      <c r="O47" s="24">
        <v>0</v>
      </c>
      <c r="P47" s="23">
        <v>0</v>
      </c>
      <c r="Q47" s="24">
        <v>0</v>
      </c>
      <c r="R47" s="23">
        <v>0</v>
      </c>
      <c r="S47" s="24">
        <v>0</v>
      </c>
      <c r="T47" s="23">
        <v>0</v>
      </c>
      <c r="U47" s="24">
        <v>0</v>
      </c>
      <c r="V47" s="23">
        <v>0</v>
      </c>
      <c r="W47" s="24">
        <v>0</v>
      </c>
    </row>
    <row r="48" spans="1:23" ht="14.45" customHeight="1" x14ac:dyDescent="0.25">
      <c r="A48" s="17">
        <f t="shared" si="5"/>
        <v>1</v>
      </c>
      <c r="B48" s="25">
        <v>683</v>
      </c>
      <c r="C48" s="18" t="str">
        <f>_xlfn.XLOOKUP(__xlnm._FilterDatabase_1512[[#This Row],[SAPSA Number]],Table1[SAPSA number],Table1[Paid up])</f>
        <v>Y</v>
      </c>
      <c r="D48" s="39" t="str">
        <f>_xlfn.XLOOKUP(__xlnm._FilterDatabase_1512[[#This Row],[SAPSA Number]],'DS Point summary'!A:A,'DS Point summary'!C:C)</f>
        <v>Ivor</v>
      </c>
      <c r="E48" s="39" t="str">
        <f>_xlfn.XLOOKUP(__xlnm._FilterDatabase_1512[[#This Row],[SAPSA Number]],'DS Point summary'!A:A,'DS Point summary'!D:D)</f>
        <v>Marais</v>
      </c>
      <c r="F48" s="39" t="str">
        <f>_xlfn.XLOOKUP(__xlnm._FilterDatabase_1512[[#This Row],[Surname]],'DS Point summary'!D:D,'DS Point summary'!E:E)</f>
        <v>I</v>
      </c>
      <c r="G48" s="39" t="str">
        <f ca="1">_xlfn.XLOOKUP(__xlnm._FilterDatabase_1512[[#This Row],[Initials]],'DS Point summary'!E:E,'DS Point summary'!F:F)</f>
        <v>S</v>
      </c>
      <c r="H48" s="19">
        <f ca="1">_xlfn.XLOOKUP(__xlnm._FilterDatabase_1512[[#This Row],[SAPSA Number]],'DS Point summary'!A:A,'DS Point summary'!G:G)</f>
        <v>57</v>
      </c>
      <c r="I48" s="19" t="s">
        <v>367</v>
      </c>
      <c r="J48" s="21">
        <f t="shared" si="3"/>
        <v>0</v>
      </c>
      <c r="K48" s="22">
        <f t="shared" si="4"/>
        <v>0</v>
      </c>
      <c r="L48" s="23">
        <v>0</v>
      </c>
      <c r="M48" s="24">
        <v>0</v>
      </c>
      <c r="N48" s="23">
        <v>0</v>
      </c>
      <c r="O48" s="24">
        <v>0</v>
      </c>
      <c r="P48" s="23">
        <v>0</v>
      </c>
      <c r="Q48" s="24">
        <v>0</v>
      </c>
      <c r="R48" s="23">
        <v>0</v>
      </c>
      <c r="S48" s="24">
        <v>0</v>
      </c>
      <c r="T48" s="23">
        <v>0</v>
      </c>
      <c r="U48" s="24">
        <v>0</v>
      </c>
      <c r="V48" s="23">
        <v>0</v>
      </c>
      <c r="W48" s="24">
        <v>0</v>
      </c>
    </row>
    <row r="49" spans="1:23" ht="14.45" customHeight="1" x14ac:dyDescent="0.25">
      <c r="A49" s="17">
        <f t="shared" si="5"/>
        <v>1</v>
      </c>
      <c r="B49" s="40">
        <v>4862</v>
      </c>
      <c r="C49" s="18" t="str">
        <f>_xlfn.XLOOKUP(__xlnm._FilterDatabase_1512[[#This Row],[SAPSA Number]],Table1[SAPSA number],Table1[Paid up])</f>
        <v>Y</v>
      </c>
      <c r="D49" s="39" t="str">
        <f>_xlfn.XLOOKUP(__xlnm._FilterDatabase_1512[[#This Row],[SAPSA Number]],'DS Point summary'!A:A,'DS Point summary'!C:C)</f>
        <v>George Keith</v>
      </c>
      <c r="E49" s="39" t="str">
        <f>_xlfn.XLOOKUP(__xlnm._FilterDatabase_1512[[#This Row],[SAPSA Number]],'DS Point summary'!A:A,'DS Point summary'!D:D)</f>
        <v>Marais</v>
      </c>
      <c r="F49" s="39" t="str">
        <f>_xlfn.XLOOKUP(__xlnm._FilterDatabase_1512[[#This Row],[Surname]],'DS Point summary'!D:D,'DS Point summary'!E:E)</f>
        <v>I</v>
      </c>
      <c r="G49" s="39" t="str">
        <f ca="1">_xlfn.XLOOKUP(__xlnm._FilterDatabase_1512[[#This Row],[Initials]],'DS Point summary'!E:E,'DS Point summary'!F:F)</f>
        <v>S</v>
      </c>
      <c r="H49" s="19">
        <f ca="1">_xlfn.XLOOKUP(__xlnm._FilterDatabase_1512[[#This Row],[SAPSA Number]],'DS Point summary'!A:A,'DS Point summary'!G:G)</f>
        <v>52</v>
      </c>
      <c r="I49" s="19" t="s">
        <v>367</v>
      </c>
      <c r="J49" s="21">
        <f t="shared" si="3"/>
        <v>0</v>
      </c>
      <c r="K49" s="22">
        <f t="shared" si="4"/>
        <v>0</v>
      </c>
      <c r="L49" s="23">
        <v>0</v>
      </c>
      <c r="M49" s="24">
        <v>0</v>
      </c>
      <c r="N49" s="23">
        <v>0</v>
      </c>
      <c r="O49" s="24">
        <v>0</v>
      </c>
      <c r="P49" s="23">
        <v>0</v>
      </c>
      <c r="Q49" s="24">
        <v>0</v>
      </c>
      <c r="R49" s="23">
        <v>0</v>
      </c>
      <c r="S49" s="24">
        <v>0</v>
      </c>
      <c r="T49" s="23">
        <v>0</v>
      </c>
      <c r="U49" s="24">
        <v>0</v>
      </c>
      <c r="V49" s="23">
        <v>0</v>
      </c>
      <c r="W49" s="24">
        <v>0</v>
      </c>
    </row>
    <row r="50" spans="1:23" ht="14.45" customHeight="1" x14ac:dyDescent="0.25">
      <c r="A50" s="17">
        <f t="shared" si="5"/>
        <v>1</v>
      </c>
      <c r="B50" s="26">
        <v>6966</v>
      </c>
      <c r="C50" s="18" t="str">
        <f>_xlfn.XLOOKUP(__xlnm._FilterDatabase_1512[[#This Row],[SAPSA Number]],Table1[SAPSA number],Table1[Paid up])</f>
        <v>Y</v>
      </c>
      <c r="D50" s="39" t="str">
        <f>_xlfn.XLOOKUP(__xlnm._FilterDatabase_1512[[#This Row],[SAPSA Number]],'DS Point summary'!A:A,'DS Point summary'!C:C)</f>
        <v>James</v>
      </c>
      <c r="E50" s="39" t="str">
        <f>_xlfn.XLOOKUP(__xlnm._FilterDatabase_1512[[#This Row],[SAPSA Number]],'DS Point summary'!A:A,'DS Point summary'!D:D)</f>
        <v>Masonganye</v>
      </c>
      <c r="F50" s="39" t="str">
        <f>_xlfn.XLOOKUP(__xlnm._FilterDatabase_1512[[#This Row],[Surname]],'DS Point summary'!D:D,'DS Point summary'!E:E)</f>
        <v>J</v>
      </c>
      <c r="G50" s="39" t="str">
        <f ca="1">_xlfn.XLOOKUP(__xlnm._FilterDatabase_1512[[#This Row],[Initials]],'DS Point summary'!E:E,'DS Point summary'!F:F)</f>
        <v xml:space="preserve"> </v>
      </c>
      <c r="H50" s="19">
        <f ca="1">_xlfn.XLOOKUP(__xlnm._FilterDatabase_1512[[#This Row],[SAPSA Number]],'DS Point summary'!A:A,'DS Point summary'!G:G)</f>
        <v>50</v>
      </c>
      <c r="I50" s="19" t="s">
        <v>367</v>
      </c>
      <c r="J50" s="21">
        <f t="shared" si="3"/>
        <v>0</v>
      </c>
      <c r="K50" s="22">
        <f t="shared" si="4"/>
        <v>0</v>
      </c>
      <c r="L50" s="23">
        <v>0</v>
      </c>
      <c r="M50" s="24">
        <v>0</v>
      </c>
      <c r="N50" s="23">
        <v>0</v>
      </c>
      <c r="O50" s="24">
        <v>0</v>
      </c>
      <c r="P50" s="23">
        <v>0</v>
      </c>
      <c r="Q50" s="24">
        <v>0</v>
      </c>
      <c r="R50" s="23">
        <v>0</v>
      </c>
      <c r="S50" s="24">
        <v>0</v>
      </c>
      <c r="T50" s="23">
        <v>0</v>
      </c>
      <c r="U50" s="24">
        <v>0</v>
      </c>
      <c r="V50" s="23">
        <v>0</v>
      </c>
      <c r="W50" s="24">
        <v>0</v>
      </c>
    </row>
    <row r="51" spans="1:23" ht="14.45" customHeight="1" x14ac:dyDescent="0.25">
      <c r="A51" s="17">
        <f t="shared" si="5"/>
        <v>1</v>
      </c>
      <c r="B51" s="39">
        <v>7132</v>
      </c>
      <c r="C51" s="18" t="str">
        <f>_xlfn.XLOOKUP(__xlnm._FilterDatabase_1512[[#This Row],[SAPSA Number]],Table1[SAPSA number],Table1[Paid up])</f>
        <v>Y</v>
      </c>
      <c r="D51" s="39" t="str">
        <f>_xlfn.XLOOKUP(__xlnm._FilterDatabase_1512[[#This Row],[SAPSA Number]],'DS Point summary'!A:A,'DS Point summary'!C:C)</f>
        <v>Yussuf</v>
      </c>
      <c r="E51" s="39" t="str">
        <f>_xlfn.XLOOKUP(__xlnm._FilterDatabase_1512[[#This Row],[SAPSA Number]],'DS Point summary'!A:A,'DS Point summary'!D:D)</f>
        <v>Mayet</v>
      </c>
      <c r="F51" s="39" t="str">
        <f>_xlfn.XLOOKUP(__xlnm._FilterDatabase_1512[[#This Row],[Surname]],'DS Point summary'!D:D,'DS Point summary'!E:E)</f>
        <v>Y</v>
      </c>
      <c r="G51" s="39" t="str">
        <f ca="1">_xlfn.XLOOKUP(__xlnm._FilterDatabase_1512[[#This Row],[Initials]],'DS Point summary'!E:E,'DS Point summary'!F:F)</f>
        <v>GS</v>
      </c>
      <c r="H51" s="19">
        <f>_xlfn.XLOOKUP(__xlnm._FilterDatabase_1512[[#This Row],[SAPSA Number]],'DS Point summary'!A:A,'DS Point summary'!G:G)</f>
        <v>0</v>
      </c>
      <c r="I51" s="19" t="s">
        <v>367</v>
      </c>
      <c r="J51" s="21">
        <f t="shared" si="3"/>
        <v>0</v>
      </c>
      <c r="K51" s="22">
        <f t="shared" si="4"/>
        <v>0</v>
      </c>
      <c r="L51" s="23">
        <v>0</v>
      </c>
      <c r="M51" s="24">
        <v>0</v>
      </c>
      <c r="N51" s="23">
        <v>0</v>
      </c>
      <c r="O51" s="24">
        <v>0</v>
      </c>
      <c r="P51" s="23">
        <v>0</v>
      </c>
      <c r="Q51" s="24">
        <v>0</v>
      </c>
      <c r="R51" s="23">
        <v>0</v>
      </c>
      <c r="S51" s="24">
        <v>0</v>
      </c>
      <c r="T51" s="23">
        <v>0</v>
      </c>
      <c r="U51" s="24">
        <v>0</v>
      </c>
      <c r="V51" s="23">
        <v>0</v>
      </c>
      <c r="W51" s="24">
        <v>0</v>
      </c>
    </row>
    <row r="52" spans="1:23" ht="14.45" customHeight="1" x14ac:dyDescent="0.25">
      <c r="A52" s="17">
        <f t="shared" si="5"/>
        <v>1</v>
      </c>
      <c r="B52" s="40">
        <v>888</v>
      </c>
      <c r="C52" s="18" t="str">
        <f>_xlfn.XLOOKUP(__xlnm._FilterDatabase_1512[[#This Row],[SAPSA Number]],Table1[SAPSA number],Table1[Paid up])</f>
        <v>Y</v>
      </c>
      <c r="D52" s="39" t="str">
        <f>_xlfn.XLOOKUP(__xlnm._FilterDatabase_1512[[#This Row],[SAPSA Number]],'DS Point summary'!A:A,'DS Point summary'!C:C)</f>
        <v>Yolandi Elaine</v>
      </c>
      <c r="E52" s="39" t="str">
        <f>_xlfn.XLOOKUP(__xlnm._FilterDatabase_1512[[#This Row],[SAPSA Number]],'DS Point summary'!A:A,'DS Point summary'!D:D)</f>
        <v>McAllister</v>
      </c>
      <c r="F52" s="39" t="str">
        <f>_xlfn.XLOOKUP(__xlnm._FilterDatabase_1512[[#This Row],[Surname]],'DS Point summary'!D:D,'DS Point summary'!E:E)</f>
        <v>YE</v>
      </c>
      <c r="G52" s="39" t="str">
        <f>_xlfn.XLOOKUP(__xlnm._FilterDatabase_1512[[#This Row],[Initials]],'DS Point summary'!E:E,'DS Point summary'!F:F)</f>
        <v>Lady</v>
      </c>
      <c r="H52" s="19">
        <f ca="1">_xlfn.XLOOKUP(__xlnm._FilterDatabase_1512[[#This Row],[SAPSA Number]],'DS Point summary'!A:A,'DS Point summary'!G:G)</f>
        <v>55</v>
      </c>
      <c r="I52" s="19" t="s">
        <v>367</v>
      </c>
      <c r="J52" s="21">
        <f t="shared" si="3"/>
        <v>0</v>
      </c>
      <c r="K52" s="22">
        <f t="shared" si="4"/>
        <v>0</v>
      </c>
      <c r="L52" s="23">
        <v>0</v>
      </c>
      <c r="M52" s="24">
        <v>0</v>
      </c>
      <c r="N52" s="23">
        <v>0</v>
      </c>
      <c r="O52" s="24">
        <v>0</v>
      </c>
      <c r="P52" s="23">
        <v>0</v>
      </c>
      <c r="Q52" s="24">
        <v>0</v>
      </c>
      <c r="R52" s="23">
        <v>0</v>
      </c>
      <c r="S52" s="24">
        <v>0</v>
      </c>
      <c r="T52" s="23">
        <v>0</v>
      </c>
      <c r="U52" s="24">
        <v>0</v>
      </c>
      <c r="V52" s="23">
        <v>0</v>
      </c>
      <c r="W52" s="24">
        <v>0</v>
      </c>
    </row>
    <row r="53" spans="1:23" ht="14.45" customHeight="1" x14ac:dyDescent="0.25">
      <c r="A53" s="17">
        <f t="shared" si="5"/>
        <v>1</v>
      </c>
      <c r="B53" s="25">
        <v>2928</v>
      </c>
      <c r="C53" s="18" t="str">
        <f>_xlfn.XLOOKUP(__xlnm._FilterDatabase_1512[[#This Row],[SAPSA Number]],Table1[SAPSA number],Table1[Paid up])</f>
        <v>Y</v>
      </c>
      <c r="D53" s="39" t="str">
        <f>_xlfn.XLOOKUP(__xlnm._FilterDatabase_1512[[#This Row],[SAPSA Number]],'DS Point summary'!A:A,'DS Point summary'!C:C)</f>
        <v>Delville Wood</v>
      </c>
      <c r="E53" s="39" t="str">
        <f>_xlfn.XLOOKUP(__xlnm._FilterDatabase_1512[[#This Row],[SAPSA Number]],'DS Point summary'!A:A,'DS Point summary'!D:D)</f>
        <v>McAllister</v>
      </c>
      <c r="F53" s="39" t="str">
        <f>_xlfn.XLOOKUP(__xlnm._FilterDatabase_1512[[#This Row],[Surname]],'DS Point summary'!D:D,'DS Point summary'!E:E)</f>
        <v>YE</v>
      </c>
      <c r="G53" s="39" t="str">
        <f>_xlfn.XLOOKUP(__xlnm._FilterDatabase_1512[[#This Row],[Initials]],'DS Point summary'!E:E,'DS Point summary'!F:F)</f>
        <v>Lady</v>
      </c>
      <c r="H53" s="19">
        <f ca="1">_xlfn.XLOOKUP(__xlnm._FilterDatabase_1512[[#This Row],[SAPSA Number]],'DS Point summary'!A:A,'DS Point summary'!G:G)</f>
        <v>58</v>
      </c>
      <c r="I53" s="19" t="s">
        <v>367</v>
      </c>
      <c r="J53" s="21">
        <f t="shared" si="3"/>
        <v>0</v>
      </c>
      <c r="K53" s="22">
        <f t="shared" si="4"/>
        <v>0</v>
      </c>
      <c r="L53" s="23">
        <v>0</v>
      </c>
      <c r="M53" s="24">
        <v>0</v>
      </c>
      <c r="N53" s="23">
        <v>0</v>
      </c>
      <c r="O53" s="24">
        <v>0</v>
      </c>
      <c r="P53" s="23">
        <v>0</v>
      </c>
      <c r="Q53" s="24">
        <v>0</v>
      </c>
      <c r="R53" s="23">
        <v>0</v>
      </c>
      <c r="S53" s="24">
        <v>0</v>
      </c>
      <c r="T53" s="23">
        <v>0</v>
      </c>
      <c r="U53" s="24">
        <v>0</v>
      </c>
      <c r="V53" s="23">
        <v>0</v>
      </c>
      <c r="W53" s="24">
        <v>0</v>
      </c>
    </row>
    <row r="54" spans="1:23" ht="14.45" customHeight="1" x14ac:dyDescent="0.25">
      <c r="A54" s="17">
        <f t="shared" si="5"/>
        <v>1</v>
      </c>
      <c r="B54" s="26">
        <v>851</v>
      </c>
      <c r="C54" s="18" t="str">
        <f>_xlfn.XLOOKUP(__xlnm._FilterDatabase_1512[[#This Row],[SAPSA Number]],Table1[SAPSA number],Table1[Paid up])</f>
        <v>Y</v>
      </c>
      <c r="D54" s="39" t="str">
        <f>_xlfn.XLOOKUP(__xlnm._FilterDatabase_1512[[#This Row],[SAPSA Number]],'DS Point summary'!A:A,'DS Point summary'!C:C)</f>
        <v>Ian David</v>
      </c>
      <c r="E54" s="39" t="str">
        <f>_xlfn.XLOOKUP(__xlnm._FilterDatabase_1512[[#This Row],[SAPSA Number]],'DS Point summary'!A:A,'DS Point summary'!D:D)</f>
        <v>McLaren</v>
      </c>
      <c r="F54" s="39" t="str">
        <f>_xlfn.XLOOKUP(__xlnm._FilterDatabase_1512[[#This Row],[Surname]],'DS Point summary'!D:D,'DS Point summary'!E:E)</f>
        <v>ID</v>
      </c>
      <c r="G54" s="39" t="str">
        <f ca="1">_xlfn.XLOOKUP(__xlnm._FilterDatabase_1512[[#This Row],[Initials]],'DS Point summary'!E:E,'DS Point summary'!F:F)</f>
        <v>SS</v>
      </c>
      <c r="H54" s="19">
        <f ca="1">_xlfn.XLOOKUP(__xlnm._FilterDatabase_1512[[#This Row],[SAPSA Number]],'DS Point summary'!A:A,'DS Point summary'!G:G)</f>
        <v>67</v>
      </c>
      <c r="I54" s="19" t="s">
        <v>367</v>
      </c>
      <c r="J54" s="21">
        <f t="shared" si="3"/>
        <v>0</v>
      </c>
      <c r="K54" s="22">
        <f t="shared" si="4"/>
        <v>0</v>
      </c>
      <c r="L54" s="23">
        <v>0</v>
      </c>
      <c r="M54" s="24">
        <v>0</v>
      </c>
      <c r="N54" s="23">
        <v>0</v>
      </c>
      <c r="O54" s="24">
        <v>0</v>
      </c>
      <c r="P54" s="23">
        <v>0</v>
      </c>
      <c r="Q54" s="24">
        <v>0</v>
      </c>
      <c r="R54" s="23">
        <v>0</v>
      </c>
      <c r="S54" s="24">
        <v>0</v>
      </c>
      <c r="T54" s="23">
        <v>0</v>
      </c>
      <c r="U54" s="24">
        <v>0</v>
      </c>
      <c r="V54" s="23">
        <v>0</v>
      </c>
      <c r="W54" s="24">
        <v>0</v>
      </c>
    </row>
    <row r="55" spans="1:23" ht="14.45" customHeight="1" x14ac:dyDescent="0.25">
      <c r="A55" s="17">
        <f t="shared" si="5"/>
        <v>1</v>
      </c>
      <c r="B55" s="18">
        <v>5200</v>
      </c>
      <c r="C55" s="18" t="str">
        <f>_xlfn.XLOOKUP(__xlnm._FilterDatabase_1512[[#This Row],[SAPSA Number]],Table1[SAPSA number],Table1[Paid up])</f>
        <v>Y</v>
      </c>
      <c r="D55" s="39" t="str">
        <f>_xlfn.XLOOKUP(__xlnm._FilterDatabase_1512[[#This Row],[SAPSA Number]],'DS Point summary'!A:A,'DS Point summary'!C:C)</f>
        <v>Daniel</v>
      </c>
      <c r="E55" s="39" t="str">
        <f>_xlfn.XLOOKUP(__xlnm._FilterDatabase_1512[[#This Row],[SAPSA Number]],'DS Point summary'!A:A,'DS Point summary'!D:D)</f>
        <v>McWilliam</v>
      </c>
      <c r="F55" s="39" t="str">
        <f>_xlfn.XLOOKUP(__xlnm._FilterDatabase_1512[[#This Row],[Surname]],'DS Point summary'!D:D,'DS Point summary'!E:E)</f>
        <v>D</v>
      </c>
      <c r="G55" s="39" t="str">
        <f ca="1">_xlfn.XLOOKUP(__xlnm._FilterDatabase_1512[[#This Row],[Initials]],'DS Point summary'!E:E,'DS Point summary'!F:F)</f>
        <v xml:space="preserve"> </v>
      </c>
      <c r="H55" s="19">
        <f ca="1">_xlfn.XLOOKUP(__xlnm._FilterDatabase_1512[[#This Row],[SAPSA Number]],'DS Point summary'!A:A,'DS Point summary'!G:G)</f>
        <v>37</v>
      </c>
      <c r="I55" s="19" t="s">
        <v>367</v>
      </c>
      <c r="J55" s="21">
        <f t="shared" si="3"/>
        <v>0</v>
      </c>
      <c r="K55" s="22">
        <f t="shared" si="4"/>
        <v>0</v>
      </c>
      <c r="L55" s="23">
        <v>0</v>
      </c>
      <c r="M55" s="24">
        <v>0</v>
      </c>
      <c r="N55" s="23">
        <v>0</v>
      </c>
      <c r="O55" s="24">
        <v>0</v>
      </c>
      <c r="P55" s="23">
        <v>0</v>
      </c>
      <c r="Q55" s="24">
        <v>0</v>
      </c>
      <c r="R55" s="23">
        <v>0</v>
      </c>
      <c r="S55" s="24">
        <v>0</v>
      </c>
      <c r="T55" s="23">
        <v>0</v>
      </c>
      <c r="U55" s="24">
        <v>0</v>
      </c>
      <c r="V55" s="23">
        <v>0</v>
      </c>
      <c r="W55" s="24">
        <v>0</v>
      </c>
    </row>
    <row r="56" spans="1:23" ht="14.45" customHeight="1" x14ac:dyDescent="0.25">
      <c r="A56" s="17">
        <f t="shared" si="5"/>
        <v>1</v>
      </c>
      <c r="B56" s="25">
        <v>1771</v>
      </c>
      <c r="C56" s="18" t="str">
        <f>_xlfn.XLOOKUP(__xlnm._FilterDatabase_1512[[#This Row],[SAPSA Number]],Table1[SAPSA number],Table1[Paid up])</f>
        <v>Y</v>
      </c>
      <c r="D56" s="39" t="str">
        <f>_xlfn.XLOOKUP(__xlnm._FilterDatabase_1512[[#This Row],[SAPSA Number]],'DS Point summary'!A:A,'DS Point summary'!C:C)</f>
        <v>Rodney Ralph</v>
      </c>
      <c r="E56" s="39" t="str">
        <f>_xlfn.XLOOKUP(__xlnm._FilterDatabase_1512[[#This Row],[SAPSA Number]],'DS Point summary'!A:A,'DS Point summary'!D:D)</f>
        <v>Mills</v>
      </c>
      <c r="F56" s="39" t="str">
        <f>_xlfn.XLOOKUP(__xlnm._FilterDatabase_1512[[#This Row],[Surname]],'DS Point summary'!D:D,'DS Point summary'!E:E)</f>
        <v>RR</v>
      </c>
      <c r="G56" s="39" t="str">
        <f ca="1">_xlfn.XLOOKUP(__xlnm._FilterDatabase_1512[[#This Row],[Initials]],'DS Point summary'!E:E,'DS Point summary'!F:F)</f>
        <v>GS</v>
      </c>
      <c r="H56" s="19">
        <f ca="1">_xlfn.XLOOKUP(__xlnm._FilterDatabase_1512[[#This Row],[SAPSA Number]],'DS Point summary'!A:A,'DS Point summary'!G:G)</f>
        <v>80</v>
      </c>
      <c r="I56" s="19" t="s">
        <v>367</v>
      </c>
      <c r="J56" s="21">
        <f t="shared" si="3"/>
        <v>0</v>
      </c>
      <c r="K56" s="22">
        <f t="shared" si="4"/>
        <v>0</v>
      </c>
      <c r="L56" s="23">
        <v>0</v>
      </c>
      <c r="M56" s="24">
        <v>0</v>
      </c>
      <c r="N56" s="23">
        <v>0</v>
      </c>
      <c r="O56" s="24">
        <v>0</v>
      </c>
      <c r="P56" s="23">
        <v>0</v>
      </c>
      <c r="Q56" s="24">
        <v>0</v>
      </c>
      <c r="R56" s="23">
        <v>0</v>
      </c>
      <c r="S56" s="24">
        <v>0</v>
      </c>
      <c r="T56" s="23">
        <v>0</v>
      </c>
      <c r="U56" s="24">
        <v>0</v>
      </c>
      <c r="V56" s="23">
        <v>0</v>
      </c>
      <c r="W56" s="24">
        <v>0</v>
      </c>
    </row>
    <row r="57" spans="1:23" ht="14.45" customHeight="1" x14ac:dyDescent="0.25">
      <c r="A57" s="17">
        <f t="shared" si="5"/>
        <v>1</v>
      </c>
      <c r="B57" s="25">
        <v>1637</v>
      </c>
      <c r="C57" s="18" t="str">
        <f>_xlfn.XLOOKUP(__xlnm._FilterDatabase_1512[[#This Row],[SAPSA Number]],Table1[SAPSA number],Table1[Paid up])</f>
        <v>Y</v>
      </c>
      <c r="D57" s="39" t="str">
        <f>_xlfn.XLOOKUP(__xlnm._FilterDatabase_1512[[#This Row],[SAPSA Number]],'DS Point summary'!A:A,'DS Point summary'!C:C)</f>
        <v>Andre Johann Pieter</v>
      </c>
      <c r="E57" s="39" t="str">
        <f>_xlfn.XLOOKUP(__xlnm._FilterDatabase_1512[[#This Row],[SAPSA Number]],'DS Point summary'!A:A,'DS Point summary'!D:D)</f>
        <v>Mouton</v>
      </c>
      <c r="F57" s="39" t="str">
        <f>_xlfn.XLOOKUP(__xlnm._FilterDatabase_1512[[#This Row],[Surname]],'DS Point summary'!D:D,'DS Point summary'!E:E)</f>
        <v>AJP</v>
      </c>
      <c r="G57" s="39" t="str">
        <f>_xlfn.XLOOKUP(__xlnm._FilterDatabase_1512[[#This Row],[Initials]],'DS Point summary'!E:E,'DS Point summary'!F:F)</f>
        <v>Y</v>
      </c>
      <c r="H57" s="19">
        <f ca="1">_xlfn.XLOOKUP(__xlnm._FilterDatabase_1512[[#This Row],[SAPSA Number]],'DS Point summary'!A:A,'DS Point summary'!G:G)</f>
        <v>69</v>
      </c>
      <c r="I57" s="19" t="s">
        <v>367</v>
      </c>
      <c r="J57" s="21">
        <f t="shared" si="3"/>
        <v>0</v>
      </c>
      <c r="K57" s="22">
        <f t="shared" si="4"/>
        <v>0</v>
      </c>
      <c r="L57" s="23">
        <v>0</v>
      </c>
      <c r="M57" s="24">
        <v>0</v>
      </c>
      <c r="N57" s="23">
        <v>0</v>
      </c>
      <c r="O57" s="24">
        <v>0</v>
      </c>
      <c r="P57" s="23">
        <v>0</v>
      </c>
      <c r="Q57" s="24">
        <v>0</v>
      </c>
      <c r="R57" s="23">
        <v>0</v>
      </c>
      <c r="S57" s="24">
        <v>0</v>
      </c>
      <c r="T57" s="23">
        <v>0</v>
      </c>
      <c r="U57" s="24">
        <v>0</v>
      </c>
      <c r="V57" s="23">
        <v>0</v>
      </c>
      <c r="W57" s="24">
        <v>0</v>
      </c>
    </row>
    <row r="58" spans="1:23" ht="14.25" customHeight="1" x14ac:dyDescent="0.25">
      <c r="A58" s="17">
        <f t="shared" si="5"/>
        <v>1</v>
      </c>
      <c r="B58" s="40">
        <v>1776</v>
      </c>
      <c r="C58" s="18" t="str">
        <f>_xlfn.XLOOKUP(__xlnm._FilterDatabase_1512[[#This Row],[SAPSA Number]],Table1[SAPSA number],Table1[Paid up])</f>
        <v>Y</v>
      </c>
      <c r="D58" s="39" t="str">
        <f>_xlfn.XLOOKUP(__xlnm._FilterDatabase_1512[[#This Row],[SAPSA Number]],'DS Point summary'!A:A,'DS Point summary'!C:C)</f>
        <v>Leonie Christina</v>
      </c>
      <c r="E58" s="39" t="str">
        <f>_xlfn.XLOOKUP(__xlnm._FilterDatabase_1512[[#This Row],[SAPSA Number]],'DS Point summary'!A:A,'DS Point summary'!D:D)</f>
        <v>Myburgh</v>
      </c>
      <c r="F58" s="39" t="str">
        <f>_xlfn.XLOOKUP(__xlnm._FilterDatabase_1512[[#This Row],[Surname]],'DS Point summary'!D:D,'DS Point summary'!E:E)</f>
        <v>LC</v>
      </c>
      <c r="G58" s="39" t="str">
        <f>_xlfn.XLOOKUP(__xlnm._FilterDatabase_1512[[#This Row],[Initials]],'DS Point summary'!E:E,'DS Point summary'!F:F)</f>
        <v>Lady</v>
      </c>
      <c r="H58" s="19">
        <f ca="1">_xlfn.XLOOKUP(__xlnm._FilterDatabase_1512[[#This Row],[SAPSA Number]],'DS Point summary'!A:A,'DS Point summary'!G:G)</f>
        <v>54</v>
      </c>
      <c r="I58" s="19" t="s">
        <v>367</v>
      </c>
      <c r="J58" s="21">
        <f t="shared" si="3"/>
        <v>0</v>
      </c>
      <c r="K58" s="22">
        <f t="shared" si="4"/>
        <v>0</v>
      </c>
      <c r="L58" s="23">
        <v>0</v>
      </c>
      <c r="M58" s="24">
        <v>0</v>
      </c>
      <c r="N58" s="23">
        <v>0</v>
      </c>
      <c r="O58" s="24">
        <v>0</v>
      </c>
      <c r="P58" s="23">
        <v>0</v>
      </c>
      <c r="Q58" s="24">
        <v>0</v>
      </c>
      <c r="R58" s="23">
        <v>0</v>
      </c>
      <c r="S58" s="24">
        <v>0</v>
      </c>
      <c r="T58" s="23">
        <v>0</v>
      </c>
      <c r="U58" s="24">
        <v>0</v>
      </c>
      <c r="V58" s="23">
        <v>0</v>
      </c>
      <c r="W58" s="24">
        <v>0</v>
      </c>
    </row>
    <row r="59" spans="1:23" ht="14.45" customHeight="1" x14ac:dyDescent="0.25">
      <c r="A59" s="17">
        <f t="shared" si="5"/>
        <v>1</v>
      </c>
      <c r="B59" s="40">
        <v>1777</v>
      </c>
      <c r="C59" s="18" t="str">
        <f>_xlfn.XLOOKUP(__xlnm._FilterDatabase_1512[[#This Row],[SAPSA Number]],Table1[SAPSA number],Table1[Paid up])</f>
        <v>Y</v>
      </c>
      <c r="D59" s="39" t="str">
        <f>_xlfn.XLOOKUP(__xlnm._FilterDatabase_1512[[#This Row],[SAPSA Number]],'DS Point summary'!A:A,'DS Point summary'!C:C)</f>
        <v xml:space="preserve">Leon </v>
      </c>
      <c r="E59" s="39" t="str">
        <f>_xlfn.XLOOKUP(__xlnm._FilterDatabase_1512[[#This Row],[SAPSA Number]],'DS Point summary'!A:A,'DS Point summary'!D:D)</f>
        <v>Myburgh</v>
      </c>
      <c r="F59" s="39" t="str">
        <f>_xlfn.XLOOKUP(__xlnm._FilterDatabase_1512[[#This Row],[Surname]],'DS Point summary'!D:D,'DS Point summary'!E:E)</f>
        <v>LC</v>
      </c>
      <c r="G59" s="39" t="str">
        <f>_xlfn.XLOOKUP(__xlnm._FilterDatabase_1512[[#This Row],[Initials]],'DS Point summary'!E:E,'DS Point summary'!F:F)</f>
        <v>Lady</v>
      </c>
      <c r="H59" s="19">
        <f ca="1">_xlfn.XLOOKUP(__xlnm._FilterDatabase_1512[[#This Row],[SAPSA Number]],'DS Point summary'!A:A,'DS Point summary'!G:G)</f>
        <v>51</v>
      </c>
      <c r="I59" s="19" t="s">
        <v>367</v>
      </c>
      <c r="J59" s="21">
        <f t="shared" si="3"/>
        <v>0</v>
      </c>
      <c r="K59" s="22">
        <f t="shared" si="4"/>
        <v>0</v>
      </c>
      <c r="L59" s="23">
        <v>0</v>
      </c>
      <c r="M59" s="24">
        <v>0</v>
      </c>
      <c r="N59" s="23">
        <v>0</v>
      </c>
      <c r="O59" s="24">
        <v>0</v>
      </c>
      <c r="P59" s="23">
        <v>0</v>
      </c>
      <c r="Q59" s="24">
        <v>0</v>
      </c>
      <c r="R59" s="23">
        <v>0</v>
      </c>
      <c r="S59" s="24">
        <v>0</v>
      </c>
      <c r="T59" s="23">
        <v>0</v>
      </c>
      <c r="U59" s="24">
        <v>0</v>
      </c>
      <c r="V59" s="23">
        <v>0</v>
      </c>
      <c r="W59" s="24">
        <v>0</v>
      </c>
    </row>
    <row r="60" spans="1:23" ht="14.45" customHeight="1" x14ac:dyDescent="0.25">
      <c r="A60" s="17">
        <f t="shared" si="5"/>
        <v>1</v>
      </c>
      <c r="B60" s="40">
        <v>7073</v>
      </c>
      <c r="C60" s="18" t="str">
        <f>_xlfn.XLOOKUP(__xlnm._FilterDatabase_1512[[#This Row],[SAPSA Number]],Table1[SAPSA number],Table1[Paid up])</f>
        <v>Y</v>
      </c>
      <c r="D60" s="39" t="str">
        <f>_xlfn.XLOOKUP(__xlnm._FilterDatabase_1512[[#This Row],[SAPSA Number]],'DS Point summary'!A:A,'DS Point summary'!C:C)</f>
        <v>Abraham Christoffel</v>
      </c>
      <c r="E60" s="39" t="str">
        <f>_xlfn.XLOOKUP(__xlnm._FilterDatabase_1512[[#This Row],[SAPSA Number]],'DS Point summary'!A:A,'DS Point summary'!D:D)</f>
        <v>Naude</v>
      </c>
      <c r="F60" s="39" t="str">
        <f>_xlfn.XLOOKUP(__xlnm._FilterDatabase_1512[[#This Row],[Surname]],'DS Point summary'!D:D,'DS Point summary'!E:E)</f>
        <v>AC</v>
      </c>
      <c r="G60" s="39" t="str">
        <f ca="1">_xlfn.XLOOKUP(__xlnm._FilterDatabase_1512[[#This Row],[Initials]],'DS Point summary'!E:E,'DS Point summary'!F:F)</f>
        <v xml:space="preserve"> </v>
      </c>
      <c r="H60" s="19">
        <f>_xlfn.XLOOKUP(__xlnm._FilterDatabase_1512[[#This Row],[SAPSA Number]],'DS Point summary'!A:A,'DS Point summary'!G:G)</f>
        <v>0</v>
      </c>
      <c r="I60" s="19" t="s">
        <v>367</v>
      </c>
      <c r="J60" s="21">
        <f t="shared" si="3"/>
        <v>0</v>
      </c>
      <c r="K60" s="22">
        <f t="shared" si="4"/>
        <v>0</v>
      </c>
      <c r="L60" s="23">
        <v>0</v>
      </c>
      <c r="M60" s="24">
        <v>0</v>
      </c>
      <c r="N60" s="23">
        <v>0</v>
      </c>
      <c r="O60" s="24">
        <v>0</v>
      </c>
      <c r="P60" s="23">
        <v>0</v>
      </c>
      <c r="Q60" s="24">
        <v>0</v>
      </c>
      <c r="R60" s="23">
        <v>0</v>
      </c>
      <c r="S60" s="24">
        <v>0</v>
      </c>
      <c r="T60" s="23">
        <v>0</v>
      </c>
      <c r="U60" s="24">
        <v>0</v>
      </c>
      <c r="V60" s="23">
        <v>0</v>
      </c>
      <c r="W60" s="24">
        <v>0</v>
      </c>
    </row>
    <row r="61" spans="1:23" ht="14.45" customHeight="1" x14ac:dyDescent="0.25">
      <c r="A61" s="17">
        <f t="shared" si="5"/>
        <v>1</v>
      </c>
      <c r="B61" s="25">
        <v>5804</v>
      </c>
      <c r="C61" s="18" t="str">
        <f>_xlfn.XLOOKUP(__xlnm._FilterDatabase_1512[[#This Row],[SAPSA Number]],Table1[SAPSA number],Table1[Paid up])</f>
        <v>Y</v>
      </c>
      <c r="D61" s="39" t="str">
        <f>_xlfn.XLOOKUP(__xlnm._FilterDatabase_1512[[#This Row],[SAPSA Number]],'DS Point summary'!A:A,'DS Point summary'!C:C)</f>
        <v>Louis Johannes</v>
      </c>
      <c r="E61" s="39" t="str">
        <f>_xlfn.XLOOKUP(__xlnm._FilterDatabase_1512[[#This Row],[SAPSA Number]],'DS Point summary'!A:A,'DS Point summary'!D:D)</f>
        <v>Nel</v>
      </c>
      <c r="F61" s="39" t="str">
        <f>_xlfn.XLOOKUP(__xlnm._FilterDatabase_1512[[#This Row],[Surname]],'DS Point summary'!D:D,'DS Point summary'!E:E)</f>
        <v>LJ</v>
      </c>
      <c r="G61" s="39" t="str">
        <f ca="1">_xlfn.XLOOKUP(__xlnm._FilterDatabase_1512[[#This Row],[Initials]],'DS Point summary'!E:E,'DS Point summary'!F:F)</f>
        <v xml:space="preserve"> </v>
      </c>
      <c r="H61" s="19">
        <f ca="1">_xlfn.XLOOKUP(__xlnm._FilterDatabase_1512[[#This Row],[SAPSA Number]],'DS Point summary'!A:A,'DS Point summary'!G:G)</f>
        <v>46</v>
      </c>
      <c r="I61" s="19" t="s">
        <v>367</v>
      </c>
      <c r="J61" s="21">
        <f t="shared" si="3"/>
        <v>0</v>
      </c>
      <c r="K61" s="22">
        <f t="shared" si="4"/>
        <v>0</v>
      </c>
      <c r="L61" s="23">
        <v>0</v>
      </c>
      <c r="M61" s="24">
        <v>0</v>
      </c>
      <c r="N61" s="23">
        <v>0</v>
      </c>
      <c r="O61" s="24">
        <v>0</v>
      </c>
      <c r="P61" s="23">
        <v>0</v>
      </c>
      <c r="Q61" s="24">
        <v>0</v>
      </c>
      <c r="R61" s="23">
        <v>0</v>
      </c>
      <c r="S61" s="24">
        <v>0</v>
      </c>
      <c r="T61" s="23">
        <v>0</v>
      </c>
      <c r="U61" s="24">
        <v>0</v>
      </c>
      <c r="V61" s="23">
        <v>0</v>
      </c>
      <c r="W61" s="24">
        <v>0</v>
      </c>
    </row>
    <row r="62" spans="1:23" ht="14.45" customHeight="1" x14ac:dyDescent="0.25">
      <c r="A62" s="17">
        <f t="shared" si="5"/>
        <v>1</v>
      </c>
      <c r="B62" s="18">
        <v>400</v>
      </c>
      <c r="C62" s="18" t="str">
        <f>_xlfn.XLOOKUP(__xlnm._FilterDatabase_1512[[#This Row],[SAPSA Number]],Table1[SAPSA number],Table1[Paid up])</f>
        <v>Y</v>
      </c>
      <c r="D62" s="39" t="str">
        <f>_xlfn.XLOOKUP(__xlnm._FilterDatabase_1512[[#This Row],[SAPSA Number]],'DS Point summary'!A:A,'DS Point summary'!C:C)</f>
        <v>Sean Michael</v>
      </c>
      <c r="E62" s="39" t="str">
        <f>_xlfn.XLOOKUP(__xlnm._FilterDatabase_1512[[#This Row],[SAPSA Number]],'DS Point summary'!A:A,'DS Point summary'!D:D)</f>
        <v>O'Donovan</v>
      </c>
      <c r="F62" s="39" t="str">
        <f>_xlfn.XLOOKUP(__xlnm._FilterDatabase_1512[[#This Row],[Surname]],'DS Point summary'!D:D,'DS Point summary'!E:E)</f>
        <v>SM</v>
      </c>
      <c r="G62" s="39" t="str">
        <f ca="1">_xlfn.XLOOKUP(__xlnm._FilterDatabase_1512[[#This Row],[Initials]],'DS Point summary'!E:E,'DS Point summary'!F:F)</f>
        <v>S</v>
      </c>
      <c r="H62" s="19">
        <f ca="1">_xlfn.XLOOKUP(__xlnm._FilterDatabase_1512[[#This Row],[SAPSA Number]],'DS Point summary'!A:A,'DS Point summary'!G:G)</f>
        <v>59</v>
      </c>
      <c r="I62" s="19" t="s">
        <v>367</v>
      </c>
      <c r="J62" s="21">
        <f t="shared" si="3"/>
        <v>0</v>
      </c>
      <c r="K62" s="22">
        <f t="shared" si="4"/>
        <v>0</v>
      </c>
      <c r="L62" s="23">
        <v>0</v>
      </c>
      <c r="M62" s="24">
        <v>0</v>
      </c>
      <c r="N62" s="23">
        <v>0</v>
      </c>
      <c r="O62" s="24">
        <v>0</v>
      </c>
      <c r="P62" s="23">
        <v>0</v>
      </c>
      <c r="Q62" s="24">
        <v>0</v>
      </c>
      <c r="R62" s="23">
        <v>0</v>
      </c>
      <c r="S62" s="24">
        <v>0</v>
      </c>
      <c r="T62" s="23">
        <v>0</v>
      </c>
      <c r="U62" s="24">
        <v>0</v>
      </c>
      <c r="V62" s="23">
        <v>0</v>
      </c>
      <c r="W62" s="24">
        <v>0</v>
      </c>
    </row>
    <row r="63" spans="1:23" ht="14.45" customHeight="1" x14ac:dyDescent="0.25">
      <c r="A63" s="17">
        <f t="shared" si="5"/>
        <v>1</v>
      </c>
      <c r="B63" s="25">
        <v>401</v>
      </c>
      <c r="C63" s="18" t="str">
        <f>_xlfn.XLOOKUP(__xlnm._FilterDatabase_1512[[#This Row],[SAPSA Number]],Table1[SAPSA number],Table1[Paid up])</f>
        <v>Y</v>
      </c>
      <c r="D63" s="39" t="str">
        <f>_xlfn.XLOOKUP(__xlnm._FilterDatabase_1512[[#This Row],[SAPSA Number]],'DS Point summary'!A:A,'DS Point summary'!C:C)</f>
        <v>Sebella</v>
      </c>
      <c r="E63" s="39" t="str">
        <f>_xlfn.XLOOKUP(__xlnm._FilterDatabase_1512[[#This Row],[SAPSA Number]],'DS Point summary'!A:A,'DS Point summary'!D:D)</f>
        <v>O'Donovan</v>
      </c>
      <c r="F63" s="39" t="str">
        <f>_xlfn.XLOOKUP(__xlnm._FilterDatabase_1512[[#This Row],[Surname]],'DS Point summary'!D:D,'DS Point summary'!E:E)</f>
        <v>SM</v>
      </c>
      <c r="G63" s="39" t="str">
        <f ca="1">_xlfn.XLOOKUP(__xlnm._FilterDatabase_1512[[#This Row],[Initials]],'DS Point summary'!E:E,'DS Point summary'!F:F)</f>
        <v>S</v>
      </c>
      <c r="H63" s="19">
        <f ca="1">_xlfn.XLOOKUP(__xlnm._FilterDatabase_1512[[#This Row],[SAPSA Number]],'DS Point summary'!A:A,'DS Point summary'!G:G)</f>
        <v>69</v>
      </c>
      <c r="I63" s="19" t="s">
        <v>367</v>
      </c>
      <c r="J63" s="21">
        <f t="shared" si="3"/>
        <v>0</v>
      </c>
      <c r="K63" s="22">
        <f t="shared" si="4"/>
        <v>0</v>
      </c>
      <c r="L63" s="23">
        <v>0</v>
      </c>
      <c r="M63" s="24">
        <v>0</v>
      </c>
      <c r="N63" s="23">
        <v>0</v>
      </c>
      <c r="O63" s="24">
        <v>0</v>
      </c>
      <c r="P63" s="23">
        <v>0</v>
      </c>
      <c r="Q63" s="24">
        <v>0</v>
      </c>
      <c r="R63" s="23">
        <v>0</v>
      </c>
      <c r="S63" s="24">
        <v>0</v>
      </c>
      <c r="T63" s="23">
        <v>0</v>
      </c>
      <c r="U63" s="24">
        <v>0</v>
      </c>
      <c r="V63" s="23">
        <v>0</v>
      </c>
      <c r="W63" s="24">
        <v>0</v>
      </c>
    </row>
    <row r="64" spans="1:23" ht="14.45" customHeight="1" x14ac:dyDescent="0.25">
      <c r="A64" s="17">
        <f t="shared" si="5"/>
        <v>1</v>
      </c>
      <c r="B64" s="25">
        <v>250</v>
      </c>
      <c r="C64" s="18" t="str">
        <f>_xlfn.XLOOKUP(__xlnm._FilterDatabase_1512[[#This Row],[SAPSA Number]],Table1[SAPSA number],Table1[Paid up])</f>
        <v>Y</v>
      </c>
      <c r="D64" s="39" t="str">
        <f>_xlfn.XLOOKUP(__xlnm._FilterDatabase_1512[[#This Row],[SAPSA Number]],'DS Point summary'!A:A,'DS Point summary'!C:C)</f>
        <v>Adriano Walter</v>
      </c>
      <c r="E64" s="39" t="str">
        <f>_xlfn.XLOOKUP(__xlnm._FilterDatabase_1512[[#This Row],[SAPSA Number]],'DS Point summary'!A:A,'DS Point summary'!D:D)</f>
        <v>Paschini</v>
      </c>
      <c r="F64" s="39" t="str">
        <f>_xlfn.XLOOKUP(__xlnm._FilterDatabase_1512[[#This Row],[Surname]],'DS Point summary'!D:D,'DS Point summary'!E:E)</f>
        <v>AW</v>
      </c>
      <c r="G64" s="39" t="str">
        <f ca="1">_xlfn.XLOOKUP(__xlnm._FilterDatabase_1512[[#This Row],[Initials]],'DS Point summary'!E:E,'DS Point summary'!F:F)</f>
        <v>Jnr</v>
      </c>
      <c r="H64" s="19">
        <f ca="1">_xlfn.XLOOKUP(__xlnm._FilterDatabase_1512[[#This Row],[SAPSA Number]],'DS Point summary'!A:A,'DS Point summary'!G:G)</f>
        <v>65</v>
      </c>
      <c r="I64" s="19" t="s">
        <v>367</v>
      </c>
      <c r="J64" s="21">
        <f t="shared" si="3"/>
        <v>0</v>
      </c>
      <c r="K64" s="22">
        <f t="shared" si="4"/>
        <v>0</v>
      </c>
      <c r="L64" s="23">
        <v>0</v>
      </c>
      <c r="M64" s="24">
        <v>0</v>
      </c>
      <c r="N64" s="23">
        <v>0</v>
      </c>
      <c r="O64" s="24">
        <v>0</v>
      </c>
      <c r="P64" s="23">
        <v>0</v>
      </c>
      <c r="Q64" s="24">
        <v>0</v>
      </c>
      <c r="R64" s="23">
        <v>0</v>
      </c>
      <c r="S64" s="24">
        <v>0</v>
      </c>
      <c r="T64" s="23">
        <v>0</v>
      </c>
      <c r="U64" s="24">
        <v>0</v>
      </c>
      <c r="V64" s="23">
        <v>0</v>
      </c>
      <c r="W64" s="24">
        <v>0</v>
      </c>
    </row>
    <row r="65" spans="1:23" ht="14.45" customHeight="1" x14ac:dyDescent="0.25">
      <c r="A65" s="17">
        <f t="shared" si="5"/>
        <v>1</v>
      </c>
      <c r="B65" s="25">
        <v>6633</v>
      </c>
      <c r="C65" s="18" t="str">
        <f>_xlfn.XLOOKUP(__xlnm._FilterDatabase_1512[[#This Row],[SAPSA Number]],Table1[SAPSA number],Table1[Paid up])</f>
        <v>Y</v>
      </c>
      <c r="D65" s="39" t="str">
        <f>_xlfn.XLOOKUP(__xlnm._FilterDatabase_1512[[#This Row],[SAPSA Number]],'DS Point summary'!A:A,'DS Point summary'!C:C)</f>
        <v>Allessandro Raffaele</v>
      </c>
      <c r="E65" s="39" t="str">
        <f>_xlfn.XLOOKUP(__xlnm._FilterDatabase_1512[[#This Row],[SAPSA Number]],'DS Point summary'!A:A,'DS Point summary'!D:D)</f>
        <v>Paschini</v>
      </c>
      <c r="F65" s="39" t="str">
        <f>_xlfn.XLOOKUP(__xlnm._FilterDatabase_1512[[#This Row],[Surname]],'DS Point summary'!D:D,'DS Point summary'!E:E)</f>
        <v>AW</v>
      </c>
      <c r="G65" s="39" t="str">
        <f ca="1">_xlfn.XLOOKUP(__xlnm._FilterDatabase_1512[[#This Row],[Initials]],'DS Point summary'!E:E,'DS Point summary'!F:F)</f>
        <v>Jnr</v>
      </c>
      <c r="H65" s="19">
        <f ca="1">_xlfn.XLOOKUP(__xlnm._FilterDatabase_1512[[#This Row],[SAPSA Number]],'DS Point summary'!A:A,'DS Point summary'!G:G)</f>
        <v>24</v>
      </c>
      <c r="I65" s="19" t="s">
        <v>367</v>
      </c>
      <c r="J65" s="21">
        <f t="shared" si="3"/>
        <v>0</v>
      </c>
      <c r="K65" s="22">
        <f t="shared" si="4"/>
        <v>0</v>
      </c>
      <c r="L65" s="23">
        <v>0</v>
      </c>
      <c r="M65" s="24">
        <v>0</v>
      </c>
      <c r="N65" s="23">
        <v>0</v>
      </c>
      <c r="O65" s="24">
        <v>0</v>
      </c>
      <c r="P65" s="23">
        <v>0</v>
      </c>
      <c r="Q65" s="24">
        <v>0</v>
      </c>
      <c r="R65" s="23">
        <v>0</v>
      </c>
      <c r="S65" s="24">
        <v>0</v>
      </c>
      <c r="T65" s="23">
        <v>0</v>
      </c>
      <c r="U65" s="24">
        <v>0</v>
      </c>
      <c r="V65" s="23">
        <v>0</v>
      </c>
      <c r="W65" s="24">
        <v>0</v>
      </c>
    </row>
    <row r="66" spans="1:23" ht="14.45" customHeight="1" x14ac:dyDescent="0.25">
      <c r="A66" s="17">
        <f t="shared" si="5"/>
        <v>1</v>
      </c>
      <c r="B66" s="25">
        <v>7074</v>
      </c>
      <c r="C66" s="18" t="str">
        <f>_xlfn.XLOOKUP(__xlnm._FilterDatabase_1512[[#This Row],[SAPSA Number]],Table1[SAPSA number],Table1[Paid up])</f>
        <v>Y</v>
      </c>
      <c r="D66" s="39" t="str">
        <f>_xlfn.XLOOKUP(__xlnm._FilterDatabase_1512[[#This Row],[SAPSA Number]],'DS Point summary'!A:A,'DS Point summary'!C:C)</f>
        <v>Christoffel</v>
      </c>
      <c r="E66" s="39" t="str">
        <f>_xlfn.XLOOKUP(__xlnm._FilterDatabase_1512[[#This Row],[SAPSA Number]],'DS Point summary'!A:A,'DS Point summary'!D:D)</f>
        <v>Pretorius</v>
      </c>
      <c r="F66" s="39" t="str">
        <f>_xlfn.XLOOKUP(__xlnm._FilterDatabase_1512[[#This Row],[Surname]],'DS Point summary'!D:D,'DS Point summary'!E:E)</f>
        <v>C</v>
      </c>
      <c r="G66" s="39" t="str">
        <f ca="1">_xlfn.XLOOKUP(__xlnm._FilterDatabase_1512[[#This Row],[Initials]],'DS Point summary'!E:E,'DS Point summary'!F:F)</f>
        <v>SS</v>
      </c>
      <c r="H66" s="19">
        <f>_xlfn.XLOOKUP(__xlnm._FilterDatabase_1512[[#This Row],[SAPSA Number]],'DS Point summary'!A:A,'DS Point summary'!G:G)</f>
        <v>0</v>
      </c>
      <c r="I66" s="19" t="s">
        <v>367</v>
      </c>
      <c r="J66" s="21">
        <f t="shared" ref="J66:J97" si="6">(IF(L66&gt;0,1,0)+(IF(M66&gt;0,1,0))+(IF(N66&gt;0,1,0))+(IF(O66&gt;0,1,0))+(IF(P66&gt;0,1,0))+(IF(Q66&gt;0,1,0))+(IF(R66&gt;0,1,0))+(IF(S66&gt;0,1,0))+(IF(T66&gt;0,1,0))+(IF(U66&gt;0,1,0))+(IF(V66&gt;0,1,0))+(IF(W66&gt;0,1,0)))</f>
        <v>0</v>
      </c>
      <c r="K66" s="22">
        <f t="shared" ref="K66:K97" si="7">(LARGE(L66:U66,1)+LARGE(L66:U66,2)+LARGE(L66:U66,3)+LARGE(L66:U66,4)+LARGE(L66:U66,5))/5</f>
        <v>0</v>
      </c>
      <c r="L66" s="23">
        <v>0</v>
      </c>
      <c r="M66" s="24">
        <v>0</v>
      </c>
      <c r="N66" s="23">
        <v>0</v>
      </c>
      <c r="O66" s="24">
        <v>0</v>
      </c>
      <c r="P66" s="23">
        <v>0</v>
      </c>
      <c r="Q66" s="24">
        <v>0</v>
      </c>
      <c r="R66" s="23">
        <v>0</v>
      </c>
      <c r="S66" s="24">
        <v>0</v>
      </c>
      <c r="T66" s="23">
        <v>0</v>
      </c>
      <c r="U66" s="24">
        <v>0</v>
      </c>
      <c r="V66" s="23">
        <v>0</v>
      </c>
      <c r="W66" s="24">
        <v>0</v>
      </c>
    </row>
    <row r="67" spans="1:23" ht="14.45" customHeight="1" x14ac:dyDescent="0.25">
      <c r="A67" s="17">
        <f t="shared" si="5"/>
        <v>1</v>
      </c>
      <c r="B67" s="25">
        <v>2950</v>
      </c>
      <c r="C67" s="18" t="str">
        <f>_xlfn.XLOOKUP(__xlnm._FilterDatabase_1512[[#This Row],[SAPSA Number]],Table1[SAPSA number],Table1[Paid up])</f>
        <v>Y</v>
      </c>
      <c r="D67" s="39" t="str">
        <f>_xlfn.XLOOKUP(__xlnm._FilterDatabase_1512[[#This Row],[SAPSA Number]],'DS Point summary'!A:A,'DS Point summary'!C:C)</f>
        <v>Renier Jansen</v>
      </c>
      <c r="E67" s="39" t="str">
        <f>_xlfn.XLOOKUP(__xlnm._FilterDatabase_1512[[#This Row],[SAPSA Number]],'DS Point summary'!A:A,'DS Point summary'!D:D)</f>
        <v>Reynders</v>
      </c>
      <c r="F67" s="39" t="str">
        <f>_xlfn.XLOOKUP(__xlnm._FilterDatabase_1512[[#This Row],[Surname]],'DS Point summary'!D:D,'DS Point summary'!E:E)</f>
        <v>RJ</v>
      </c>
      <c r="G67" s="39" t="str">
        <f ca="1">_xlfn.XLOOKUP(__xlnm._FilterDatabase_1512[[#This Row],[Initials]],'DS Point summary'!E:E,'DS Point summary'!F:F)</f>
        <v xml:space="preserve"> </v>
      </c>
      <c r="H67" s="19">
        <f ca="1">_xlfn.XLOOKUP(__xlnm._FilterDatabase_1512[[#This Row],[SAPSA Number]],'DS Point summary'!A:A,'DS Point summary'!G:G)</f>
        <v>45</v>
      </c>
      <c r="I67" s="19" t="s">
        <v>367</v>
      </c>
      <c r="J67" s="21">
        <f t="shared" si="6"/>
        <v>0</v>
      </c>
      <c r="K67" s="22">
        <f t="shared" si="7"/>
        <v>0</v>
      </c>
      <c r="L67" s="23">
        <v>0</v>
      </c>
      <c r="M67" s="24">
        <v>0</v>
      </c>
      <c r="N67" s="23">
        <v>0</v>
      </c>
      <c r="O67" s="24">
        <v>0</v>
      </c>
      <c r="P67" s="23">
        <v>0</v>
      </c>
      <c r="Q67" s="24">
        <v>0</v>
      </c>
      <c r="R67" s="23">
        <v>0</v>
      </c>
      <c r="S67" s="24">
        <v>0</v>
      </c>
      <c r="T67" s="23">
        <v>0</v>
      </c>
      <c r="U67" s="24">
        <v>0</v>
      </c>
      <c r="V67" s="23">
        <v>0</v>
      </c>
      <c r="W67" s="24">
        <v>0</v>
      </c>
    </row>
    <row r="68" spans="1:23" ht="14.45" customHeight="1" x14ac:dyDescent="0.25">
      <c r="A68" s="17">
        <f t="shared" si="5"/>
        <v>1</v>
      </c>
      <c r="B68" s="25">
        <v>1929</v>
      </c>
      <c r="C68" s="18" t="str">
        <f>_xlfn.XLOOKUP(__xlnm._FilterDatabase_1512[[#This Row],[SAPSA Number]],Table1[SAPSA number],Table1[Paid up])</f>
        <v>Y</v>
      </c>
      <c r="D68" s="39" t="str">
        <f>_xlfn.XLOOKUP(__xlnm._FilterDatabase_1512[[#This Row],[SAPSA Number]],'DS Point summary'!A:A,'DS Point summary'!C:C)</f>
        <v>Chris</v>
      </c>
      <c r="E68" s="39" t="str">
        <f>_xlfn.XLOOKUP(__xlnm._FilterDatabase_1512[[#This Row],[SAPSA Number]],'DS Point summary'!A:A,'DS Point summary'!D:D)</f>
        <v>Ridout</v>
      </c>
      <c r="F68" s="39" t="str">
        <f>_xlfn.XLOOKUP(__xlnm._FilterDatabase_1512[[#This Row],[Surname]],'DS Point summary'!D:D,'DS Point summary'!E:E)</f>
        <v>CJ</v>
      </c>
      <c r="G68" s="39" t="str">
        <f ca="1">_xlfn.XLOOKUP(__xlnm._FilterDatabase_1512[[#This Row],[Initials]],'DS Point summary'!E:E,'DS Point summary'!F:F)</f>
        <v>S</v>
      </c>
      <c r="H68" s="19">
        <f ca="1">_xlfn.XLOOKUP(__xlnm._FilterDatabase_1512[[#This Row],[SAPSA Number]],'DS Point summary'!A:A,'DS Point summary'!G:G)</f>
        <v>43</v>
      </c>
      <c r="I68" s="19" t="s">
        <v>367</v>
      </c>
      <c r="J68" s="21">
        <f t="shared" si="6"/>
        <v>0</v>
      </c>
      <c r="K68" s="22">
        <f t="shared" si="7"/>
        <v>0</v>
      </c>
      <c r="L68" s="23">
        <v>0</v>
      </c>
      <c r="M68" s="24">
        <v>0</v>
      </c>
      <c r="N68" s="23">
        <v>0</v>
      </c>
      <c r="O68" s="24">
        <v>0</v>
      </c>
      <c r="P68" s="23">
        <v>0</v>
      </c>
      <c r="Q68" s="24">
        <v>0</v>
      </c>
      <c r="R68" s="23">
        <v>0</v>
      </c>
      <c r="S68" s="24">
        <v>0</v>
      </c>
      <c r="T68" s="23">
        <v>0</v>
      </c>
      <c r="U68" s="24">
        <v>0</v>
      </c>
      <c r="V68" s="23">
        <v>0</v>
      </c>
      <c r="W68" s="24">
        <v>0</v>
      </c>
    </row>
    <row r="69" spans="1:23" x14ac:dyDescent="0.25">
      <c r="A69" s="17">
        <f t="shared" si="5"/>
        <v>1</v>
      </c>
      <c r="B69" s="25">
        <v>1838</v>
      </c>
      <c r="C69" s="18" t="str">
        <f>_xlfn.XLOOKUP(__xlnm._FilterDatabase_1512[[#This Row],[SAPSA Number]],Table1[SAPSA number],Table1[Paid up])</f>
        <v>Y</v>
      </c>
      <c r="D69" s="39" t="str">
        <f>_xlfn.XLOOKUP(__xlnm._FilterDatabase_1512[[#This Row],[SAPSA Number]],'DS Point summary'!A:A,'DS Point summary'!C:C)</f>
        <v>Laurence Talbot</v>
      </c>
      <c r="E69" s="39" t="str">
        <f>_xlfn.XLOOKUP(__xlnm._FilterDatabase_1512[[#This Row],[SAPSA Number]],'DS Point summary'!A:A,'DS Point summary'!D:D)</f>
        <v>Rowland</v>
      </c>
      <c r="F69" s="39" t="str">
        <f>_xlfn.XLOOKUP(__xlnm._FilterDatabase_1512[[#This Row],[Surname]],'DS Point summary'!D:D,'DS Point summary'!E:E)</f>
        <v>LT</v>
      </c>
      <c r="G69" s="39" t="str">
        <f ca="1">_xlfn.XLOOKUP(__xlnm._FilterDatabase_1512[[#This Row],[Initials]],'DS Point summary'!E:E,'DS Point summary'!F:F)</f>
        <v>S</v>
      </c>
      <c r="H69" s="19">
        <f ca="1">_xlfn.XLOOKUP(__xlnm._FilterDatabase_1512[[#This Row],[SAPSA Number]],'DS Point summary'!A:A,'DS Point summary'!G:G)</f>
        <v>51</v>
      </c>
      <c r="I69" s="19" t="s">
        <v>367</v>
      </c>
      <c r="J69" s="21">
        <f t="shared" si="6"/>
        <v>0</v>
      </c>
      <c r="K69" s="22">
        <f t="shared" si="7"/>
        <v>0</v>
      </c>
      <c r="L69" s="23">
        <v>0</v>
      </c>
      <c r="M69" s="24">
        <v>0</v>
      </c>
      <c r="N69" s="23">
        <v>0</v>
      </c>
      <c r="O69" s="24">
        <v>0</v>
      </c>
      <c r="P69" s="23">
        <v>0</v>
      </c>
      <c r="Q69" s="24">
        <v>0</v>
      </c>
      <c r="R69" s="23">
        <v>0</v>
      </c>
      <c r="S69" s="24">
        <v>0</v>
      </c>
      <c r="T69" s="23">
        <v>0</v>
      </c>
      <c r="U69" s="24">
        <v>0</v>
      </c>
      <c r="V69" s="23">
        <v>0</v>
      </c>
      <c r="W69" s="24">
        <v>0</v>
      </c>
    </row>
    <row r="70" spans="1:23" x14ac:dyDescent="0.25">
      <c r="A70" s="17">
        <f t="shared" si="5"/>
        <v>1</v>
      </c>
      <c r="B70" s="25">
        <v>3703</v>
      </c>
      <c r="C70" s="18" t="str">
        <f>_xlfn.XLOOKUP(__xlnm._FilterDatabase_1512[[#This Row],[SAPSA Number]],Table1[SAPSA number],Table1[Paid up])</f>
        <v>Y</v>
      </c>
      <c r="D70" s="39" t="str">
        <f>_xlfn.XLOOKUP(__xlnm._FilterDatabase_1512[[#This Row],[SAPSA Number]],'DS Point summary'!A:A,'DS Point summary'!C:C)</f>
        <v>Gregory Andrew</v>
      </c>
      <c r="E70" s="39" t="str">
        <f>_xlfn.XLOOKUP(__xlnm._FilterDatabase_1512[[#This Row],[SAPSA Number]],'DS Point summary'!A:A,'DS Point summary'!D:D)</f>
        <v>Salzwedel</v>
      </c>
      <c r="F70" s="39" t="str">
        <f>_xlfn.XLOOKUP(__xlnm._FilterDatabase_1512[[#This Row],[Surname]],'DS Point summary'!D:D,'DS Point summary'!E:E)</f>
        <v>G</v>
      </c>
      <c r="G70" s="39" t="str">
        <f ca="1">_xlfn.XLOOKUP(__xlnm._FilterDatabase_1512[[#This Row],[Initials]],'DS Point summary'!E:E,'DS Point summary'!F:F)</f>
        <v>S</v>
      </c>
      <c r="H70" s="19">
        <f ca="1">_xlfn.XLOOKUP(__xlnm._FilterDatabase_1512[[#This Row],[SAPSA Number]],'DS Point summary'!A:A,'DS Point summary'!G:G)</f>
        <v>55</v>
      </c>
      <c r="I70" s="19" t="s">
        <v>367</v>
      </c>
      <c r="J70" s="21">
        <f t="shared" si="6"/>
        <v>0</v>
      </c>
      <c r="K70" s="22">
        <f t="shared" si="7"/>
        <v>0</v>
      </c>
      <c r="L70" s="23">
        <v>0</v>
      </c>
      <c r="M70" s="24">
        <v>0</v>
      </c>
      <c r="N70" s="23">
        <v>0</v>
      </c>
      <c r="O70" s="24">
        <v>0</v>
      </c>
      <c r="P70" s="23">
        <v>0</v>
      </c>
      <c r="Q70" s="24">
        <v>0</v>
      </c>
      <c r="R70" s="23">
        <v>0</v>
      </c>
      <c r="S70" s="24">
        <v>0</v>
      </c>
      <c r="T70" s="23">
        <v>0</v>
      </c>
      <c r="U70" s="24">
        <v>0</v>
      </c>
      <c r="V70" s="23">
        <v>0</v>
      </c>
      <c r="W70" s="24">
        <v>0</v>
      </c>
    </row>
    <row r="71" spans="1:23" x14ac:dyDescent="0.25">
      <c r="A71" s="17">
        <f t="shared" ref="A71:A102" si="8">RANK(K71,K$2:K$147,0)</f>
        <v>1</v>
      </c>
      <c r="B71" s="25">
        <v>3822</v>
      </c>
      <c r="C71" s="18" t="str">
        <f>_xlfn.XLOOKUP(__xlnm._FilterDatabase_1512[[#This Row],[SAPSA Number]],Table1[SAPSA number],Table1[Paid up])</f>
        <v>Y</v>
      </c>
      <c r="D71" s="39" t="str">
        <f>_xlfn.XLOOKUP(__xlnm._FilterDatabase_1512[[#This Row],[SAPSA Number]],'DS Point summary'!A:A,'DS Point summary'!C:C)</f>
        <v>Wayne Erald</v>
      </c>
      <c r="E71" s="39" t="str">
        <f>_xlfn.XLOOKUP(__xlnm._FilterDatabase_1512[[#This Row],[SAPSA Number]],'DS Point summary'!A:A,'DS Point summary'!D:D)</f>
        <v>Schmidt</v>
      </c>
      <c r="F71" s="39" t="str">
        <f>_xlfn.XLOOKUP(__xlnm._FilterDatabase_1512[[#This Row],[Surname]],'DS Point summary'!D:D,'DS Point summary'!E:E)</f>
        <v>WE</v>
      </c>
      <c r="G71" s="39" t="str">
        <f ca="1">_xlfn.XLOOKUP(__xlnm._FilterDatabase_1512[[#This Row],[Initials]],'DS Point summary'!E:E,'DS Point summary'!F:F)</f>
        <v>S</v>
      </c>
      <c r="H71" s="19">
        <f ca="1">_xlfn.XLOOKUP(__xlnm._FilterDatabase_1512[[#This Row],[SAPSA Number]],'DS Point summary'!A:A,'DS Point summary'!G:G)</f>
        <v>51</v>
      </c>
      <c r="I71" s="19" t="s">
        <v>367</v>
      </c>
      <c r="J71" s="21">
        <f t="shared" si="6"/>
        <v>0</v>
      </c>
      <c r="K71" s="22">
        <f t="shared" si="7"/>
        <v>0</v>
      </c>
      <c r="L71" s="23">
        <v>0</v>
      </c>
      <c r="M71" s="24">
        <v>0</v>
      </c>
      <c r="N71" s="23">
        <v>0</v>
      </c>
      <c r="O71" s="24">
        <v>0</v>
      </c>
      <c r="P71" s="23">
        <v>0</v>
      </c>
      <c r="Q71" s="24">
        <v>0</v>
      </c>
      <c r="R71" s="23">
        <v>0</v>
      </c>
      <c r="S71" s="24">
        <v>0</v>
      </c>
      <c r="T71" s="23">
        <v>0</v>
      </c>
      <c r="U71" s="24">
        <v>0</v>
      </c>
      <c r="V71" s="23">
        <v>0</v>
      </c>
      <c r="W71" s="24">
        <v>0</v>
      </c>
    </row>
    <row r="72" spans="1:23" x14ac:dyDescent="0.25">
      <c r="A72" s="17">
        <f t="shared" si="8"/>
        <v>1</v>
      </c>
      <c r="B72" s="25">
        <v>4966</v>
      </c>
      <c r="C72" s="18" t="str">
        <f>_xlfn.XLOOKUP(__xlnm._FilterDatabase_1512[[#This Row],[SAPSA Number]],Table1[SAPSA number],Table1[Paid up])</f>
        <v>Y</v>
      </c>
      <c r="D72" s="39" t="str">
        <f>_xlfn.XLOOKUP(__xlnm._FilterDatabase_1512[[#This Row],[SAPSA Number]],'DS Point summary'!A:A,'DS Point summary'!C:C)</f>
        <v>Costantinos</v>
      </c>
      <c r="E72" s="39" t="str">
        <f>_xlfn.XLOOKUP(__xlnm._FilterDatabase_1512[[#This Row],[SAPSA Number]],'DS Point summary'!A:A,'DS Point summary'!D:D)</f>
        <v>Seindis</v>
      </c>
      <c r="F72" s="39" t="str">
        <f>_xlfn.XLOOKUP(__xlnm._FilterDatabase_1512[[#This Row],[Surname]],'DS Point summary'!D:D,'DS Point summary'!E:E)</f>
        <v>C</v>
      </c>
      <c r="G72" s="39" t="str">
        <f ca="1">_xlfn.XLOOKUP(__xlnm._FilterDatabase_1512[[#This Row],[Initials]],'DS Point summary'!E:E,'DS Point summary'!F:F)</f>
        <v>SS</v>
      </c>
      <c r="H72" s="19">
        <f ca="1">_xlfn.XLOOKUP(__xlnm._FilterDatabase_1512[[#This Row],[SAPSA Number]],'DS Point summary'!A:A,'DS Point summary'!G:G)</f>
        <v>35</v>
      </c>
      <c r="I72" s="19" t="s">
        <v>367</v>
      </c>
      <c r="J72" s="21">
        <f t="shared" si="6"/>
        <v>0</v>
      </c>
      <c r="K72" s="22">
        <f t="shared" si="7"/>
        <v>0</v>
      </c>
      <c r="L72" s="23">
        <v>0</v>
      </c>
      <c r="M72" s="24">
        <v>0</v>
      </c>
      <c r="N72" s="23">
        <v>0</v>
      </c>
      <c r="O72" s="24">
        <v>0</v>
      </c>
      <c r="P72" s="23">
        <v>0</v>
      </c>
      <c r="Q72" s="24">
        <v>0</v>
      </c>
      <c r="R72" s="23">
        <v>0</v>
      </c>
      <c r="S72" s="24">
        <v>0</v>
      </c>
      <c r="T72" s="23">
        <v>0</v>
      </c>
      <c r="U72" s="24">
        <v>0</v>
      </c>
      <c r="V72" s="23">
        <v>0</v>
      </c>
      <c r="W72" s="24">
        <v>0</v>
      </c>
    </row>
    <row r="73" spans="1:23" x14ac:dyDescent="0.25">
      <c r="A73" s="17">
        <f t="shared" si="8"/>
        <v>1</v>
      </c>
      <c r="B73" s="25">
        <v>572</v>
      </c>
      <c r="C73" s="18" t="str">
        <f>_xlfn.XLOOKUP(__xlnm._FilterDatabase_1512[[#This Row],[SAPSA Number]],Table1[SAPSA number],Table1[Paid up])</f>
        <v>Y</v>
      </c>
      <c r="D73" s="39" t="str">
        <f>_xlfn.XLOOKUP(__xlnm._FilterDatabase_1512[[#This Row],[SAPSA Number]],'DS Point summary'!A:A,'DS Point summary'!C:C)</f>
        <v>DJ</v>
      </c>
      <c r="E73" s="39" t="str">
        <f>_xlfn.XLOOKUP(__xlnm._FilterDatabase_1512[[#This Row],[SAPSA Number]],'DS Point summary'!A:A,'DS Point summary'!D:D)</f>
        <v>Smith</v>
      </c>
      <c r="F73" s="39" t="str">
        <f>_xlfn.XLOOKUP(__xlnm._FilterDatabase_1512[[#This Row],[Surname]],'DS Point summary'!D:D,'DS Point summary'!E:E)</f>
        <v>DJ</v>
      </c>
      <c r="G73" s="39" t="str">
        <f ca="1">_xlfn.XLOOKUP(__xlnm._FilterDatabase_1512[[#This Row],[Initials]],'DS Point summary'!E:E,'DS Point summary'!F:F)</f>
        <v>S</v>
      </c>
      <c r="H73" s="19">
        <f ca="1">_xlfn.XLOOKUP(__xlnm._FilterDatabase_1512[[#This Row],[SAPSA Number]],'DS Point summary'!A:A,'DS Point summary'!G:G)</f>
        <v>59</v>
      </c>
      <c r="I73" s="19" t="s">
        <v>367</v>
      </c>
      <c r="J73" s="21">
        <f t="shared" si="6"/>
        <v>0</v>
      </c>
      <c r="K73" s="22">
        <f t="shared" si="7"/>
        <v>0</v>
      </c>
      <c r="L73" s="23">
        <v>0</v>
      </c>
      <c r="M73" s="24">
        <v>0</v>
      </c>
      <c r="N73" s="23">
        <v>0</v>
      </c>
      <c r="O73" s="24">
        <v>0</v>
      </c>
      <c r="P73" s="23">
        <v>0</v>
      </c>
      <c r="Q73" s="24">
        <v>0</v>
      </c>
      <c r="R73" s="23">
        <v>0</v>
      </c>
      <c r="S73" s="24">
        <v>0</v>
      </c>
      <c r="T73" s="23">
        <v>0</v>
      </c>
      <c r="U73" s="24">
        <v>0</v>
      </c>
      <c r="V73" s="23">
        <v>0</v>
      </c>
      <c r="W73" s="24">
        <v>0</v>
      </c>
    </row>
    <row r="74" spans="1:23" x14ac:dyDescent="0.25">
      <c r="A74" s="17">
        <f t="shared" si="8"/>
        <v>1</v>
      </c>
      <c r="B74" s="26">
        <v>1321</v>
      </c>
      <c r="C74" s="18" t="str">
        <f>_xlfn.XLOOKUP(__xlnm._FilterDatabase_1512[[#This Row],[SAPSA Number]],Table1[SAPSA number],Table1[Paid up])</f>
        <v>Y</v>
      </c>
      <c r="D74" s="39" t="str">
        <f>_xlfn.XLOOKUP(__xlnm._FilterDatabase_1512[[#This Row],[SAPSA Number]],'DS Point summary'!A:A,'DS Point summary'!C:C)</f>
        <v>Neal Monisen</v>
      </c>
      <c r="E74" s="39" t="str">
        <f>_xlfn.XLOOKUP(__xlnm._FilterDatabase_1512[[#This Row],[SAPSA Number]],'DS Point summary'!A:A,'DS Point summary'!D:D)</f>
        <v>Sokay</v>
      </c>
      <c r="F74" s="39" t="str">
        <f>_xlfn.XLOOKUP(__xlnm._FilterDatabase_1512[[#This Row],[Surname]],'DS Point summary'!D:D,'DS Point summary'!E:E)</f>
        <v>NM</v>
      </c>
      <c r="G74" s="39" t="str">
        <f ca="1">_xlfn.XLOOKUP(__xlnm._FilterDatabase_1512[[#This Row],[Initials]],'DS Point summary'!E:E,'DS Point summary'!F:F)</f>
        <v>S</v>
      </c>
      <c r="H74" s="19">
        <f ca="1">_xlfn.XLOOKUP(__xlnm._FilterDatabase_1512[[#This Row],[SAPSA Number]],'DS Point summary'!A:A,'DS Point summary'!G:G)</f>
        <v>51</v>
      </c>
      <c r="I74" s="19" t="s">
        <v>367</v>
      </c>
      <c r="J74" s="21">
        <f t="shared" si="6"/>
        <v>0</v>
      </c>
      <c r="K74" s="22">
        <f t="shared" si="7"/>
        <v>0</v>
      </c>
      <c r="L74" s="23">
        <v>0</v>
      </c>
      <c r="M74" s="24">
        <v>0</v>
      </c>
      <c r="N74" s="23">
        <v>0</v>
      </c>
      <c r="O74" s="24">
        <v>0</v>
      </c>
      <c r="P74" s="23">
        <v>0</v>
      </c>
      <c r="Q74" s="24">
        <v>0</v>
      </c>
      <c r="R74" s="23">
        <v>0</v>
      </c>
      <c r="S74" s="24">
        <v>0</v>
      </c>
      <c r="T74" s="23">
        <v>0</v>
      </c>
      <c r="U74" s="24">
        <v>0</v>
      </c>
      <c r="V74" s="23">
        <v>0</v>
      </c>
      <c r="W74" s="24">
        <v>0</v>
      </c>
    </row>
    <row r="75" spans="1:23" x14ac:dyDescent="0.25">
      <c r="A75" s="17">
        <f t="shared" si="8"/>
        <v>1</v>
      </c>
      <c r="B75" s="26">
        <v>3832</v>
      </c>
      <c r="C75" s="18" t="str">
        <f>_xlfn.XLOOKUP(__xlnm._FilterDatabase_1512[[#This Row],[SAPSA Number]],Table1[SAPSA number],Table1[Paid up])</f>
        <v>Y</v>
      </c>
      <c r="D75" s="39" t="str">
        <f>_xlfn.XLOOKUP(__xlnm._FilterDatabase_1512[[#This Row],[SAPSA Number]],'DS Point summary'!A:A,'DS Point summary'!C:C)</f>
        <v>Dion Rowlands</v>
      </c>
      <c r="E75" s="39" t="str">
        <f>_xlfn.XLOOKUP(__xlnm._FilterDatabase_1512[[#This Row],[SAPSA Number]],'DS Point summary'!A:A,'DS Point summary'!D:D)</f>
        <v>Stead</v>
      </c>
      <c r="F75" s="39" t="str">
        <f>_xlfn.XLOOKUP(__xlnm._FilterDatabase_1512[[#This Row],[Surname]],'DS Point summary'!D:D,'DS Point summary'!E:E)</f>
        <v>DR</v>
      </c>
      <c r="G75" s="39" t="str">
        <f ca="1">_xlfn.XLOOKUP(__xlnm._FilterDatabase_1512[[#This Row],[Initials]],'DS Point summary'!E:E,'DS Point summary'!F:F)</f>
        <v>S</v>
      </c>
      <c r="H75" s="19">
        <f ca="1">_xlfn.XLOOKUP(__xlnm._FilterDatabase_1512[[#This Row],[SAPSA Number]],'DS Point summary'!A:A,'DS Point summary'!G:G)</f>
        <v>52</v>
      </c>
      <c r="I75" s="19" t="s">
        <v>367</v>
      </c>
      <c r="J75" s="21">
        <f t="shared" si="6"/>
        <v>0</v>
      </c>
      <c r="K75" s="22">
        <f t="shared" si="7"/>
        <v>0</v>
      </c>
      <c r="L75" s="23">
        <v>0</v>
      </c>
      <c r="M75" s="24">
        <v>0</v>
      </c>
      <c r="N75" s="23">
        <v>0</v>
      </c>
      <c r="O75" s="24">
        <v>0</v>
      </c>
      <c r="P75" s="23">
        <v>0</v>
      </c>
      <c r="Q75" s="24">
        <v>0</v>
      </c>
      <c r="R75" s="23">
        <v>0</v>
      </c>
      <c r="S75" s="24">
        <v>0</v>
      </c>
      <c r="T75" s="23">
        <v>0</v>
      </c>
      <c r="U75" s="24">
        <v>0</v>
      </c>
      <c r="V75" s="23">
        <v>0</v>
      </c>
      <c r="W75" s="24">
        <v>0</v>
      </c>
    </row>
    <row r="76" spans="1:23" x14ac:dyDescent="0.25">
      <c r="A76" s="17">
        <f t="shared" si="8"/>
        <v>1</v>
      </c>
      <c r="B76" s="26">
        <v>3395</v>
      </c>
      <c r="C76" s="18" t="str">
        <f>_xlfn.XLOOKUP(__xlnm._FilterDatabase_1512[[#This Row],[SAPSA Number]],Table1[SAPSA number],Table1[Paid up])</f>
        <v>Y</v>
      </c>
      <c r="D76" s="39" t="str">
        <f>_xlfn.XLOOKUP(__xlnm._FilterDatabase_1512[[#This Row],[SAPSA Number]],'DS Point summary'!A:A,'DS Point summary'!C:C)</f>
        <v>Andrea</v>
      </c>
      <c r="E76" s="39" t="str">
        <f>_xlfn.XLOOKUP(__xlnm._FilterDatabase_1512[[#This Row],[SAPSA Number]],'DS Point summary'!A:A,'DS Point summary'!D:D)</f>
        <v>Stevenson</v>
      </c>
      <c r="F76" s="39" t="str">
        <f>_xlfn.XLOOKUP(__xlnm._FilterDatabase_1512[[#This Row],[Surname]],'DS Point summary'!D:D,'DS Point summary'!E:E)</f>
        <v>A</v>
      </c>
      <c r="G76" s="39" t="str">
        <f>_xlfn.XLOOKUP(__xlnm._FilterDatabase_1512[[#This Row],[Initials]],'DS Point summary'!E:E,'DS Point summary'!F:F)</f>
        <v>Lady</v>
      </c>
      <c r="H76" s="19">
        <f ca="1">_xlfn.XLOOKUP(__xlnm._FilterDatabase_1512[[#This Row],[SAPSA Number]],'DS Point summary'!A:A,'DS Point summary'!G:G)</f>
        <v>56</v>
      </c>
      <c r="I76" s="19" t="s">
        <v>367</v>
      </c>
      <c r="J76" s="21">
        <f t="shared" si="6"/>
        <v>0</v>
      </c>
      <c r="K76" s="22">
        <f t="shared" si="7"/>
        <v>0</v>
      </c>
      <c r="L76" s="23">
        <v>0</v>
      </c>
      <c r="M76" s="24">
        <v>0</v>
      </c>
      <c r="N76" s="23">
        <v>0</v>
      </c>
      <c r="O76" s="24">
        <v>0</v>
      </c>
      <c r="P76" s="23">
        <v>0</v>
      </c>
      <c r="Q76" s="24">
        <v>0</v>
      </c>
      <c r="R76" s="23">
        <v>0</v>
      </c>
      <c r="S76" s="24">
        <v>0</v>
      </c>
      <c r="T76" s="23">
        <v>0</v>
      </c>
      <c r="U76" s="24">
        <v>0</v>
      </c>
      <c r="V76" s="23">
        <v>0</v>
      </c>
      <c r="W76" s="24">
        <v>0</v>
      </c>
    </row>
    <row r="77" spans="1:23" x14ac:dyDescent="0.25">
      <c r="A77" s="17">
        <f t="shared" si="8"/>
        <v>1</v>
      </c>
      <c r="B77" s="26">
        <v>3396</v>
      </c>
      <c r="C77" s="18" t="str">
        <f>_xlfn.XLOOKUP(__xlnm._FilterDatabase_1512[[#This Row],[SAPSA Number]],Table1[SAPSA number],Table1[Paid up])</f>
        <v>Y</v>
      </c>
      <c r="D77" s="39" t="str">
        <f>_xlfn.XLOOKUP(__xlnm._FilterDatabase_1512[[#This Row],[SAPSA Number]],'DS Point summary'!A:A,'DS Point summary'!C:C)</f>
        <v>Irving Robert</v>
      </c>
      <c r="E77" s="39" t="str">
        <f>_xlfn.XLOOKUP(__xlnm._FilterDatabase_1512[[#This Row],[SAPSA Number]],'DS Point summary'!A:A,'DS Point summary'!D:D)</f>
        <v>Stevenson</v>
      </c>
      <c r="F77" s="39" t="str">
        <f>_xlfn.XLOOKUP(__xlnm._FilterDatabase_1512[[#This Row],[Surname]],'DS Point summary'!D:D,'DS Point summary'!E:E)</f>
        <v>A</v>
      </c>
      <c r="G77" s="39" t="str">
        <f>_xlfn.XLOOKUP(__xlnm._FilterDatabase_1512[[#This Row],[Initials]],'DS Point summary'!E:E,'DS Point summary'!F:F)</f>
        <v>Lady</v>
      </c>
      <c r="H77" s="19">
        <f ca="1">_xlfn.XLOOKUP(__xlnm._FilterDatabase_1512[[#This Row],[SAPSA Number]],'DS Point summary'!A:A,'DS Point summary'!G:G)</f>
        <v>70</v>
      </c>
      <c r="I77" s="19" t="s">
        <v>367</v>
      </c>
      <c r="J77" s="21">
        <f t="shared" si="6"/>
        <v>0</v>
      </c>
      <c r="K77" s="22">
        <f t="shared" si="7"/>
        <v>0</v>
      </c>
      <c r="L77" s="23">
        <v>0</v>
      </c>
      <c r="M77" s="24">
        <v>0</v>
      </c>
      <c r="N77" s="23">
        <v>0</v>
      </c>
      <c r="O77" s="24">
        <v>0</v>
      </c>
      <c r="P77" s="23">
        <v>0</v>
      </c>
      <c r="Q77" s="24">
        <v>0</v>
      </c>
      <c r="R77" s="23">
        <v>0</v>
      </c>
      <c r="S77" s="24">
        <v>0</v>
      </c>
      <c r="T77" s="23">
        <v>0</v>
      </c>
      <c r="U77" s="24">
        <v>0</v>
      </c>
      <c r="V77" s="23">
        <v>0</v>
      </c>
      <c r="W77" s="24">
        <v>0</v>
      </c>
    </row>
    <row r="78" spans="1:23" x14ac:dyDescent="0.25">
      <c r="A78" s="17">
        <f t="shared" si="8"/>
        <v>1</v>
      </c>
      <c r="B78" s="26">
        <v>2688</v>
      </c>
      <c r="C78" s="18" t="str">
        <f>_xlfn.XLOOKUP(__xlnm._FilterDatabase_1512[[#This Row],[SAPSA Number]],Table1[SAPSA number],Table1[Paid up])</f>
        <v>Y</v>
      </c>
      <c r="D78" s="39" t="str">
        <f>_xlfn.XLOOKUP(__xlnm._FilterDatabase_1512[[#This Row],[SAPSA Number]],'DS Point summary'!A:A,'DS Point summary'!C:C)</f>
        <v>Durandt Hendrik</v>
      </c>
      <c r="E78" s="39" t="str">
        <f>_xlfn.XLOOKUP(__xlnm._FilterDatabase_1512[[#This Row],[SAPSA Number]],'DS Point summary'!A:A,'DS Point summary'!D:D)</f>
        <v>Storm</v>
      </c>
      <c r="F78" s="39" t="str">
        <f>_xlfn.XLOOKUP(__xlnm._FilterDatabase_1512[[#This Row],[Surname]],'DS Point summary'!D:D,'DS Point summary'!E:E)</f>
        <v>DH</v>
      </c>
      <c r="G78" s="39" t="str">
        <f ca="1">_xlfn.XLOOKUP(__xlnm._FilterDatabase_1512[[#This Row],[Initials]],'DS Point summary'!E:E,'DS Point summary'!F:F)</f>
        <v xml:space="preserve"> </v>
      </c>
      <c r="H78" s="19">
        <f ca="1">_xlfn.XLOOKUP(__xlnm._FilterDatabase_1512[[#This Row],[SAPSA Number]],'DS Point summary'!A:A,'DS Point summary'!G:G)</f>
        <v>22</v>
      </c>
      <c r="I78" s="19" t="s">
        <v>367</v>
      </c>
      <c r="J78" s="21">
        <f t="shared" si="6"/>
        <v>0</v>
      </c>
      <c r="K78" s="22">
        <f t="shared" si="7"/>
        <v>0</v>
      </c>
      <c r="L78" s="23">
        <v>0</v>
      </c>
      <c r="M78" s="24">
        <v>0</v>
      </c>
      <c r="N78" s="23">
        <v>0</v>
      </c>
      <c r="O78" s="24">
        <v>0</v>
      </c>
      <c r="P78" s="23">
        <v>0</v>
      </c>
      <c r="Q78" s="24">
        <v>0</v>
      </c>
      <c r="R78" s="23">
        <v>0</v>
      </c>
      <c r="S78" s="24">
        <v>0</v>
      </c>
      <c r="T78" s="23">
        <v>0</v>
      </c>
      <c r="U78" s="24">
        <v>0</v>
      </c>
      <c r="V78" s="23">
        <v>0</v>
      </c>
      <c r="W78" s="24">
        <v>0</v>
      </c>
    </row>
    <row r="79" spans="1:23" x14ac:dyDescent="0.25">
      <c r="A79" s="17">
        <f t="shared" si="8"/>
        <v>1</v>
      </c>
      <c r="B79" s="26">
        <v>4858</v>
      </c>
      <c r="C79" s="18" t="str">
        <f>_xlfn.XLOOKUP(__xlnm._FilterDatabase_1512[[#This Row],[SAPSA Number]],Table1[SAPSA number],Table1[Paid up])</f>
        <v>Y</v>
      </c>
      <c r="D79" s="39" t="str">
        <f>_xlfn.XLOOKUP(__xlnm._FilterDatabase_1512[[#This Row],[SAPSA Number]],'DS Point summary'!A:A,'DS Point summary'!C:C)</f>
        <v>Jacques</v>
      </c>
      <c r="E79" s="39" t="str">
        <f>_xlfn.XLOOKUP(__xlnm._FilterDatabase_1512[[#This Row],[SAPSA Number]],'DS Point summary'!A:A,'DS Point summary'!D:D)</f>
        <v>Swanepoel</v>
      </c>
      <c r="F79" s="39" t="str">
        <f>_xlfn.XLOOKUP(__xlnm._FilterDatabase_1512[[#This Row],[Surname]],'DS Point summary'!D:D,'DS Point summary'!E:E)</f>
        <v>J</v>
      </c>
      <c r="G79" s="39" t="str">
        <f ca="1">_xlfn.XLOOKUP(__xlnm._FilterDatabase_1512[[#This Row],[Initials]],'DS Point summary'!E:E,'DS Point summary'!F:F)</f>
        <v xml:space="preserve"> </v>
      </c>
      <c r="H79" s="19">
        <f ca="1">_xlfn.XLOOKUP(__xlnm._FilterDatabase_1512[[#This Row],[SAPSA Number]],'DS Point summary'!A:A,'DS Point summary'!G:G)</f>
        <v>30</v>
      </c>
      <c r="I79" s="19" t="s">
        <v>367</v>
      </c>
      <c r="J79" s="21">
        <f t="shared" si="6"/>
        <v>0</v>
      </c>
      <c r="K79" s="22">
        <f t="shared" si="7"/>
        <v>0</v>
      </c>
      <c r="L79" s="23">
        <v>0</v>
      </c>
      <c r="M79" s="24">
        <v>0</v>
      </c>
      <c r="N79" s="23">
        <v>0</v>
      </c>
      <c r="O79" s="24">
        <v>0</v>
      </c>
      <c r="P79" s="23">
        <v>0</v>
      </c>
      <c r="Q79" s="24">
        <v>0</v>
      </c>
      <c r="R79" s="23">
        <v>0</v>
      </c>
      <c r="S79" s="24">
        <v>0</v>
      </c>
      <c r="T79" s="23">
        <v>0</v>
      </c>
      <c r="U79" s="24">
        <v>0</v>
      </c>
      <c r="V79" s="23">
        <v>0</v>
      </c>
      <c r="W79" s="24">
        <v>0</v>
      </c>
    </row>
    <row r="80" spans="1:23" x14ac:dyDescent="0.25">
      <c r="A80" s="17">
        <f t="shared" si="8"/>
        <v>1</v>
      </c>
      <c r="B80" s="26">
        <v>6797</v>
      </c>
      <c r="C80" s="18" t="str">
        <f>_xlfn.XLOOKUP(__xlnm._FilterDatabase_1512[[#This Row],[SAPSA Number]],Table1[SAPSA number],Table1[Paid up])</f>
        <v>Y</v>
      </c>
      <c r="D80" s="39" t="str">
        <f>_xlfn.XLOOKUP(__xlnm._FilterDatabase_1512[[#This Row],[SAPSA Number]],'DS Point summary'!A:A,'DS Point summary'!C:C)</f>
        <v>Johann Andries</v>
      </c>
      <c r="E80" s="39" t="str">
        <f>_xlfn.XLOOKUP(__xlnm._FilterDatabase_1512[[#This Row],[SAPSA Number]],'DS Point summary'!A:A,'DS Point summary'!D:D)</f>
        <v>Swart</v>
      </c>
      <c r="F80" s="39" t="str">
        <f>_xlfn.XLOOKUP(__xlnm._FilterDatabase_1512[[#This Row],[Surname]],'DS Point summary'!D:D,'DS Point summary'!E:E)</f>
        <v>JA</v>
      </c>
      <c r="G80" s="39">
        <f>_xlfn.XLOOKUP(__xlnm._FilterDatabase_1512[[#This Row],[Initials]],'DS Point summary'!E:E,'DS Point summary'!F:F)</f>
        <v>0</v>
      </c>
      <c r="H80" s="19">
        <f ca="1">_xlfn.XLOOKUP(__xlnm._FilterDatabase_1512[[#This Row],[SAPSA Number]],'DS Point summary'!A:A,'DS Point summary'!G:G)</f>
        <v>23</v>
      </c>
      <c r="I80" s="19" t="s">
        <v>367</v>
      </c>
      <c r="J80" s="21">
        <f t="shared" si="6"/>
        <v>0</v>
      </c>
      <c r="K80" s="22">
        <f t="shared" si="7"/>
        <v>0</v>
      </c>
      <c r="L80" s="23">
        <v>0</v>
      </c>
      <c r="M80" s="24">
        <v>0</v>
      </c>
      <c r="N80" s="23">
        <v>0</v>
      </c>
      <c r="O80" s="24">
        <v>0</v>
      </c>
      <c r="P80" s="23">
        <v>0</v>
      </c>
      <c r="Q80" s="24">
        <v>0</v>
      </c>
      <c r="R80" s="23">
        <v>0</v>
      </c>
      <c r="S80" s="24">
        <v>0</v>
      </c>
      <c r="T80" s="23">
        <v>0</v>
      </c>
      <c r="U80" s="24">
        <v>0</v>
      </c>
      <c r="V80" s="23">
        <v>0</v>
      </c>
      <c r="W80" s="24">
        <v>0</v>
      </c>
    </row>
    <row r="81" spans="1:23" x14ac:dyDescent="0.25">
      <c r="A81" s="17">
        <f t="shared" si="8"/>
        <v>1</v>
      </c>
      <c r="B81" s="26">
        <v>807</v>
      </c>
      <c r="C81" s="18" t="str">
        <f>_xlfn.XLOOKUP(__xlnm._FilterDatabase_1512[[#This Row],[SAPSA Number]],Table1[SAPSA number],Table1[Paid up])</f>
        <v>Y</v>
      </c>
      <c r="D81" s="39" t="str">
        <f>_xlfn.XLOOKUP(__xlnm._FilterDatabase_1512[[#This Row],[SAPSA Number]],'DS Point summary'!A:A,'DS Point summary'!C:C)</f>
        <v>Frederik Christoffel</v>
      </c>
      <c r="E81" s="39" t="str">
        <f>_xlfn.XLOOKUP(__xlnm._FilterDatabase_1512[[#This Row],[SAPSA Number]],'DS Point summary'!A:A,'DS Point summary'!D:D)</f>
        <v>Truter</v>
      </c>
      <c r="F81" s="39" t="str">
        <f>_xlfn.XLOOKUP(__xlnm._FilterDatabase_1512[[#This Row],[Surname]],'DS Point summary'!D:D,'DS Point summary'!E:E)</f>
        <v>FC</v>
      </c>
      <c r="G81" s="39" t="str">
        <f ca="1">_xlfn.XLOOKUP(__xlnm._FilterDatabase_1512[[#This Row],[Initials]],'DS Point summary'!E:E,'DS Point summary'!F:F)</f>
        <v xml:space="preserve"> </v>
      </c>
      <c r="H81" s="19">
        <f ca="1">_xlfn.XLOOKUP(__xlnm._FilterDatabase_1512[[#This Row],[SAPSA Number]],'DS Point summary'!A:A,'DS Point summary'!G:G)</f>
        <v>22</v>
      </c>
      <c r="I81" s="19" t="s">
        <v>367</v>
      </c>
      <c r="J81" s="21">
        <f t="shared" si="6"/>
        <v>0</v>
      </c>
      <c r="K81" s="22">
        <f t="shared" si="7"/>
        <v>0</v>
      </c>
      <c r="L81" s="23">
        <v>0</v>
      </c>
      <c r="M81" s="24">
        <v>0</v>
      </c>
      <c r="N81" s="23">
        <v>0</v>
      </c>
      <c r="O81" s="24">
        <v>0</v>
      </c>
      <c r="P81" s="23">
        <v>0</v>
      </c>
      <c r="Q81" s="24">
        <v>0</v>
      </c>
      <c r="R81" s="23">
        <v>0</v>
      </c>
      <c r="S81" s="24">
        <v>0</v>
      </c>
      <c r="T81" s="23">
        <v>0</v>
      </c>
      <c r="U81" s="24">
        <v>0</v>
      </c>
      <c r="V81" s="23">
        <v>0</v>
      </c>
      <c r="W81" s="24">
        <v>0</v>
      </c>
    </row>
    <row r="82" spans="1:23" x14ac:dyDescent="0.25">
      <c r="A82" s="17">
        <f t="shared" si="8"/>
        <v>1</v>
      </c>
      <c r="B82" s="26">
        <v>1113</v>
      </c>
      <c r="C82" s="18" t="str">
        <f>_xlfn.XLOOKUP(__xlnm._FilterDatabase_1512[[#This Row],[SAPSA Number]],Table1[SAPSA number],Table1[Paid up])</f>
        <v>Y</v>
      </c>
      <c r="D82" s="39" t="str">
        <f>_xlfn.XLOOKUP(__xlnm._FilterDatabase_1512[[#This Row],[SAPSA Number]],'DS Point summary'!A:A,'DS Point summary'!C:C)</f>
        <v>Frik</v>
      </c>
      <c r="E82" s="39" t="str">
        <f>_xlfn.XLOOKUP(__xlnm._FilterDatabase_1512[[#This Row],[SAPSA Number]],'DS Point summary'!A:A,'DS Point summary'!D:D)</f>
        <v>Truter</v>
      </c>
      <c r="F82" s="39" t="str">
        <f>_xlfn.XLOOKUP(__xlnm._FilterDatabase_1512[[#This Row],[Surname]],'DS Point summary'!D:D,'DS Point summary'!E:E)</f>
        <v>FC</v>
      </c>
      <c r="G82" s="39" t="str">
        <f ca="1">_xlfn.XLOOKUP(__xlnm._FilterDatabase_1512[[#This Row],[Initials]],'DS Point summary'!E:E,'DS Point summary'!F:F)</f>
        <v xml:space="preserve"> </v>
      </c>
      <c r="H82" s="19">
        <f ca="1">_xlfn.XLOOKUP(__xlnm._FilterDatabase_1512[[#This Row],[SAPSA Number]],'DS Point summary'!A:A,'DS Point summary'!G:G)</f>
        <v>60</v>
      </c>
      <c r="I82" s="19" t="s">
        <v>367</v>
      </c>
      <c r="J82" s="21">
        <f t="shared" si="6"/>
        <v>0</v>
      </c>
      <c r="K82" s="22">
        <f t="shared" si="7"/>
        <v>0</v>
      </c>
      <c r="L82" s="23">
        <v>0</v>
      </c>
      <c r="M82" s="24">
        <v>0</v>
      </c>
      <c r="N82" s="23">
        <v>0</v>
      </c>
      <c r="O82" s="24">
        <v>0</v>
      </c>
      <c r="P82" s="23">
        <v>0</v>
      </c>
      <c r="Q82" s="24">
        <v>0</v>
      </c>
      <c r="R82" s="23">
        <v>0</v>
      </c>
      <c r="S82" s="24">
        <v>0</v>
      </c>
      <c r="T82" s="23">
        <v>0</v>
      </c>
      <c r="U82" s="24">
        <v>0</v>
      </c>
      <c r="V82" s="23">
        <v>0</v>
      </c>
      <c r="W82" s="24">
        <v>0</v>
      </c>
    </row>
    <row r="83" spans="1:23" x14ac:dyDescent="0.25">
      <c r="A83" s="17">
        <f t="shared" si="8"/>
        <v>1</v>
      </c>
      <c r="B83" s="26">
        <v>4672</v>
      </c>
      <c r="C83" s="18" t="str">
        <f>_xlfn.XLOOKUP(__xlnm._FilterDatabase_1512[[#This Row],[SAPSA Number]],Table1[SAPSA number],Table1[Paid up])</f>
        <v>Y</v>
      </c>
      <c r="D83" s="39" t="str">
        <f>_xlfn.XLOOKUP(__xlnm._FilterDatabase_1512[[#This Row],[SAPSA Number]],'DS Point summary'!A:A,'DS Point summary'!C:C)</f>
        <v>Frederick John</v>
      </c>
      <c r="E83" s="39" t="str">
        <f>_xlfn.XLOOKUP(__xlnm._FilterDatabase_1512[[#This Row],[SAPSA Number]],'DS Point summary'!A:A,'DS Point summary'!D:D)</f>
        <v>Turnbull</v>
      </c>
      <c r="F83" s="39" t="str">
        <f>_xlfn.XLOOKUP(__xlnm._FilterDatabase_1512[[#This Row],[Surname]],'DS Point summary'!D:D,'DS Point summary'!E:E)</f>
        <v>FJ</v>
      </c>
      <c r="G83" s="39" t="str">
        <f ca="1">_xlfn.XLOOKUP(__xlnm._FilterDatabase_1512[[#This Row],[Initials]],'DS Point summary'!E:E,'DS Point summary'!F:F)</f>
        <v>S</v>
      </c>
      <c r="H83" s="19">
        <f ca="1">_xlfn.XLOOKUP(__xlnm._FilterDatabase_1512[[#This Row],[SAPSA Number]],'DS Point summary'!A:A,'DS Point summary'!G:G)</f>
        <v>59</v>
      </c>
      <c r="I83" s="19" t="s">
        <v>367</v>
      </c>
      <c r="J83" s="21">
        <f t="shared" si="6"/>
        <v>0</v>
      </c>
      <c r="K83" s="22">
        <f t="shared" si="7"/>
        <v>0</v>
      </c>
      <c r="L83" s="23">
        <v>0</v>
      </c>
      <c r="M83" s="24">
        <v>0</v>
      </c>
      <c r="N83" s="23">
        <v>0</v>
      </c>
      <c r="O83" s="24">
        <v>0</v>
      </c>
      <c r="P83" s="23">
        <v>0</v>
      </c>
      <c r="Q83" s="24">
        <v>0</v>
      </c>
      <c r="R83" s="23">
        <v>0</v>
      </c>
      <c r="S83" s="24">
        <v>0</v>
      </c>
      <c r="T83" s="23">
        <v>0</v>
      </c>
      <c r="U83" s="24">
        <v>0</v>
      </c>
      <c r="V83" s="23">
        <v>0</v>
      </c>
      <c r="W83" s="24">
        <v>0</v>
      </c>
    </row>
    <row r="84" spans="1:23" x14ac:dyDescent="0.25">
      <c r="A84" s="17">
        <f t="shared" si="8"/>
        <v>1</v>
      </c>
      <c r="B84" s="27">
        <v>1547</v>
      </c>
      <c r="C84" s="18" t="str">
        <f>_xlfn.XLOOKUP(__xlnm._FilterDatabase_1512[[#This Row],[SAPSA Number]],Table1[SAPSA number],Table1[Paid up])</f>
        <v>Y</v>
      </c>
      <c r="D84" s="39" t="str">
        <f>_xlfn.XLOOKUP(__xlnm._FilterDatabase_1512[[#This Row],[SAPSA Number]],'DS Point summary'!A:A,'DS Point summary'!C:C)</f>
        <v>Marius Frans</v>
      </c>
      <c r="E84" s="39" t="str">
        <f>_xlfn.XLOOKUP(__xlnm._FilterDatabase_1512[[#This Row],[SAPSA Number]],'DS Point summary'!A:A,'DS Point summary'!D:D)</f>
        <v>van Biljon</v>
      </c>
      <c r="F84" s="39" t="str">
        <f>_xlfn.XLOOKUP(__xlnm._FilterDatabase_1512[[#This Row],[Surname]],'DS Point summary'!D:D,'DS Point summary'!E:E)</f>
        <v>MF</v>
      </c>
      <c r="G84" s="39" t="str">
        <f ca="1">_xlfn.XLOOKUP(__xlnm._FilterDatabase_1512[[#This Row],[Initials]],'DS Point summary'!E:E,'DS Point summary'!F:F)</f>
        <v>S</v>
      </c>
      <c r="H84" s="19">
        <f ca="1">_xlfn.XLOOKUP(__xlnm._FilterDatabase_1512[[#This Row],[SAPSA Number]],'DS Point summary'!A:A,'DS Point summary'!G:G)</f>
        <v>52</v>
      </c>
      <c r="I84" s="19" t="s">
        <v>367</v>
      </c>
      <c r="J84" s="21">
        <f t="shared" si="6"/>
        <v>0</v>
      </c>
      <c r="K84" s="22">
        <f t="shared" si="7"/>
        <v>0</v>
      </c>
      <c r="L84" s="23">
        <v>0</v>
      </c>
      <c r="M84" s="24">
        <v>0</v>
      </c>
      <c r="N84" s="23">
        <v>0</v>
      </c>
      <c r="O84" s="24">
        <v>0</v>
      </c>
      <c r="P84" s="23">
        <v>0</v>
      </c>
      <c r="Q84" s="24">
        <v>0</v>
      </c>
      <c r="R84" s="23">
        <v>0</v>
      </c>
      <c r="S84" s="24">
        <v>0</v>
      </c>
      <c r="T84" s="23">
        <v>0</v>
      </c>
      <c r="U84" s="24">
        <v>0</v>
      </c>
      <c r="V84" s="23">
        <v>0</v>
      </c>
      <c r="W84" s="24">
        <v>0</v>
      </c>
    </row>
    <row r="85" spans="1:23" x14ac:dyDescent="0.25">
      <c r="A85" s="17">
        <f t="shared" si="8"/>
        <v>1</v>
      </c>
      <c r="B85" s="25">
        <v>1931</v>
      </c>
      <c r="C85" s="18" t="str">
        <f>_xlfn.XLOOKUP(__xlnm._FilterDatabase_1512[[#This Row],[SAPSA Number]],Table1[SAPSA number],Table1[Paid up])</f>
        <v>Y</v>
      </c>
      <c r="D85" s="39" t="str">
        <f>_xlfn.XLOOKUP(__xlnm._FilterDatabase_1512[[#This Row],[SAPSA Number]],'DS Point summary'!A:A,'DS Point summary'!C:C)</f>
        <v>Sylvia</v>
      </c>
      <c r="E85" s="39" t="str">
        <f>_xlfn.XLOOKUP(__xlnm._FilterDatabase_1512[[#This Row],[SAPSA Number]],'DS Point summary'!A:A,'DS Point summary'!D:D)</f>
        <v>Van der Neut</v>
      </c>
      <c r="F85" s="39" t="str">
        <f>_xlfn.XLOOKUP(__xlnm._FilterDatabase_1512[[#This Row],[Surname]],'DS Point summary'!D:D,'DS Point summary'!E:E)</f>
        <v>S</v>
      </c>
      <c r="G85" s="39" t="str">
        <f>_xlfn.XLOOKUP(__xlnm._FilterDatabase_1512[[#This Row],[Initials]],'DS Point summary'!E:E,'DS Point summary'!F:F)</f>
        <v>Lady</v>
      </c>
      <c r="H85" s="19">
        <f ca="1">_xlfn.XLOOKUP(__xlnm._FilterDatabase_1512[[#This Row],[SAPSA Number]],'DS Point summary'!A:A,'DS Point summary'!G:G)</f>
        <v>55</v>
      </c>
      <c r="I85" s="19" t="s">
        <v>367</v>
      </c>
      <c r="J85" s="21">
        <f t="shared" si="6"/>
        <v>0</v>
      </c>
      <c r="K85" s="22">
        <f t="shared" si="7"/>
        <v>0</v>
      </c>
      <c r="L85" s="23">
        <v>0</v>
      </c>
      <c r="M85" s="24">
        <v>0</v>
      </c>
      <c r="N85" s="23">
        <v>0</v>
      </c>
      <c r="O85" s="24">
        <v>0</v>
      </c>
      <c r="P85" s="23">
        <v>0</v>
      </c>
      <c r="Q85" s="24">
        <v>0</v>
      </c>
      <c r="R85" s="23">
        <v>0</v>
      </c>
      <c r="S85" s="24">
        <v>0</v>
      </c>
      <c r="T85" s="23">
        <v>0</v>
      </c>
      <c r="U85" s="24">
        <v>0</v>
      </c>
      <c r="V85" s="23">
        <v>0</v>
      </c>
      <c r="W85" s="24">
        <v>0</v>
      </c>
    </row>
    <row r="86" spans="1:23" x14ac:dyDescent="0.25">
      <c r="A86" s="17">
        <f t="shared" si="8"/>
        <v>1</v>
      </c>
      <c r="B86" s="25">
        <v>4711</v>
      </c>
      <c r="C86" s="18" t="str">
        <f>_xlfn.XLOOKUP(__xlnm._FilterDatabase_1512[[#This Row],[SAPSA Number]],Table1[SAPSA number],Table1[Paid up])</f>
        <v>Y</v>
      </c>
      <c r="D86" s="39" t="str">
        <f>_xlfn.XLOOKUP(__xlnm._FilterDatabase_1512[[#This Row],[SAPSA Number]],'DS Point summary'!A:A,'DS Point summary'!C:C)</f>
        <v>Dirk</v>
      </c>
      <c r="E86" s="39" t="str">
        <f>_xlfn.XLOOKUP(__xlnm._FilterDatabase_1512[[#This Row],[SAPSA Number]],'DS Point summary'!A:A,'DS Point summary'!D:D)</f>
        <v>van der Walt</v>
      </c>
      <c r="F86" s="39" t="str">
        <f>_xlfn.XLOOKUP(__xlnm._FilterDatabase_1512[[#This Row],[Surname]],'DS Point summary'!D:D,'DS Point summary'!E:E)</f>
        <v>D</v>
      </c>
      <c r="G86" s="39" t="str">
        <f ca="1">_xlfn.XLOOKUP(__xlnm._FilterDatabase_1512[[#This Row],[Initials]],'DS Point summary'!E:E,'DS Point summary'!F:F)</f>
        <v xml:space="preserve"> </v>
      </c>
      <c r="H86" s="19">
        <f>_xlfn.XLOOKUP(__xlnm._FilterDatabase_1512[[#This Row],[SAPSA Number]],'DS Point summary'!A:A,'DS Point summary'!G:G)</f>
        <v>0</v>
      </c>
      <c r="I86" s="19" t="s">
        <v>367</v>
      </c>
      <c r="J86" s="21">
        <f t="shared" si="6"/>
        <v>0</v>
      </c>
      <c r="K86" s="22">
        <f t="shared" si="7"/>
        <v>0</v>
      </c>
      <c r="L86" s="23">
        <v>0</v>
      </c>
      <c r="M86" s="24">
        <v>0</v>
      </c>
      <c r="N86" s="23">
        <v>0</v>
      </c>
      <c r="O86" s="24">
        <v>0</v>
      </c>
      <c r="P86" s="23">
        <v>0</v>
      </c>
      <c r="Q86" s="24">
        <v>0</v>
      </c>
      <c r="R86" s="23">
        <v>0</v>
      </c>
      <c r="S86" s="24">
        <v>0</v>
      </c>
      <c r="T86" s="23">
        <v>0</v>
      </c>
      <c r="U86" s="24">
        <v>0</v>
      </c>
      <c r="V86" s="23">
        <v>0</v>
      </c>
      <c r="W86" s="24">
        <v>0</v>
      </c>
    </row>
    <row r="87" spans="1:23" x14ac:dyDescent="0.25">
      <c r="A87" s="17">
        <f t="shared" si="8"/>
        <v>1</v>
      </c>
      <c r="B87" s="80">
        <v>7028</v>
      </c>
      <c r="C87" s="18" t="str">
        <f>_xlfn.XLOOKUP(__xlnm._FilterDatabase_1512[[#This Row],[SAPSA Number]],Table1[SAPSA number],Table1[Paid up])</f>
        <v>Y</v>
      </c>
      <c r="D87" s="39" t="str">
        <f>_xlfn.XLOOKUP(__xlnm._FilterDatabase_1512[[#This Row],[SAPSA Number]],'DS Point summary'!A:A,'DS Point summary'!C:C)</f>
        <v>Christine</v>
      </c>
      <c r="E87" s="39" t="str">
        <f>_xlfn.XLOOKUP(__xlnm._FilterDatabase_1512[[#This Row],[SAPSA Number]],'DS Point summary'!A:A,'DS Point summary'!D:D)</f>
        <v>van der Walt</v>
      </c>
      <c r="F87" s="39" t="str">
        <f>_xlfn.XLOOKUP(__xlnm._FilterDatabase_1512[[#This Row],[Surname]],'DS Point summary'!D:D,'DS Point summary'!E:E)</f>
        <v>D</v>
      </c>
      <c r="G87" s="39" t="str">
        <f ca="1">_xlfn.XLOOKUP(__xlnm._FilterDatabase_1512[[#This Row],[Initials]],'DS Point summary'!E:E,'DS Point summary'!F:F)</f>
        <v xml:space="preserve"> </v>
      </c>
      <c r="H87" s="19">
        <f ca="1">_xlfn.XLOOKUP(__xlnm._FilterDatabase_1512[[#This Row],[SAPSA Number]],'DS Point summary'!A:A,'DS Point summary'!G:G)</f>
        <v>42</v>
      </c>
      <c r="I87" s="19" t="s">
        <v>367</v>
      </c>
      <c r="J87" s="21">
        <f t="shared" si="6"/>
        <v>0</v>
      </c>
      <c r="K87" s="22">
        <f t="shared" si="7"/>
        <v>0</v>
      </c>
      <c r="L87" s="23">
        <v>0</v>
      </c>
      <c r="M87" s="24">
        <v>0</v>
      </c>
      <c r="N87" s="23">
        <v>0</v>
      </c>
      <c r="O87" s="24">
        <v>0</v>
      </c>
      <c r="P87" s="23">
        <v>0</v>
      </c>
      <c r="Q87" s="24">
        <v>0</v>
      </c>
      <c r="R87" s="23">
        <v>0</v>
      </c>
      <c r="S87" s="24">
        <v>0</v>
      </c>
      <c r="T87" s="23">
        <v>0</v>
      </c>
      <c r="U87" s="24">
        <v>0</v>
      </c>
      <c r="V87" s="23">
        <v>0</v>
      </c>
      <c r="W87" s="24">
        <v>0</v>
      </c>
    </row>
    <row r="88" spans="1:23" x14ac:dyDescent="0.25">
      <c r="A88" s="17">
        <f t="shared" si="8"/>
        <v>1</v>
      </c>
      <c r="B88" s="26">
        <v>5616</v>
      </c>
      <c r="C88" s="18" t="str">
        <f>_xlfn.XLOOKUP(__xlnm._FilterDatabase_1512[[#This Row],[SAPSA Number]],Table1[SAPSA number],Table1[Paid up])</f>
        <v>Y</v>
      </c>
      <c r="D88" s="39" t="str">
        <f>_xlfn.XLOOKUP(__xlnm._FilterDatabase_1512[[#This Row],[SAPSA Number]],'DS Point summary'!A:A,'DS Point summary'!C:C)</f>
        <v>Cornelis Herman</v>
      </c>
      <c r="E88" s="39" t="str">
        <f>_xlfn.XLOOKUP(__xlnm._FilterDatabase_1512[[#This Row],[SAPSA Number]],'DS Point summary'!A:A,'DS Point summary'!D:D)</f>
        <v>van Driel</v>
      </c>
      <c r="F88" s="39" t="str">
        <f>_xlfn.XLOOKUP(__xlnm._FilterDatabase_1512[[#This Row],[Surname]],'DS Point summary'!D:D,'DS Point summary'!E:E)</f>
        <v>CH</v>
      </c>
      <c r="G88" s="39" t="str">
        <f ca="1">_xlfn.XLOOKUP(__xlnm._FilterDatabase_1512[[#This Row],[Initials]],'DS Point summary'!E:E,'DS Point summary'!F:F)</f>
        <v xml:space="preserve"> </v>
      </c>
      <c r="H88" s="19">
        <f ca="1">_xlfn.XLOOKUP(__xlnm._FilterDatabase_1512[[#This Row],[SAPSA Number]],'DS Point summary'!A:A,'DS Point summary'!G:G)</f>
        <v>37</v>
      </c>
      <c r="I88" s="19" t="s">
        <v>367</v>
      </c>
      <c r="J88" s="21">
        <f t="shared" si="6"/>
        <v>0</v>
      </c>
      <c r="K88" s="22">
        <f t="shared" si="7"/>
        <v>0</v>
      </c>
      <c r="L88" s="23">
        <v>0</v>
      </c>
      <c r="M88" s="24">
        <v>0</v>
      </c>
      <c r="N88" s="23">
        <v>0</v>
      </c>
      <c r="O88" s="24">
        <v>0</v>
      </c>
      <c r="P88" s="23">
        <v>0</v>
      </c>
      <c r="Q88" s="24">
        <v>0</v>
      </c>
      <c r="R88" s="23">
        <v>0</v>
      </c>
      <c r="S88" s="24">
        <v>0</v>
      </c>
      <c r="T88" s="23">
        <v>0</v>
      </c>
      <c r="U88" s="24">
        <v>0</v>
      </c>
      <c r="V88" s="23">
        <v>0</v>
      </c>
      <c r="W88" s="24">
        <v>0</v>
      </c>
    </row>
    <row r="89" spans="1:23" x14ac:dyDescent="0.25">
      <c r="A89" s="31">
        <f t="shared" si="8"/>
        <v>1</v>
      </c>
      <c r="B89" s="43">
        <v>3837</v>
      </c>
      <c r="C89" s="18" t="str">
        <f>_xlfn.XLOOKUP(__xlnm._FilterDatabase_1512[[#This Row],[SAPSA Number]],Table1[SAPSA number],Table1[Paid up])</f>
        <v>Y</v>
      </c>
      <c r="D89" s="39" t="str">
        <f>_xlfn.XLOOKUP(__xlnm._FilterDatabase_1512[[#This Row],[SAPSA Number]],'DS Point summary'!A:A,'DS Point summary'!C:C)</f>
        <v>Danéel Jonne</v>
      </c>
      <c r="E89" s="39" t="str">
        <f>_xlfn.XLOOKUP(__xlnm._FilterDatabase_1512[[#This Row],[SAPSA Number]],'DS Point summary'!A:A,'DS Point summary'!D:D)</f>
        <v>Van Eck</v>
      </c>
      <c r="F89" s="39" t="str">
        <f>_xlfn.XLOOKUP(__xlnm._FilterDatabase_1512[[#This Row],[Surname]],'DS Point summary'!D:D,'DS Point summary'!E:E)</f>
        <v>DJ</v>
      </c>
      <c r="G89" s="39" t="str">
        <f ca="1">_xlfn.XLOOKUP(__xlnm._FilterDatabase_1512[[#This Row],[Initials]],'DS Point summary'!E:E,'DS Point summary'!F:F)</f>
        <v>S</v>
      </c>
      <c r="H89" s="19">
        <f ca="1">_xlfn.XLOOKUP(__xlnm._FilterDatabase_1512[[#This Row],[SAPSA Number]],'DS Point summary'!A:A,'DS Point summary'!G:G)</f>
        <v>48</v>
      </c>
      <c r="I89" s="19" t="s">
        <v>367</v>
      </c>
      <c r="J89" s="34">
        <f t="shared" si="6"/>
        <v>0</v>
      </c>
      <c r="K89" s="22">
        <f t="shared" si="7"/>
        <v>0</v>
      </c>
      <c r="L89" s="23">
        <v>0</v>
      </c>
      <c r="M89" s="24">
        <v>0</v>
      </c>
      <c r="N89" s="23">
        <v>0</v>
      </c>
      <c r="O89" s="24">
        <v>0</v>
      </c>
      <c r="P89" s="23">
        <v>0</v>
      </c>
      <c r="Q89" s="24">
        <v>0</v>
      </c>
      <c r="R89" s="23">
        <v>0</v>
      </c>
      <c r="S89" s="24">
        <v>0</v>
      </c>
      <c r="T89" s="23">
        <v>0</v>
      </c>
      <c r="U89" s="24">
        <v>0</v>
      </c>
      <c r="V89" s="23">
        <v>0</v>
      </c>
      <c r="W89" s="24">
        <v>0</v>
      </c>
    </row>
    <row r="90" spans="1:23" x14ac:dyDescent="0.25">
      <c r="A90" s="31">
        <f t="shared" si="8"/>
        <v>1</v>
      </c>
      <c r="B90" s="41">
        <v>6564</v>
      </c>
      <c r="C90" s="18" t="str">
        <f>_xlfn.XLOOKUP(__xlnm._FilterDatabase_1512[[#This Row],[SAPSA Number]],Table1[SAPSA number],Table1[Paid up])</f>
        <v>Y</v>
      </c>
      <c r="D90" s="39" t="str">
        <f>_xlfn.XLOOKUP(__xlnm._FilterDatabase_1512[[#This Row],[SAPSA Number]],'DS Point summary'!A:A,'DS Point summary'!C:C)</f>
        <v xml:space="preserve">Schalk </v>
      </c>
      <c r="E90" s="39" t="str">
        <f>_xlfn.XLOOKUP(__xlnm._FilterDatabase_1512[[#This Row],[SAPSA Number]],'DS Point summary'!A:A,'DS Point summary'!D:D)</f>
        <v>van Jaarsveld</v>
      </c>
      <c r="F90" s="39" t="str">
        <f>_xlfn.XLOOKUP(__xlnm._FilterDatabase_1512[[#This Row],[Surname]],'DS Point summary'!D:D,'DS Point summary'!E:E)</f>
        <v>WS</v>
      </c>
      <c r="G90" s="39" t="str">
        <f ca="1">_xlfn.XLOOKUP(__xlnm._FilterDatabase_1512[[#This Row],[Initials]],'DS Point summary'!E:E,'DS Point summary'!F:F)</f>
        <v xml:space="preserve"> </v>
      </c>
      <c r="H90" s="19">
        <f ca="1">_xlfn.XLOOKUP(__xlnm._FilterDatabase_1512[[#This Row],[SAPSA Number]],'DS Point summary'!A:A,'DS Point summary'!G:G)</f>
        <v>40</v>
      </c>
      <c r="I90" s="19" t="s">
        <v>367</v>
      </c>
      <c r="J90" s="34">
        <f t="shared" si="6"/>
        <v>0</v>
      </c>
      <c r="K90" s="22">
        <f t="shared" si="7"/>
        <v>0</v>
      </c>
      <c r="L90" s="23">
        <v>0</v>
      </c>
      <c r="M90" s="24">
        <v>0</v>
      </c>
      <c r="N90" s="23">
        <v>0</v>
      </c>
      <c r="O90" s="24">
        <v>0</v>
      </c>
      <c r="P90" s="23">
        <v>0</v>
      </c>
      <c r="Q90" s="24">
        <v>0</v>
      </c>
      <c r="R90" s="23">
        <v>0</v>
      </c>
      <c r="S90" s="24">
        <v>0</v>
      </c>
      <c r="T90" s="23">
        <v>0</v>
      </c>
      <c r="U90" s="24">
        <v>0</v>
      </c>
      <c r="V90" s="23">
        <v>0</v>
      </c>
      <c r="W90" s="24">
        <v>0</v>
      </c>
    </row>
    <row r="91" spans="1:23" x14ac:dyDescent="0.25">
      <c r="A91" s="31">
        <f t="shared" si="8"/>
        <v>1</v>
      </c>
      <c r="B91" s="41">
        <v>7075</v>
      </c>
      <c r="C91" s="18" t="str">
        <f>_xlfn.XLOOKUP(__xlnm._FilterDatabase_1512[[#This Row],[SAPSA Number]],Table1[SAPSA number],Table1[Paid up])</f>
        <v>Y</v>
      </c>
      <c r="D91" s="39" t="str">
        <f>_xlfn.XLOOKUP(__xlnm._FilterDatabase_1512[[#This Row],[SAPSA Number]],'DS Point summary'!A:A,'DS Point summary'!C:C)</f>
        <v>Erika</v>
      </c>
      <c r="E91" s="39" t="str">
        <f>_xlfn.XLOOKUP(__xlnm._FilterDatabase_1512[[#This Row],[SAPSA Number]],'DS Point summary'!A:A,'DS Point summary'!D:D)</f>
        <v>van Rooyen</v>
      </c>
      <c r="F91" s="39" t="str">
        <f>_xlfn.XLOOKUP(__xlnm._FilterDatabase_1512[[#This Row],[Surname]],'DS Point summary'!D:D,'DS Point summary'!E:E)</f>
        <v>A</v>
      </c>
      <c r="G91" s="39" t="str">
        <f>_xlfn.XLOOKUP(__xlnm._FilterDatabase_1512[[#This Row],[Initials]],'DS Point summary'!E:E,'DS Point summary'!F:F)</f>
        <v>Lady</v>
      </c>
      <c r="H91" s="19">
        <f>_xlfn.XLOOKUP(__xlnm._FilterDatabase_1512[[#This Row],[SAPSA Number]],'DS Point summary'!A:A,'DS Point summary'!G:G)</f>
        <v>0</v>
      </c>
      <c r="I91" s="19" t="s">
        <v>367</v>
      </c>
      <c r="J91" s="34">
        <f t="shared" si="6"/>
        <v>0</v>
      </c>
      <c r="K91" s="22">
        <f t="shared" si="7"/>
        <v>0</v>
      </c>
      <c r="L91" s="23">
        <v>0</v>
      </c>
      <c r="M91" s="24">
        <v>0</v>
      </c>
      <c r="N91" s="23">
        <v>0</v>
      </c>
      <c r="O91" s="24">
        <v>0</v>
      </c>
      <c r="P91" s="23">
        <v>0</v>
      </c>
      <c r="Q91" s="24">
        <v>0</v>
      </c>
      <c r="R91" s="23">
        <v>0</v>
      </c>
      <c r="S91" s="24">
        <v>0</v>
      </c>
      <c r="T91" s="23">
        <v>0</v>
      </c>
      <c r="U91" s="24">
        <v>0</v>
      </c>
      <c r="V91" s="23">
        <v>0</v>
      </c>
      <c r="W91" s="24">
        <v>0</v>
      </c>
    </row>
    <row r="92" spans="1:23" x14ac:dyDescent="0.25">
      <c r="A92" s="31">
        <f t="shared" si="8"/>
        <v>1</v>
      </c>
      <c r="B92" s="32">
        <v>5262</v>
      </c>
      <c r="C92" s="18" t="str">
        <f>_xlfn.XLOOKUP(__xlnm._FilterDatabase_1512[[#This Row],[SAPSA Number]],Table1[SAPSA number],Table1[Paid up])</f>
        <v>Y</v>
      </c>
      <c r="D92" s="39" t="str">
        <f>_xlfn.XLOOKUP(__xlnm._FilterDatabase_1512[[#This Row],[SAPSA Number]],'DS Point summary'!A:A,'DS Point summary'!C:C)</f>
        <v>Andre</v>
      </c>
      <c r="E92" s="39" t="str">
        <f>_xlfn.XLOOKUP(__xlnm._FilterDatabase_1512[[#This Row],[SAPSA Number]],'DS Point summary'!A:A,'DS Point summary'!D:D)</f>
        <v>van Rooyen</v>
      </c>
      <c r="F92" s="39" t="str">
        <f>_xlfn.XLOOKUP(__xlnm._FilterDatabase_1512[[#This Row],[Surname]],'DS Point summary'!D:D,'DS Point summary'!E:E)</f>
        <v>A</v>
      </c>
      <c r="G92" s="39" t="str">
        <f>_xlfn.XLOOKUP(__xlnm._FilterDatabase_1512[[#This Row],[Initials]],'DS Point summary'!E:E,'DS Point summary'!F:F)</f>
        <v>Lady</v>
      </c>
      <c r="H92" s="19">
        <f ca="1">_xlfn.XLOOKUP(__xlnm._FilterDatabase_1512[[#This Row],[SAPSA Number]],'DS Point summary'!A:A,'DS Point summary'!G:G)</f>
        <v>47</v>
      </c>
      <c r="I92" s="19" t="s">
        <v>367</v>
      </c>
      <c r="J92" s="34">
        <f t="shared" si="6"/>
        <v>0</v>
      </c>
      <c r="K92" s="22">
        <f t="shared" si="7"/>
        <v>0</v>
      </c>
      <c r="L92" s="23">
        <v>0</v>
      </c>
      <c r="M92" s="24">
        <v>0</v>
      </c>
      <c r="N92" s="23">
        <v>0</v>
      </c>
      <c r="O92" s="24">
        <v>0</v>
      </c>
      <c r="P92" s="23">
        <v>0</v>
      </c>
      <c r="Q92" s="24">
        <v>0</v>
      </c>
      <c r="R92" s="23">
        <v>0</v>
      </c>
      <c r="S92" s="24">
        <v>0</v>
      </c>
      <c r="T92" s="23">
        <v>0</v>
      </c>
      <c r="U92" s="24">
        <v>0</v>
      </c>
      <c r="V92" s="23">
        <v>0</v>
      </c>
      <c r="W92" s="24">
        <v>0</v>
      </c>
    </row>
    <row r="93" spans="1:23" x14ac:dyDescent="0.25">
      <c r="A93" s="31">
        <f t="shared" si="8"/>
        <v>1</v>
      </c>
      <c r="B93" s="32">
        <v>5971</v>
      </c>
      <c r="C93" s="18" t="str">
        <f>_xlfn.XLOOKUP(__xlnm._FilterDatabase_1512[[#This Row],[SAPSA Number]],Table1[SAPSA number],Table1[Paid up])</f>
        <v>Y</v>
      </c>
      <c r="D93" s="39" t="str">
        <f>_xlfn.XLOOKUP(__xlnm._FilterDatabase_1512[[#This Row],[SAPSA Number]],'DS Point summary'!A:A,'DS Point summary'!C:C)</f>
        <v>Hendrik</v>
      </c>
      <c r="E93" s="39" t="str">
        <f>_xlfn.XLOOKUP(__xlnm._FilterDatabase_1512[[#This Row],[SAPSA Number]],'DS Point summary'!A:A,'DS Point summary'!D:D)</f>
        <v>van Rooyen</v>
      </c>
      <c r="F93" s="39" t="str">
        <f>_xlfn.XLOOKUP(__xlnm._FilterDatabase_1512[[#This Row],[Surname]],'DS Point summary'!D:D,'DS Point summary'!E:E)</f>
        <v>A</v>
      </c>
      <c r="G93" s="39" t="str">
        <f>_xlfn.XLOOKUP(__xlnm._FilterDatabase_1512[[#This Row],[Initials]],'DS Point summary'!E:E,'DS Point summary'!F:F)</f>
        <v>Lady</v>
      </c>
      <c r="H93" s="19">
        <f ca="1">_xlfn.XLOOKUP(__xlnm._FilterDatabase_1512[[#This Row],[SAPSA Number]],'DS Point summary'!A:A,'DS Point summary'!G:G)</f>
        <v>50</v>
      </c>
      <c r="I93" s="19" t="s">
        <v>367</v>
      </c>
      <c r="J93" s="34">
        <f t="shared" si="6"/>
        <v>0</v>
      </c>
      <c r="K93" s="22">
        <f t="shared" si="7"/>
        <v>0</v>
      </c>
      <c r="L93" s="23">
        <v>0</v>
      </c>
      <c r="M93" s="24">
        <v>0</v>
      </c>
      <c r="N93" s="23">
        <v>0</v>
      </c>
      <c r="O93" s="24">
        <v>0</v>
      </c>
      <c r="P93" s="23">
        <v>0</v>
      </c>
      <c r="Q93" s="24">
        <v>0</v>
      </c>
      <c r="R93" s="23">
        <v>0</v>
      </c>
      <c r="S93" s="24">
        <v>0</v>
      </c>
      <c r="T93" s="23">
        <v>0</v>
      </c>
      <c r="U93" s="24">
        <v>0</v>
      </c>
      <c r="V93" s="23">
        <v>0</v>
      </c>
      <c r="W93" s="24">
        <v>0</v>
      </c>
    </row>
    <row r="94" spans="1:23" x14ac:dyDescent="0.25">
      <c r="A94" s="31">
        <f t="shared" si="8"/>
        <v>1</v>
      </c>
      <c r="B94" s="32">
        <v>2051</v>
      </c>
      <c r="C94" s="18" t="str">
        <f>_xlfn.XLOOKUP(__xlnm._FilterDatabase_1512[[#This Row],[SAPSA Number]],Table1[SAPSA number],Table1[Paid up])</f>
        <v>Y</v>
      </c>
      <c r="D94" s="39" t="str">
        <f>_xlfn.XLOOKUP(__xlnm._FilterDatabase_1512[[#This Row],[SAPSA Number]],'DS Point summary'!A:A,'DS Point summary'!C:C)</f>
        <v>Simon Adriaan</v>
      </c>
      <c r="E94" s="39" t="str">
        <f>_xlfn.XLOOKUP(__xlnm._FilterDatabase_1512[[#This Row],[SAPSA Number]],'DS Point summary'!A:A,'DS Point summary'!D:D)</f>
        <v>Vermooten</v>
      </c>
      <c r="F94" s="39" t="str">
        <f>_xlfn.XLOOKUP(__xlnm._FilterDatabase_1512[[#This Row],[Surname]],'DS Point summary'!D:D,'DS Point summary'!E:E)</f>
        <v>SA</v>
      </c>
      <c r="G94" s="39" t="str">
        <f ca="1">_xlfn.XLOOKUP(__xlnm._FilterDatabase_1512[[#This Row],[Initials]],'DS Point summary'!E:E,'DS Point summary'!F:F)</f>
        <v>GS</v>
      </c>
      <c r="H94" s="19">
        <f ca="1">_xlfn.XLOOKUP(__xlnm._FilterDatabase_1512[[#This Row],[SAPSA Number]],'DS Point summary'!A:A,'DS Point summary'!G:G)</f>
        <v>71</v>
      </c>
      <c r="I94" s="19" t="s">
        <v>367</v>
      </c>
      <c r="J94" s="34">
        <f t="shared" si="6"/>
        <v>0</v>
      </c>
      <c r="K94" s="22">
        <f t="shared" si="7"/>
        <v>0</v>
      </c>
      <c r="L94" s="23">
        <v>0</v>
      </c>
      <c r="M94" s="24">
        <v>0</v>
      </c>
      <c r="N94" s="23">
        <v>0</v>
      </c>
      <c r="O94" s="24">
        <v>0</v>
      </c>
      <c r="P94" s="23">
        <v>0</v>
      </c>
      <c r="Q94" s="24">
        <v>0</v>
      </c>
      <c r="R94" s="23">
        <v>0</v>
      </c>
      <c r="S94" s="24">
        <v>0</v>
      </c>
      <c r="T94" s="23">
        <v>0</v>
      </c>
      <c r="U94" s="24">
        <v>0</v>
      </c>
      <c r="V94" s="23">
        <v>0</v>
      </c>
      <c r="W94" s="24">
        <v>0</v>
      </c>
    </row>
    <row r="95" spans="1:23" x14ac:dyDescent="0.25">
      <c r="A95" s="35">
        <f t="shared" si="8"/>
        <v>1</v>
      </c>
      <c r="B95" s="32">
        <v>2089</v>
      </c>
      <c r="C95" s="18" t="str">
        <f>_xlfn.XLOOKUP(__xlnm._FilterDatabase_1512[[#This Row],[SAPSA Number]],Table1[SAPSA number],Table1[Paid up])</f>
        <v>Y</v>
      </c>
      <c r="D95" s="39" t="str">
        <f>_xlfn.XLOOKUP(__xlnm._FilterDatabase_1512[[#This Row],[SAPSA Number]],'DS Point summary'!A:A,'DS Point summary'!C:C)</f>
        <v>Doané</v>
      </c>
      <c r="E95" s="39" t="str">
        <f>_xlfn.XLOOKUP(__xlnm._FilterDatabase_1512[[#This Row],[SAPSA Number]],'DS Point summary'!A:A,'DS Point summary'!D:D)</f>
        <v>Vermooten</v>
      </c>
      <c r="F95" s="39" t="str">
        <f>_xlfn.XLOOKUP(__xlnm._FilterDatabase_1512[[#This Row],[Surname]],'DS Point summary'!D:D,'DS Point summary'!E:E)</f>
        <v>SA</v>
      </c>
      <c r="G95" s="39" t="str">
        <f ca="1">_xlfn.XLOOKUP(__xlnm._FilterDatabase_1512[[#This Row],[Initials]],'DS Point summary'!E:E,'DS Point summary'!F:F)</f>
        <v>GS</v>
      </c>
      <c r="H95" s="19">
        <f ca="1">_xlfn.XLOOKUP(__xlnm._FilterDatabase_1512[[#This Row],[SAPSA Number]],'DS Point summary'!A:A,'DS Point summary'!G:G)</f>
        <v>41</v>
      </c>
      <c r="I95" s="19" t="s">
        <v>367</v>
      </c>
      <c r="J95" s="34">
        <f t="shared" si="6"/>
        <v>0</v>
      </c>
      <c r="K95" s="22">
        <f t="shared" si="7"/>
        <v>0</v>
      </c>
      <c r="L95" s="23">
        <v>0</v>
      </c>
      <c r="M95" s="24">
        <v>0</v>
      </c>
      <c r="N95" s="23">
        <v>0</v>
      </c>
      <c r="O95" s="24">
        <v>0</v>
      </c>
      <c r="P95" s="23">
        <v>0</v>
      </c>
      <c r="Q95" s="24">
        <v>0</v>
      </c>
      <c r="R95" s="23">
        <v>0</v>
      </c>
      <c r="S95" s="24">
        <v>0</v>
      </c>
      <c r="T95" s="23">
        <v>0</v>
      </c>
      <c r="U95" s="24">
        <v>0</v>
      </c>
      <c r="V95" s="23">
        <v>0</v>
      </c>
      <c r="W95" s="24">
        <v>0</v>
      </c>
    </row>
    <row r="96" spans="1:23" x14ac:dyDescent="0.25">
      <c r="A96" s="35">
        <f t="shared" si="8"/>
        <v>1</v>
      </c>
      <c r="B96" s="42">
        <v>896</v>
      </c>
      <c r="C96" s="18" t="str">
        <f>_xlfn.XLOOKUP(__xlnm._FilterDatabase_1512[[#This Row],[SAPSA Number]],Table1[SAPSA number],Table1[Paid up])</f>
        <v>Y</v>
      </c>
      <c r="D96" s="39" t="str">
        <f>_xlfn.XLOOKUP(__xlnm._FilterDatabase_1512[[#This Row],[SAPSA Number]],'DS Point summary'!A:A,'DS Point summary'!C:C)</f>
        <v>Johannes Francois</v>
      </c>
      <c r="E96" s="39" t="str">
        <f>_xlfn.XLOOKUP(__xlnm._FilterDatabase_1512[[#This Row],[SAPSA Number]],'DS Point summary'!A:A,'DS Point summary'!D:D)</f>
        <v>Wheeler</v>
      </c>
      <c r="F96" s="39" t="str">
        <f>_xlfn.XLOOKUP(__xlnm._FilterDatabase_1512[[#This Row],[Surname]],'DS Point summary'!D:D,'DS Point summary'!E:E)</f>
        <v>JF</v>
      </c>
      <c r="G96" s="39">
        <f>_xlfn.XLOOKUP(__xlnm._FilterDatabase_1512[[#This Row],[Initials]],'DS Point summary'!E:E,'DS Point summary'!F:F)</f>
        <v>0</v>
      </c>
      <c r="H96" s="19">
        <f ca="1">_xlfn.XLOOKUP(__xlnm._FilterDatabase_1512[[#This Row],[SAPSA Number]],'DS Point summary'!A:A,'DS Point summary'!G:G)</f>
        <v>45</v>
      </c>
      <c r="I96" s="19" t="s">
        <v>367</v>
      </c>
      <c r="J96" s="34">
        <f t="shared" si="6"/>
        <v>0</v>
      </c>
      <c r="K96" s="22">
        <f t="shared" si="7"/>
        <v>0</v>
      </c>
      <c r="L96" s="23">
        <v>0</v>
      </c>
      <c r="M96" s="24">
        <v>0</v>
      </c>
      <c r="N96" s="23">
        <v>0</v>
      </c>
      <c r="O96" s="24">
        <v>0</v>
      </c>
      <c r="P96" s="23">
        <v>0</v>
      </c>
      <c r="Q96" s="24">
        <v>0</v>
      </c>
      <c r="R96" s="23">
        <v>0</v>
      </c>
      <c r="S96" s="24">
        <v>0</v>
      </c>
      <c r="T96" s="23">
        <v>0</v>
      </c>
      <c r="U96" s="24">
        <v>0</v>
      </c>
      <c r="V96" s="23">
        <v>0</v>
      </c>
      <c r="W96" s="24">
        <v>0</v>
      </c>
    </row>
    <row r="97" spans="1:23" x14ac:dyDescent="0.25">
      <c r="A97" s="35">
        <f t="shared" si="8"/>
        <v>1</v>
      </c>
      <c r="B97" s="32">
        <v>1716</v>
      </c>
      <c r="C97" s="18" t="str">
        <f>_xlfn.XLOOKUP(__xlnm._FilterDatabase_1512[[#This Row],[SAPSA Number]],Table1[SAPSA number],Table1[Paid up])</f>
        <v>Y</v>
      </c>
      <c r="D97" s="39" t="str">
        <f>_xlfn.XLOOKUP(__xlnm._FilterDatabase_1512[[#This Row],[SAPSA Number]],'DS Point summary'!A:A,'DS Point summary'!C:C)</f>
        <v>Albert</v>
      </c>
      <c r="E97" s="39" t="str">
        <f>_xlfn.XLOOKUP(__xlnm._FilterDatabase_1512[[#This Row],[SAPSA Number]],'DS Point summary'!A:A,'DS Point summary'!D:D)</f>
        <v>Wöcke</v>
      </c>
      <c r="F97" s="39" t="str">
        <f>_xlfn.XLOOKUP(__xlnm._FilterDatabase_1512[[#This Row],[Surname]],'DS Point summary'!D:D,'DS Point summary'!E:E)</f>
        <v>A</v>
      </c>
      <c r="G97" s="39" t="str">
        <f>_xlfn.XLOOKUP(__xlnm._FilterDatabase_1512[[#This Row],[Initials]],'DS Point summary'!E:E,'DS Point summary'!F:F)</f>
        <v>Lady</v>
      </c>
      <c r="H97" s="19">
        <f ca="1">_xlfn.XLOOKUP(__xlnm._FilterDatabase_1512[[#This Row],[SAPSA Number]],'DS Point summary'!A:A,'DS Point summary'!G:G)</f>
        <v>57</v>
      </c>
      <c r="I97" s="19" t="s">
        <v>367</v>
      </c>
      <c r="J97" s="34">
        <f t="shared" si="6"/>
        <v>0</v>
      </c>
      <c r="K97" s="22">
        <f t="shared" si="7"/>
        <v>0</v>
      </c>
      <c r="L97" s="23">
        <v>0</v>
      </c>
      <c r="M97" s="24">
        <v>0</v>
      </c>
      <c r="N97" s="23">
        <v>0</v>
      </c>
      <c r="O97" s="24">
        <v>0</v>
      </c>
      <c r="P97" s="23">
        <v>0</v>
      </c>
      <c r="Q97" s="24">
        <v>0</v>
      </c>
      <c r="R97" s="23">
        <v>0</v>
      </c>
      <c r="S97" s="24">
        <v>0</v>
      </c>
      <c r="T97" s="23">
        <v>0</v>
      </c>
      <c r="U97" s="24">
        <v>0</v>
      </c>
      <c r="V97" s="23">
        <v>0</v>
      </c>
      <c r="W97" s="24">
        <v>0</v>
      </c>
    </row>
    <row r="98" spans="1:23" x14ac:dyDescent="0.25">
      <c r="A98" s="35">
        <f t="shared" si="8"/>
        <v>1</v>
      </c>
      <c r="B98" s="32">
        <v>206</v>
      </c>
      <c r="C98" s="18" t="str">
        <f>_xlfn.XLOOKUP(__xlnm._FilterDatabase_1512[[#This Row],[SAPSA Number]],Table1[SAPSA number],Table1[Paid up])</f>
        <v>Y</v>
      </c>
      <c r="D98" s="39" t="str">
        <f>_xlfn.XLOOKUP(__xlnm._FilterDatabase_1512[[#This Row],[SAPSA Number]],'DS Point summary'!A:A,'DS Point summary'!C:C)</f>
        <v>Pierre Dewald</v>
      </c>
      <c r="E98" s="39" t="str">
        <f>_xlfn.XLOOKUP(__xlnm._FilterDatabase_1512[[#This Row],[SAPSA Number]],'DS Point summary'!A:A,'DS Point summary'!D:D)</f>
        <v>Wrogemann</v>
      </c>
      <c r="F98" s="39" t="str">
        <f>_xlfn.XLOOKUP(__xlnm._FilterDatabase_1512[[#This Row],[Surname]],'DS Point summary'!D:D,'DS Point summary'!E:E)</f>
        <v>PD</v>
      </c>
      <c r="G98" s="39" t="str">
        <f ca="1">_xlfn.XLOOKUP(__xlnm._FilterDatabase_1512[[#This Row],[Initials]],'DS Point summary'!E:E,'DS Point summary'!F:F)</f>
        <v>S</v>
      </c>
      <c r="H98" s="19">
        <f ca="1">_xlfn.XLOOKUP(__xlnm._FilterDatabase_1512[[#This Row],[SAPSA Number]],'DS Point summary'!A:A,'DS Point summary'!G:G)</f>
        <v>54</v>
      </c>
      <c r="I98" s="19" t="s">
        <v>367</v>
      </c>
      <c r="J98" s="34">
        <f t="shared" ref="J98:J134" si="9">(IF(L98&gt;0,1,0)+(IF(M98&gt;0,1,0))+(IF(N98&gt;0,1,0))+(IF(O98&gt;0,1,0))+(IF(P98&gt;0,1,0))+(IF(Q98&gt;0,1,0))+(IF(R98&gt;0,1,0))+(IF(S98&gt;0,1,0))+(IF(T98&gt;0,1,0))+(IF(U98&gt;0,1,0))+(IF(V98&gt;0,1,0))+(IF(W98&gt;0,1,0)))</f>
        <v>0</v>
      </c>
      <c r="K98" s="22">
        <f t="shared" ref="K98:K129" si="10">(LARGE(L98:U98,1)+LARGE(L98:U98,2)+LARGE(L98:U98,3)+LARGE(L98:U98,4)+LARGE(L98:U98,5))/5</f>
        <v>0</v>
      </c>
      <c r="L98" s="23">
        <v>0</v>
      </c>
      <c r="M98" s="24">
        <v>0</v>
      </c>
      <c r="N98" s="23">
        <v>0</v>
      </c>
      <c r="O98" s="24">
        <v>0</v>
      </c>
      <c r="P98" s="23">
        <v>0</v>
      </c>
      <c r="Q98" s="24">
        <v>0</v>
      </c>
      <c r="R98" s="23">
        <v>0</v>
      </c>
      <c r="S98" s="24">
        <v>0</v>
      </c>
      <c r="T98" s="23">
        <v>0</v>
      </c>
      <c r="U98" s="24">
        <v>0</v>
      </c>
      <c r="V98" s="23">
        <v>0</v>
      </c>
      <c r="W98" s="24">
        <v>0</v>
      </c>
    </row>
    <row r="99" spans="1:23" x14ac:dyDescent="0.25">
      <c r="A99" s="35">
        <f t="shared" si="8"/>
        <v>1</v>
      </c>
      <c r="B99" s="32">
        <v>7260</v>
      </c>
      <c r="C99" s="18" t="str">
        <f>_xlfn.XLOOKUP(__xlnm._FilterDatabase_1512[[#This Row],[SAPSA Number]],Table1[SAPSA number],Table1[Paid up])</f>
        <v>Y</v>
      </c>
      <c r="D99" s="39" t="str">
        <f>_xlfn.XLOOKUP(__xlnm._FilterDatabase_1512[[#This Row],[SAPSA Number]],'DS Point summary'!A:A,'DS Point summary'!C:C)</f>
        <v>Glenn</v>
      </c>
      <c r="E99" s="39" t="str">
        <f>_xlfn.XLOOKUP(__xlnm._FilterDatabase_1512[[#This Row],[SAPSA Number]],'DS Point summary'!A:A,'DS Point summary'!D:D)</f>
        <v>Kieser</v>
      </c>
      <c r="F99" s="39" t="str">
        <f>_xlfn.XLOOKUP(__xlnm._FilterDatabase_1512[[#This Row],[Surname]],'DS Point summary'!D:D,'DS Point summary'!E:E)</f>
        <v>G</v>
      </c>
      <c r="G99" s="39" t="str">
        <f ca="1">_xlfn.XLOOKUP(__xlnm._FilterDatabase_1512[[#This Row],[Initials]],'DS Point summary'!E:E,'DS Point summary'!F:F)</f>
        <v>S</v>
      </c>
      <c r="H99" s="19">
        <f ca="1">_xlfn.XLOOKUP(__xlnm._FilterDatabase_1512[[#This Row],[SAPSA Number]],'DS Point summary'!A:A,'DS Point summary'!G:G)</f>
        <v>59</v>
      </c>
      <c r="I99" s="19" t="s">
        <v>367</v>
      </c>
      <c r="J99" s="34">
        <f t="shared" si="9"/>
        <v>0</v>
      </c>
      <c r="K99" s="22">
        <f t="shared" si="10"/>
        <v>0</v>
      </c>
      <c r="L99" s="23">
        <v>0</v>
      </c>
      <c r="M99" s="24">
        <v>0</v>
      </c>
      <c r="N99" s="23">
        <v>0</v>
      </c>
      <c r="O99" s="24">
        <v>0</v>
      </c>
      <c r="P99" s="23">
        <v>0</v>
      </c>
      <c r="Q99" s="24">
        <v>0</v>
      </c>
      <c r="R99" s="23">
        <v>0</v>
      </c>
      <c r="S99" s="24">
        <v>0</v>
      </c>
      <c r="T99" s="23">
        <v>0</v>
      </c>
      <c r="U99" s="24">
        <v>0</v>
      </c>
      <c r="V99" s="23">
        <v>0</v>
      </c>
      <c r="W99" s="24">
        <v>0</v>
      </c>
    </row>
    <row r="100" spans="1:23" x14ac:dyDescent="0.25">
      <c r="A100" s="35">
        <f t="shared" si="8"/>
        <v>1</v>
      </c>
      <c r="B100" s="32">
        <v>7271</v>
      </c>
      <c r="C100" s="18" t="str">
        <f>_xlfn.XLOOKUP(__xlnm._FilterDatabase_1512[[#This Row],[SAPSA Number]],Table1[SAPSA number],Table1[Paid up])</f>
        <v>Y</v>
      </c>
      <c r="D100" s="39" t="str">
        <f>_xlfn.XLOOKUP(__xlnm._FilterDatabase_1512[[#This Row],[SAPSA Number]],'DS Point summary'!A:A,'DS Point summary'!C:C)</f>
        <v>Johan</v>
      </c>
      <c r="E100" s="39" t="str">
        <f>_xlfn.XLOOKUP(__xlnm._FilterDatabase_1512[[#This Row],[SAPSA Number]],'DS Point summary'!A:A,'DS Point summary'!D:D)</f>
        <v>Jacobs</v>
      </c>
      <c r="F100" s="39" t="str">
        <f>_xlfn.XLOOKUP(__xlnm._FilterDatabase_1512[[#This Row],[Surname]],'DS Point summary'!D:D,'DS Point summary'!E:E)</f>
        <v>J</v>
      </c>
      <c r="G100" s="39" t="str">
        <f ca="1">_xlfn.XLOOKUP(__xlnm._FilterDatabase_1512[[#This Row],[Initials]],'DS Point summary'!E:E,'DS Point summary'!F:F)</f>
        <v xml:space="preserve"> </v>
      </c>
      <c r="H100" s="19">
        <f ca="1">_xlfn.XLOOKUP(__xlnm._FilterDatabase_1512[[#This Row],[SAPSA Number]],'DS Point summary'!A:A,'DS Point summary'!G:G)</f>
        <v>45</v>
      </c>
      <c r="I100" s="19" t="s">
        <v>367</v>
      </c>
      <c r="J100" s="34">
        <f t="shared" si="9"/>
        <v>0</v>
      </c>
      <c r="K100" s="22">
        <f t="shared" si="10"/>
        <v>0</v>
      </c>
      <c r="L100" s="23">
        <v>0</v>
      </c>
      <c r="M100" s="24">
        <v>0</v>
      </c>
      <c r="N100" s="23">
        <v>0</v>
      </c>
      <c r="O100" s="24">
        <v>0</v>
      </c>
      <c r="P100" s="23">
        <v>0</v>
      </c>
      <c r="Q100" s="24">
        <v>0</v>
      </c>
      <c r="R100" s="23">
        <v>0</v>
      </c>
      <c r="S100" s="24">
        <v>0</v>
      </c>
      <c r="T100" s="23">
        <v>0</v>
      </c>
      <c r="U100" s="24">
        <v>0</v>
      </c>
      <c r="V100" s="23">
        <v>0</v>
      </c>
      <c r="W100" s="24">
        <v>0</v>
      </c>
    </row>
    <row r="101" spans="1:23" x14ac:dyDescent="0.25">
      <c r="A101" s="35">
        <f t="shared" si="8"/>
        <v>1</v>
      </c>
      <c r="B101" s="32"/>
      <c r="C101" s="18">
        <f>_xlfn.XLOOKUP(__xlnm._FilterDatabase_1512[[#This Row],[SAPSA Number]],Table1[SAPSA number],Table1[Paid up])</f>
        <v>0</v>
      </c>
      <c r="D101" s="39" t="e">
        <f>_xlfn.XLOOKUP(__xlnm._FilterDatabase_1512[[#This Row],[SAPSA Number]],'DS Point summary'!A:A,'DS Point summary'!C:C)</f>
        <v>#N/A</v>
      </c>
      <c r="E101" s="39">
        <f>_xlfn.XLOOKUP(__xlnm._FilterDatabase_1512[[#This Row],[SAPSA Number]],'DS Point summary'!A:A,'DS Point summary'!D:D)</f>
        <v>0</v>
      </c>
      <c r="F101" s="39" t="e">
        <f>_xlfn.XLOOKUP(__xlnm._FilterDatabase_1512[[#This Row],[Surname]],'DS Point summary'!D:D,'DS Point summary'!E:E)</f>
        <v>#N/A</v>
      </c>
      <c r="G101" s="39" t="e">
        <f>_xlfn.XLOOKUP(__xlnm._FilterDatabase_1512[[#This Row],[Initials]],'DS Point summary'!E:E,'DS Point summary'!F:F)</f>
        <v>#N/A</v>
      </c>
      <c r="H101" s="19" t="e">
        <f>_xlfn.XLOOKUP(__xlnm._FilterDatabase_1512[[#This Row],[SAPSA Number]],'DS Point summary'!A:A,'DS Point summary'!G:G)</f>
        <v>#N/A</v>
      </c>
      <c r="I101" s="19" t="s">
        <v>367</v>
      </c>
      <c r="J101" s="34">
        <f t="shared" si="9"/>
        <v>0</v>
      </c>
      <c r="K101" s="22">
        <f t="shared" si="10"/>
        <v>0</v>
      </c>
      <c r="L101" s="23">
        <v>0</v>
      </c>
      <c r="M101" s="24">
        <v>0</v>
      </c>
      <c r="N101" s="23">
        <v>0</v>
      </c>
      <c r="O101" s="24">
        <v>0</v>
      </c>
      <c r="P101" s="23">
        <v>0</v>
      </c>
      <c r="Q101" s="24">
        <v>0</v>
      </c>
      <c r="R101" s="23">
        <v>0</v>
      </c>
      <c r="S101" s="24">
        <v>0</v>
      </c>
      <c r="T101" s="23">
        <v>0</v>
      </c>
      <c r="U101" s="24">
        <v>0</v>
      </c>
      <c r="V101" s="23">
        <v>0</v>
      </c>
      <c r="W101" s="24">
        <v>0</v>
      </c>
    </row>
    <row r="102" spans="1:23" x14ac:dyDescent="0.25">
      <c r="A102" s="35">
        <f t="shared" si="8"/>
        <v>1</v>
      </c>
      <c r="B102" s="32"/>
      <c r="C102" s="18">
        <f>_xlfn.XLOOKUP(__xlnm._FilterDatabase_1512[[#This Row],[SAPSA Number]],Table1[SAPSA number],Table1[Paid up])</f>
        <v>0</v>
      </c>
      <c r="D102" s="39" t="e">
        <f>_xlfn.XLOOKUP(__xlnm._FilterDatabase_1512[[#This Row],[SAPSA Number]],'DS Point summary'!A:A,'DS Point summary'!C:C)</f>
        <v>#N/A</v>
      </c>
      <c r="E102" s="39">
        <f>_xlfn.XLOOKUP(__xlnm._FilterDatabase_1512[[#This Row],[SAPSA Number]],'DS Point summary'!A:A,'DS Point summary'!D:D)</f>
        <v>0</v>
      </c>
      <c r="F102" s="39" t="e">
        <f>_xlfn.XLOOKUP(__xlnm._FilterDatabase_1512[[#This Row],[Surname]],'DS Point summary'!D:D,'DS Point summary'!E:E)</f>
        <v>#N/A</v>
      </c>
      <c r="G102" s="39" t="e">
        <f>_xlfn.XLOOKUP(__xlnm._FilterDatabase_1512[[#This Row],[Initials]],'DS Point summary'!E:E,'DS Point summary'!F:F)</f>
        <v>#N/A</v>
      </c>
      <c r="H102" s="19" t="e">
        <f>_xlfn.XLOOKUP(__xlnm._FilterDatabase_1512[[#This Row],[SAPSA Number]],'DS Point summary'!A:A,'DS Point summary'!G:G)</f>
        <v>#N/A</v>
      </c>
      <c r="I102" s="19" t="s">
        <v>367</v>
      </c>
      <c r="J102" s="34">
        <f t="shared" si="9"/>
        <v>0</v>
      </c>
      <c r="K102" s="22">
        <f t="shared" si="10"/>
        <v>0</v>
      </c>
      <c r="L102" s="23">
        <v>0</v>
      </c>
      <c r="M102" s="24">
        <v>0</v>
      </c>
      <c r="N102" s="23">
        <v>0</v>
      </c>
      <c r="O102" s="24">
        <v>0</v>
      </c>
      <c r="P102" s="23">
        <v>0</v>
      </c>
      <c r="Q102" s="24">
        <v>0</v>
      </c>
      <c r="R102" s="23">
        <v>0</v>
      </c>
      <c r="S102" s="24">
        <v>0</v>
      </c>
      <c r="T102" s="23">
        <v>0</v>
      </c>
      <c r="U102" s="24">
        <v>0</v>
      </c>
      <c r="V102" s="23">
        <v>0</v>
      </c>
      <c r="W102" s="24">
        <v>0</v>
      </c>
    </row>
    <row r="103" spans="1:23" x14ac:dyDescent="0.25">
      <c r="A103" s="31">
        <f t="shared" ref="A103:A109" si="11">RANK(K103,K$2:K$147,0)</f>
        <v>1</v>
      </c>
      <c r="B103" s="32"/>
      <c r="C103" s="18">
        <f>_xlfn.XLOOKUP(__xlnm._FilterDatabase_1512[[#This Row],[SAPSA Number]],Table1[SAPSA number],Table1[Paid up])</f>
        <v>0</v>
      </c>
      <c r="D103" s="39" t="e">
        <f>_xlfn.XLOOKUP(__xlnm._FilterDatabase_1512[[#This Row],[SAPSA Number]],'DS Point summary'!A:A,'DS Point summary'!C:C)</f>
        <v>#N/A</v>
      </c>
      <c r="E103" s="39">
        <f>_xlfn.XLOOKUP(__xlnm._FilterDatabase_1512[[#This Row],[SAPSA Number]],'DS Point summary'!A:A,'DS Point summary'!D:D)</f>
        <v>0</v>
      </c>
      <c r="F103" s="39" t="e">
        <f>_xlfn.XLOOKUP(__xlnm._FilterDatabase_1512[[#This Row],[Surname]],'DS Point summary'!D:D,'DS Point summary'!E:E)</f>
        <v>#N/A</v>
      </c>
      <c r="G103" s="39" t="e">
        <f>_xlfn.XLOOKUP(__xlnm._FilterDatabase_1512[[#This Row],[Initials]],'DS Point summary'!E:E,'DS Point summary'!F:F)</f>
        <v>#N/A</v>
      </c>
      <c r="H103" s="19" t="e">
        <f>_xlfn.XLOOKUP(__xlnm._FilterDatabase_1512[[#This Row],[SAPSA Number]],'DS Point summary'!A:A,'DS Point summary'!G:G)</f>
        <v>#N/A</v>
      </c>
      <c r="I103" s="19" t="s">
        <v>367</v>
      </c>
      <c r="J103" s="34">
        <f t="shared" si="9"/>
        <v>0</v>
      </c>
      <c r="K103" s="22">
        <f t="shared" si="10"/>
        <v>0</v>
      </c>
      <c r="L103" s="23">
        <v>0</v>
      </c>
      <c r="M103" s="24">
        <v>0</v>
      </c>
      <c r="N103" s="23">
        <v>0</v>
      </c>
      <c r="O103" s="24">
        <v>0</v>
      </c>
      <c r="P103" s="23">
        <v>0</v>
      </c>
      <c r="Q103" s="24">
        <v>0</v>
      </c>
      <c r="R103" s="23">
        <v>0</v>
      </c>
      <c r="S103" s="24">
        <v>0</v>
      </c>
      <c r="T103" s="23">
        <v>0</v>
      </c>
      <c r="U103" s="24">
        <v>0</v>
      </c>
      <c r="V103" s="23">
        <v>0</v>
      </c>
      <c r="W103" s="24">
        <v>0</v>
      </c>
    </row>
    <row r="104" spans="1:23" x14ac:dyDescent="0.25">
      <c r="A104" s="31">
        <f t="shared" si="11"/>
        <v>1</v>
      </c>
      <c r="B104" s="32"/>
      <c r="C104" s="18">
        <f>_xlfn.XLOOKUP(__xlnm._FilterDatabase_1512[[#This Row],[SAPSA Number]],Table1[SAPSA number],Table1[Paid up])</f>
        <v>0</v>
      </c>
      <c r="D104" s="39" t="e">
        <f>_xlfn.XLOOKUP(__xlnm._FilterDatabase_1512[[#This Row],[SAPSA Number]],'DS Point summary'!A:A,'DS Point summary'!C:C)</f>
        <v>#N/A</v>
      </c>
      <c r="E104" s="39">
        <f>_xlfn.XLOOKUP(__xlnm._FilterDatabase_1512[[#This Row],[SAPSA Number]],'DS Point summary'!A:A,'DS Point summary'!D:D)</f>
        <v>0</v>
      </c>
      <c r="F104" s="39" t="e">
        <f>_xlfn.XLOOKUP(__xlnm._FilterDatabase_1512[[#This Row],[Surname]],'DS Point summary'!D:D,'DS Point summary'!E:E)</f>
        <v>#N/A</v>
      </c>
      <c r="G104" s="39" t="e">
        <f>_xlfn.XLOOKUP(__xlnm._FilterDatabase_1512[[#This Row],[Initials]],'DS Point summary'!E:E,'DS Point summary'!F:F)</f>
        <v>#N/A</v>
      </c>
      <c r="H104" s="19" t="e">
        <f>_xlfn.XLOOKUP(__xlnm._FilterDatabase_1512[[#This Row],[SAPSA Number]],'DS Point summary'!A:A,'DS Point summary'!G:G)</f>
        <v>#N/A</v>
      </c>
      <c r="I104" s="19" t="s">
        <v>367</v>
      </c>
      <c r="J104" s="34">
        <f t="shared" si="9"/>
        <v>0</v>
      </c>
      <c r="K104" s="22">
        <f t="shared" si="10"/>
        <v>0</v>
      </c>
      <c r="L104" s="23">
        <v>0</v>
      </c>
      <c r="M104" s="24">
        <v>0</v>
      </c>
      <c r="N104" s="23">
        <v>0</v>
      </c>
      <c r="O104" s="24">
        <v>0</v>
      </c>
      <c r="P104" s="23">
        <v>0</v>
      </c>
      <c r="Q104" s="24">
        <v>0</v>
      </c>
      <c r="R104" s="23">
        <v>0</v>
      </c>
      <c r="S104" s="24">
        <v>0</v>
      </c>
      <c r="T104" s="23">
        <v>0</v>
      </c>
      <c r="U104" s="24">
        <v>0</v>
      </c>
      <c r="V104" s="23">
        <v>0</v>
      </c>
      <c r="W104" s="24">
        <v>0</v>
      </c>
    </row>
    <row r="105" spans="1:23" x14ac:dyDescent="0.25">
      <c r="A105" s="31">
        <f t="shared" si="11"/>
        <v>1</v>
      </c>
      <c r="B105" s="32"/>
      <c r="C105" s="18">
        <f>_xlfn.XLOOKUP(__xlnm._FilterDatabase_1512[[#This Row],[SAPSA Number]],Table1[SAPSA number],Table1[Paid up])</f>
        <v>0</v>
      </c>
      <c r="D105" s="39">
        <f>_xlfn.XLOOKUP(__xlnm._FilterDatabase_1512[[#This Row],[SAPSA Number]],'DS Point summary'!A:A,'DS Point summary'!C:C)</f>
        <v>0</v>
      </c>
      <c r="E105" s="39">
        <f>_xlfn.XLOOKUP(__xlnm._FilterDatabase_1512[[#This Row],[SAPSA Number]],'DS Point summary'!A:A,'DS Point summary'!D:D)</f>
        <v>0</v>
      </c>
      <c r="F105" s="39" t="e">
        <f>_xlfn.XLOOKUP(__xlnm._FilterDatabase_1512[[#This Row],[Surname]],'DS Point summary'!D:D,'DS Point summary'!E:E)</f>
        <v>#N/A</v>
      </c>
      <c r="G105" s="39" t="e">
        <f>_xlfn.XLOOKUP(__xlnm._FilterDatabase_1512[[#This Row],[Initials]],'DS Point summary'!E:E,'DS Point summary'!F:F)</f>
        <v>#N/A</v>
      </c>
      <c r="H105" s="19" t="e">
        <f>_xlfn.XLOOKUP(__xlnm._FilterDatabase_1512[[#This Row],[SAPSA Number]],'DS Point summary'!A:A,'DS Point summary'!G:G)</f>
        <v>#N/A</v>
      </c>
      <c r="I105" s="19" t="s">
        <v>367</v>
      </c>
      <c r="J105" s="34">
        <f t="shared" si="9"/>
        <v>0</v>
      </c>
      <c r="K105" s="22">
        <f t="shared" si="10"/>
        <v>0</v>
      </c>
      <c r="L105" s="23">
        <v>0</v>
      </c>
      <c r="M105" s="24">
        <v>0</v>
      </c>
      <c r="N105" s="23">
        <v>0</v>
      </c>
      <c r="O105" s="24">
        <v>0</v>
      </c>
      <c r="P105" s="23">
        <v>0</v>
      </c>
      <c r="Q105" s="24">
        <v>0</v>
      </c>
      <c r="R105" s="23">
        <v>0</v>
      </c>
      <c r="S105" s="24">
        <v>0</v>
      </c>
      <c r="T105" s="23">
        <v>0</v>
      </c>
      <c r="U105" s="24">
        <v>0</v>
      </c>
      <c r="V105" s="23">
        <v>0</v>
      </c>
      <c r="W105" s="24">
        <v>0</v>
      </c>
    </row>
    <row r="106" spans="1:23" x14ac:dyDescent="0.25">
      <c r="A106" s="35">
        <f t="shared" si="11"/>
        <v>1</v>
      </c>
      <c r="B106" s="36"/>
      <c r="C106" s="18">
        <f>_xlfn.XLOOKUP(__xlnm._FilterDatabase_1512[[#This Row],[SAPSA Number]],Table1[SAPSA number],Table1[Paid up])</f>
        <v>0</v>
      </c>
      <c r="D106" s="39" t="e">
        <f>_xlfn.XLOOKUP(__xlnm._FilterDatabase_1512[[#This Row],[SAPSA Number]],'DS Point summary'!A:A,'DS Point summary'!C:C)</f>
        <v>#N/A</v>
      </c>
      <c r="E106" s="39">
        <f>_xlfn.XLOOKUP(__xlnm._FilterDatabase_1512[[#This Row],[SAPSA Number]],'DS Point summary'!A:A,'DS Point summary'!D:D)</f>
        <v>0</v>
      </c>
      <c r="F106" s="39" t="e">
        <f>_xlfn.XLOOKUP(__xlnm._FilterDatabase_1512[[#This Row],[Surname]],'DS Point summary'!D:D,'DS Point summary'!E:E)</f>
        <v>#N/A</v>
      </c>
      <c r="G106" s="39" t="e">
        <f>_xlfn.XLOOKUP(__xlnm._FilterDatabase_1512[[#This Row],[Initials]],'DS Point summary'!E:E,'DS Point summary'!F:F)</f>
        <v>#N/A</v>
      </c>
      <c r="H106" s="19" t="e">
        <f>_xlfn.XLOOKUP(__xlnm._FilterDatabase_1512[[#This Row],[SAPSA Number]],'DS Point summary'!A:A,'DS Point summary'!G:G)</f>
        <v>#N/A</v>
      </c>
      <c r="I106" s="19" t="s">
        <v>367</v>
      </c>
      <c r="J106" s="34">
        <f t="shared" si="9"/>
        <v>0</v>
      </c>
      <c r="K106" s="22">
        <f t="shared" si="10"/>
        <v>0</v>
      </c>
      <c r="L106" s="23">
        <v>0</v>
      </c>
      <c r="M106" s="24">
        <v>0</v>
      </c>
      <c r="N106" s="23">
        <v>0</v>
      </c>
      <c r="O106" s="24">
        <v>0</v>
      </c>
      <c r="P106" s="23">
        <v>0</v>
      </c>
      <c r="Q106" s="24">
        <v>0</v>
      </c>
      <c r="R106" s="23">
        <v>0</v>
      </c>
      <c r="S106" s="24">
        <v>0</v>
      </c>
      <c r="T106" s="23">
        <v>0</v>
      </c>
      <c r="U106" s="24">
        <v>0</v>
      </c>
      <c r="V106" s="23">
        <v>0</v>
      </c>
      <c r="W106" s="24">
        <v>0</v>
      </c>
    </row>
    <row r="107" spans="1:23" x14ac:dyDescent="0.25">
      <c r="A107" s="35">
        <f t="shared" si="11"/>
        <v>1</v>
      </c>
      <c r="B107" s="36"/>
      <c r="C107" s="18">
        <f>_xlfn.XLOOKUP(__xlnm._FilterDatabase_1512[[#This Row],[SAPSA Number]],Table1[SAPSA number],Table1[Paid up])</f>
        <v>0</v>
      </c>
      <c r="D107" s="39" t="e">
        <f>_xlfn.XLOOKUP(__xlnm._FilterDatabase_1512[[#This Row],[SAPSA Number]],'DS Point summary'!A:A,'DS Point summary'!C:C)</f>
        <v>#N/A</v>
      </c>
      <c r="E107" s="39">
        <f>_xlfn.XLOOKUP(__xlnm._FilterDatabase_1512[[#This Row],[SAPSA Number]],'DS Point summary'!A:A,'DS Point summary'!D:D)</f>
        <v>0</v>
      </c>
      <c r="F107" s="39" t="e">
        <f>_xlfn.XLOOKUP(__xlnm._FilterDatabase_1512[[#This Row],[Surname]],'DS Point summary'!D:D,'DS Point summary'!E:E)</f>
        <v>#N/A</v>
      </c>
      <c r="G107" s="39" t="e">
        <f>_xlfn.XLOOKUP(__xlnm._FilterDatabase_1512[[#This Row],[Initials]],'DS Point summary'!E:E,'DS Point summary'!F:F)</f>
        <v>#N/A</v>
      </c>
      <c r="H107" s="19" t="e">
        <f>_xlfn.XLOOKUP(__xlnm._FilterDatabase_1512[[#This Row],[SAPSA Number]],'DS Point summary'!A:A,'DS Point summary'!G:G)</f>
        <v>#N/A</v>
      </c>
      <c r="I107" s="29" t="s">
        <v>367</v>
      </c>
      <c r="J107" s="52">
        <f t="shared" si="9"/>
        <v>0</v>
      </c>
      <c r="K107" s="22">
        <f t="shared" si="10"/>
        <v>0</v>
      </c>
      <c r="L107" s="23">
        <v>0</v>
      </c>
      <c r="M107" s="24">
        <v>0</v>
      </c>
      <c r="N107" s="23">
        <v>0</v>
      </c>
      <c r="O107" s="24">
        <v>0</v>
      </c>
      <c r="P107" s="23">
        <v>0</v>
      </c>
      <c r="Q107" s="24">
        <v>0</v>
      </c>
      <c r="R107" s="23">
        <v>0</v>
      </c>
      <c r="S107" s="24">
        <v>0</v>
      </c>
      <c r="T107" s="23">
        <v>0</v>
      </c>
      <c r="U107" s="24">
        <v>0</v>
      </c>
      <c r="V107" s="23">
        <v>0</v>
      </c>
      <c r="W107" s="24">
        <v>0</v>
      </c>
    </row>
    <row r="108" spans="1:23" x14ac:dyDescent="0.25">
      <c r="A108" s="31">
        <f t="shared" si="11"/>
        <v>1</v>
      </c>
      <c r="B108" s="41"/>
      <c r="C108" s="18">
        <f>_xlfn.XLOOKUP(__xlnm._FilterDatabase_1512[[#This Row],[SAPSA Number]],Table1[SAPSA number],Table1[Paid up])</f>
        <v>0</v>
      </c>
      <c r="D108" s="39" t="e">
        <f>_xlfn.XLOOKUP(__xlnm._FilterDatabase_1512[[#This Row],[SAPSA Number]],'DS Point summary'!A:A,'DS Point summary'!C:C)</f>
        <v>#N/A</v>
      </c>
      <c r="E108" s="39">
        <f>_xlfn.XLOOKUP(__xlnm._FilterDatabase_1512[[#This Row],[SAPSA Number]],'DS Point summary'!A:A,'DS Point summary'!D:D)</f>
        <v>0</v>
      </c>
      <c r="F108" s="39" t="e">
        <f>_xlfn.XLOOKUP(__xlnm._FilterDatabase_1512[[#This Row],[Surname]],'DS Point summary'!D:D,'DS Point summary'!E:E)</f>
        <v>#N/A</v>
      </c>
      <c r="G108" s="39" t="e">
        <f>_xlfn.XLOOKUP(__xlnm._FilterDatabase_1512[[#This Row],[Initials]],'DS Point summary'!E:E,'DS Point summary'!F:F)</f>
        <v>#N/A</v>
      </c>
      <c r="H108" s="19" t="e">
        <f>_xlfn.XLOOKUP(__xlnm._FilterDatabase_1512[[#This Row],[SAPSA Number]],'DS Point summary'!A:A,'DS Point summary'!G:G)</f>
        <v>#N/A</v>
      </c>
      <c r="I108" s="33" t="s">
        <v>367</v>
      </c>
      <c r="J108" s="34">
        <f t="shared" si="9"/>
        <v>0</v>
      </c>
      <c r="K108" s="22">
        <f t="shared" si="10"/>
        <v>0</v>
      </c>
      <c r="L108" s="23">
        <v>0</v>
      </c>
      <c r="M108" s="24">
        <v>0</v>
      </c>
      <c r="N108" s="23">
        <v>0</v>
      </c>
      <c r="O108" s="24">
        <v>0</v>
      </c>
      <c r="P108" s="23">
        <v>0</v>
      </c>
      <c r="Q108" s="24">
        <v>0</v>
      </c>
      <c r="R108" s="23">
        <v>0</v>
      </c>
      <c r="S108" s="24">
        <v>0</v>
      </c>
      <c r="T108" s="23">
        <v>0</v>
      </c>
      <c r="U108" s="24">
        <v>0</v>
      </c>
      <c r="V108" s="23">
        <v>0</v>
      </c>
      <c r="W108" s="24">
        <v>0</v>
      </c>
    </row>
    <row r="109" spans="1:23" x14ac:dyDescent="0.25">
      <c r="A109" s="31">
        <f t="shared" si="11"/>
        <v>1</v>
      </c>
      <c r="B109" s="32"/>
      <c r="C109" s="18">
        <f>_xlfn.XLOOKUP(__xlnm._FilterDatabase_1512[[#This Row],[SAPSA Number]],Table1[SAPSA number],Table1[Paid up])</f>
        <v>0</v>
      </c>
      <c r="D109" s="39">
        <f>_xlfn.XLOOKUP(__xlnm._FilterDatabase_1512[[#This Row],[SAPSA Number]],'DS Point summary'!A:A,'DS Point summary'!C:C)</f>
        <v>0</v>
      </c>
      <c r="E109" s="39">
        <f>_xlfn.XLOOKUP(__xlnm._FilterDatabase_1512[[#This Row],[SAPSA Number]],'DS Point summary'!A:A,'DS Point summary'!D:D)</f>
        <v>0</v>
      </c>
      <c r="F109" s="39" t="e">
        <f>_xlfn.XLOOKUP(__xlnm._FilterDatabase_1512[[#This Row],[Surname]],'DS Point summary'!D:D,'DS Point summary'!E:E)</f>
        <v>#N/A</v>
      </c>
      <c r="G109" s="39" t="e">
        <f>_xlfn.XLOOKUP(__xlnm._FilterDatabase_1512[[#This Row],[Initials]],'DS Point summary'!E:E,'DS Point summary'!F:F)</f>
        <v>#N/A</v>
      </c>
      <c r="H109" s="19" t="e">
        <f>_xlfn.XLOOKUP(__xlnm._FilterDatabase_1512[[#This Row],[SAPSA Number]],'DS Point summary'!A:A,'DS Point summary'!G:G)</f>
        <v>#N/A</v>
      </c>
      <c r="I109" s="33" t="s">
        <v>367</v>
      </c>
      <c r="J109" s="34">
        <f t="shared" si="9"/>
        <v>0</v>
      </c>
      <c r="K109" s="22">
        <f t="shared" si="10"/>
        <v>0</v>
      </c>
      <c r="L109" s="23">
        <v>0</v>
      </c>
      <c r="M109" s="24">
        <v>0</v>
      </c>
      <c r="N109" s="23">
        <v>0</v>
      </c>
      <c r="O109" s="24">
        <v>0</v>
      </c>
      <c r="P109" s="23">
        <v>0</v>
      </c>
      <c r="Q109" s="24">
        <v>0</v>
      </c>
      <c r="R109" s="23">
        <v>0</v>
      </c>
      <c r="S109" s="24">
        <v>0</v>
      </c>
      <c r="T109" s="23">
        <v>0</v>
      </c>
      <c r="U109" s="24">
        <v>0</v>
      </c>
      <c r="V109" s="23">
        <v>0</v>
      </c>
      <c r="W109" s="24">
        <v>0</v>
      </c>
    </row>
    <row r="110" spans="1:23" x14ac:dyDescent="0.25">
      <c r="A110" s="31">
        <f>RANK(K110,K$2:K$151,0)</f>
        <v>1</v>
      </c>
      <c r="B110" s="32"/>
      <c r="C110" s="18">
        <f>_xlfn.XLOOKUP(__xlnm._FilterDatabase_1512[[#This Row],[SAPSA Number]],Table1[SAPSA number],Table1[Paid up])</f>
        <v>0</v>
      </c>
      <c r="D110" s="39" t="e">
        <f>_xlfn.XLOOKUP(__xlnm._FilterDatabase_1512[[#This Row],[SAPSA Number]],'DS Point summary'!A:A,'DS Point summary'!C:C)</f>
        <v>#N/A</v>
      </c>
      <c r="E110" s="39">
        <f>_xlfn.XLOOKUP(__xlnm._FilterDatabase_1512[[#This Row],[SAPSA Number]],'DS Point summary'!A:A,'DS Point summary'!D:D)</f>
        <v>0</v>
      </c>
      <c r="F110" s="39" t="e">
        <f>_xlfn.XLOOKUP(__xlnm._FilterDatabase_1512[[#This Row],[Surname]],'DS Point summary'!D:D,'DS Point summary'!E:E)</f>
        <v>#N/A</v>
      </c>
      <c r="G110" s="39" t="e">
        <f>_xlfn.XLOOKUP(__xlnm._FilterDatabase_1512[[#This Row],[Initials]],'DS Point summary'!E:E,'DS Point summary'!F:F)</f>
        <v>#N/A</v>
      </c>
      <c r="H110" s="19" t="e">
        <f>_xlfn.XLOOKUP(__xlnm._FilterDatabase_1512[[#This Row],[SAPSA Number]],'DS Point summary'!A:A,'DS Point summary'!G:G)</f>
        <v>#N/A</v>
      </c>
      <c r="I110" s="33" t="s">
        <v>367</v>
      </c>
      <c r="J110" s="34">
        <f t="shared" si="9"/>
        <v>0</v>
      </c>
      <c r="K110" s="22">
        <f t="shared" si="10"/>
        <v>0</v>
      </c>
      <c r="L110" s="23">
        <v>0</v>
      </c>
      <c r="M110" s="24">
        <v>0</v>
      </c>
      <c r="N110" s="23">
        <v>0</v>
      </c>
      <c r="O110" s="24">
        <v>0</v>
      </c>
      <c r="P110" s="23">
        <v>0</v>
      </c>
      <c r="Q110" s="24">
        <v>0</v>
      </c>
      <c r="R110" s="23">
        <v>0</v>
      </c>
      <c r="S110" s="24">
        <v>0</v>
      </c>
      <c r="T110" s="23">
        <v>0</v>
      </c>
      <c r="U110" s="24">
        <v>0</v>
      </c>
      <c r="V110" s="23">
        <v>0</v>
      </c>
      <c r="W110" s="24">
        <v>0</v>
      </c>
    </row>
    <row r="111" spans="1:23" x14ac:dyDescent="0.25">
      <c r="A111" s="31">
        <f t="shared" ref="A111:A134" si="12">RANK(K111,K$2:K$147,0)</f>
        <v>1</v>
      </c>
      <c r="B111" s="32"/>
      <c r="C111" s="18">
        <f>_xlfn.XLOOKUP(__xlnm._FilterDatabase_1512[[#This Row],[SAPSA Number]],Table1[SAPSA number],Table1[Paid up])</f>
        <v>0</v>
      </c>
      <c r="D111" s="39" t="e">
        <f>_xlfn.XLOOKUP(__xlnm._FilterDatabase_1512[[#This Row],[SAPSA Number]],'DS Point summary'!A:A,'DS Point summary'!C:C)</f>
        <v>#N/A</v>
      </c>
      <c r="E111" s="39">
        <f>_xlfn.XLOOKUP(__xlnm._FilterDatabase_1512[[#This Row],[SAPSA Number]],'DS Point summary'!A:A,'DS Point summary'!D:D)</f>
        <v>0</v>
      </c>
      <c r="F111" s="39" t="e">
        <f>_xlfn.XLOOKUP(__xlnm._FilterDatabase_1512[[#This Row],[Surname]],'DS Point summary'!D:D,'DS Point summary'!E:E)</f>
        <v>#N/A</v>
      </c>
      <c r="G111" s="39" t="e">
        <f>_xlfn.XLOOKUP(__xlnm._FilterDatabase_1512[[#This Row],[Initials]],'DS Point summary'!E:E,'DS Point summary'!F:F)</f>
        <v>#N/A</v>
      </c>
      <c r="H111" s="19" t="e">
        <f>_xlfn.XLOOKUP(__xlnm._FilterDatabase_1512[[#This Row],[SAPSA Number]],'DS Point summary'!A:A,'DS Point summary'!G:G)</f>
        <v>#N/A</v>
      </c>
      <c r="I111" s="33" t="s">
        <v>367</v>
      </c>
      <c r="J111" s="34">
        <f t="shared" si="9"/>
        <v>0</v>
      </c>
      <c r="K111" s="22">
        <f t="shared" si="10"/>
        <v>0</v>
      </c>
      <c r="L111" s="23">
        <v>0</v>
      </c>
      <c r="M111" s="24">
        <v>0</v>
      </c>
      <c r="N111" s="23">
        <v>0</v>
      </c>
      <c r="O111" s="24">
        <v>0</v>
      </c>
      <c r="P111" s="23">
        <v>0</v>
      </c>
      <c r="Q111" s="24">
        <v>0</v>
      </c>
      <c r="R111" s="23">
        <v>0</v>
      </c>
      <c r="S111" s="24">
        <v>0</v>
      </c>
      <c r="T111" s="23">
        <v>0</v>
      </c>
      <c r="U111" s="24">
        <v>0</v>
      </c>
      <c r="V111" s="23">
        <v>0</v>
      </c>
      <c r="W111" s="24">
        <v>0</v>
      </c>
    </row>
    <row r="112" spans="1:23" x14ac:dyDescent="0.25">
      <c r="A112" s="31">
        <f t="shared" si="12"/>
        <v>1</v>
      </c>
      <c r="B112" s="41"/>
      <c r="C112" s="18">
        <f>_xlfn.XLOOKUP(__xlnm._FilterDatabase_1512[[#This Row],[SAPSA Number]],Table1[SAPSA number],Table1[Paid up])</f>
        <v>0</v>
      </c>
      <c r="D112" s="39">
        <f>_xlfn.XLOOKUP(__xlnm._FilterDatabase_1512[[#This Row],[SAPSA Number]],'DS Point summary'!A:A,'DS Point summary'!C:C)</f>
        <v>0</v>
      </c>
      <c r="E112" s="39">
        <f>_xlfn.XLOOKUP(__xlnm._FilterDatabase_1512[[#This Row],[SAPSA Number]],'DS Point summary'!A:A,'DS Point summary'!D:D)</f>
        <v>0</v>
      </c>
      <c r="F112" s="39" t="e">
        <f>_xlfn.XLOOKUP(__xlnm._FilterDatabase_1512[[#This Row],[Surname]],'DS Point summary'!D:D,'DS Point summary'!E:E)</f>
        <v>#N/A</v>
      </c>
      <c r="G112" s="39" t="e">
        <f>_xlfn.XLOOKUP(__xlnm._FilterDatabase_1512[[#This Row],[Initials]],'DS Point summary'!E:E,'DS Point summary'!F:F)</f>
        <v>#N/A</v>
      </c>
      <c r="H112" s="19" t="e">
        <f>_xlfn.XLOOKUP(__xlnm._FilterDatabase_1512[[#This Row],[SAPSA Number]],'DS Point summary'!A:A,'DS Point summary'!G:G)</f>
        <v>#N/A</v>
      </c>
      <c r="I112" s="33" t="s">
        <v>367</v>
      </c>
      <c r="J112" s="34">
        <f t="shared" si="9"/>
        <v>0</v>
      </c>
      <c r="K112" s="22">
        <f t="shared" si="10"/>
        <v>0</v>
      </c>
      <c r="L112" s="23">
        <v>0</v>
      </c>
      <c r="M112" s="24">
        <v>0</v>
      </c>
      <c r="N112" s="23">
        <v>0</v>
      </c>
      <c r="O112" s="24">
        <v>0</v>
      </c>
      <c r="P112" s="23">
        <v>0</v>
      </c>
      <c r="Q112" s="24">
        <v>0</v>
      </c>
      <c r="R112" s="23">
        <v>0</v>
      </c>
      <c r="S112" s="24">
        <v>0</v>
      </c>
      <c r="T112" s="23">
        <v>0</v>
      </c>
      <c r="U112" s="24">
        <v>0</v>
      </c>
      <c r="V112" s="23">
        <v>0</v>
      </c>
      <c r="W112" s="24">
        <v>0</v>
      </c>
    </row>
    <row r="113" spans="1:23" x14ac:dyDescent="0.25">
      <c r="A113" s="31">
        <f t="shared" si="12"/>
        <v>1</v>
      </c>
      <c r="B113" s="32"/>
      <c r="C113" s="18">
        <f>_xlfn.XLOOKUP(__xlnm._FilterDatabase_1512[[#This Row],[SAPSA Number]],Table1[SAPSA number],Table1[Paid up])</f>
        <v>0</v>
      </c>
      <c r="D113" s="39" t="e">
        <f>_xlfn.XLOOKUP(__xlnm._FilterDatabase_1512[[#This Row],[SAPSA Number]],'DS Point summary'!A:A,'DS Point summary'!C:C)</f>
        <v>#N/A</v>
      </c>
      <c r="E113" s="39">
        <f>_xlfn.XLOOKUP(__xlnm._FilterDatabase_1512[[#This Row],[SAPSA Number]],'DS Point summary'!A:A,'DS Point summary'!D:D)</f>
        <v>0</v>
      </c>
      <c r="F113" s="39" t="e">
        <f>_xlfn.XLOOKUP(__xlnm._FilterDatabase_1512[[#This Row],[Surname]],'DS Point summary'!D:D,'DS Point summary'!E:E)</f>
        <v>#N/A</v>
      </c>
      <c r="G113" s="39" t="e">
        <f>_xlfn.XLOOKUP(__xlnm._FilterDatabase_1512[[#This Row],[Initials]],'DS Point summary'!E:E,'DS Point summary'!F:F)</f>
        <v>#N/A</v>
      </c>
      <c r="H113" s="19" t="e">
        <f>_xlfn.XLOOKUP(__xlnm._FilterDatabase_1512[[#This Row],[SAPSA Number]],'DS Point summary'!A:A,'DS Point summary'!G:G)</f>
        <v>#N/A</v>
      </c>
      <c r="I113" s="33" t="s">
        <v>367</v>
      </c>
      <c r="J113" s="34">
        <f t="shared" si="9"/>
        <v>0</v>
      </c>
      <c r="K113" s="22">
        <f t="shared" si="10"/>
        <v>0</v>
      </c>
      <c r="L113" s="23">
        <v>0</v>
      </c>
      <c r="M113" s="24">
        <v>0</v>
      </c>
      <c r="N113" s="23">
        <v>0</v>
      </c>
      <c r="O113" s="24">
        <v>0</v>
      </c>
      <c r="P113" s="23">
        <v>0</v>
      </c>
      <c r="Q113" s="24">
        <v>0</v>
      </c>
      <c r="R113" s="23">
        <v>0</v>
      </c>
      <c r="S113" s="24">
        <v>0</v>
      </c>
      <c r="T113" s="23">
        <v>0</v>
      </c>
      <c r="U113" s="24">
        <v>0</v>
      </c>
      <c r="V113" s="23">
        <v>0</v>
      </c>
      <c r="W113" s="24">
        <v>0</v>
      </c>
    </row>
    <row r="114" spans="1:23" x14ac:dyDescent="0.25">
      <c r="A114" s="31">
        <f t="shared" si="12"/>
        <v>1</v>
      </c>
      <c r="B114" s="32"/>
      <c r="C114" s="18">
        <f>_xlfn.XLOOKUP(__xlnm._FilterDatabase_1512[[#This Row],[SAPSA Number]],Table1[SAPSA number],Table1[Paid up])</f>
        <v>0</v>
      </c>
      <c r="D114" s="39" t="e">
        <f>_xlfn.XLOOKUP(__xlnm._FilterDatabase_1512[[#This Row],[SAPSA Number]],'DS Point summary'!A:A,'DS Point summary'!C:C)</f>
        <v>#N/A</v>
      </c>
      <c r="E114" s="39">
        <f>_xlfn.XLOOKUP(__xlnm._FilterDatabase_1512[[#This Row],[SAPSA Number]],'DS Point summary'!A:A,'DS Point summary'!D:D)</f>
        <v>0</v>
      </c>
      <c r="F114" s="39" t="e">
        <f>_xlfn.XLOOKUP(__xlnm._FilterDatabase_1512[[#This Row],[Surname]],'DS Point summary'!D:D,'DS Point summary'!E:E)</f>
        <v>#N/A</v>
      </c>
      <c r="G114" s="39" t="e">
        <f>_xlfn.XLOOKUP(__xlnm._FilterDatabase_1512[[#This Row],[Initials]],'DS Point summary'!E:E,'DS Point summary'!F:F)</f>
        <v>#N/A</v>
      </c>
      <c r="H114" s="19" t="e">
        <f>_xlfn.XLOOKUP(__xlnm._FilterDatabase_1512[[#This Row],[SAPSA Number]],'DS Point summary'!A:A,'DS Point summary'!G:G)</f>
        <v>#N/A</v>
      </c>
      <c r="I114" s="33" t="s">
        <v>367</v>
      </c>
      <c r="J114" s="34">
        <f t="shared" si="9"/>
        <v>0</v>
      </c>
      <c r="K114" s="22">
        <f t="shared" si="10"/>
        <v>0</v>
      </c>
      <c r="L114" s="23">
        <v>0</v>
      </c>
      <c r="M114" s="24">
        <v>0</v>
      </c>
      <c r="N114" s="23">
        <v>0</v>
      </c>
      <c r="O114" s="24">
        <v>0</v>
      </c>
      <c r="P114" s="23">
        <v>0</v>
      </c>
      <c r="Q114" s="24">
        <v>0</v>
      </c>
      <c r="R114" s="23">
        <v>0</v>
      </c>
      <c r="S114" s="24">
        <v>0</v>
      </c>
      <c r="T114" s="23">
        <v>0</v>
      </c>
      <c r="U114" s="24">
        <v>0</v>
      </c>
      <c r="V114" s="23">
        <v>0</v>
      </c>
      <c r="W114" s="24">
        <v>0</v>
      </c>
    </row>
    <row r="115" spans="1:23" x14ac:dyDescent="0.25">
      <c r="A115" s="31">
        <f t="shared" si="12"/>
        <v>1</v>
      </c>
      <c r="B115" s="32"/>
      <c r="C115" s="18">
        <f>_xlfn.XLOOKUP(__xlnm._FilterDatabase_1512[[#This Row],[SAPSA Number]],Table1[SAPSA number],Table1[Paid up])</f>
        <v>0</v>
      </c>
      <c r="D115" s="39" t="e">
        <f>_xlfn.XLOOKUP(__xlnm._FilterDatabase_1512[[#This Row],[SAPSA Number]],'DS Point summary'!A:A,'DS Point summary'!C:C)</f>
        <v>#N/A</v>
      </c>
      <c r="E115" s="39">
        <f>_xlfn.XLOOKUP(__xlnm._FilterDatabase_1512[[#This Row],[SAPSA Number]],'DS Point summary'!A:A,'DS Point summary'!D:D)</f>
        <v>0</v>
      </c>
      <c r="F115" s="39" t="e">
        <f>_xlfn.XLOOKUP(__xlnm._FilterDatabase_1512[[#This Row],[Surname]],'DS Point summary'!D:D,'DS Point summary'!E:E)</f>
        <v>#N/A</v>
      </c>
      <c r="G115" s="39" t="e">
        <f>_xlfn.XLOOKUP(__xlnm._FilterDatabase_1512[[#This Row],[Initials]],'DS Point summary'!E:E,'DS Point summary'!F:F)</f>
        <v>#N/A</v>
      </c>
      <c r="H115" s="19" t="e">
        <f>_xlfn.XLOOKUP(__xlnm._FilterDatabase_1512[[#This Row],[SAPSA Number]],'DS Point summary'!A:A,'DS Point summary'!G:G)</f>
        <v>#N/A</v>
      </c>
      <c r="I115" s="33" t="s">
        <v>367</v>
      </c>
      <c r="J115" s="34">
        <f t="shared" si="9"/>
        <v>0</v>
      </c>
      <c r="K115" s="22">
        <f t="shared" si="10"/>
        <v>0</v>
      </c>
      <c r="L115" s="23">
        <v>0</v>
      </c>
      <c r="M115" s="24">
        <v>0</v>
      </c>
      <c r="N115" s="23">
        <v>0</v>
      </c>
      <c r="O115" s="24">
        <v>0</v>
      </c>
      <c r="P115" s="23">
        <v>0</v>
      </c>
      <c r="Q115" s="24">
        <v>0</v>
      </c>
      <c r="R115" s="23">
        <v>0</v>
      </c>
      <c r="S115" s="24">
        <v>0</v>
      </c>
      <c r="T115" s="23">
        <v>0</v>
      </c>
      <c r="U115" s="24">
        <v>0</v>
      </c>
      <c r="V115" s="23">
        <v>0</v>
      </c>
      <c r="W115" s="24">
        <v>0</v>
      </c>
    </row>
    <row r="116" spans="1:23" x14ac:dyDescent="0.25">
      <c r="A116" s="31">
        <f t="shared" si="12"/>
        <v>1</v>
      </c>
      <c r="B116" s="32"/>
      <c r="C116" s="18">
        <f>_xlfn.XLOOKUP(__xlnm._FilterDatabase_1512[[#This Row],[SAPSA Number]],Table1[SAPSA number],Table1[Paid up])</f>
        <v>0</v>
      </c>
      <c r="D116" s="39" t="e">
        <f>_xlfn.XLOOKUP(__xlnm._FilterDatabase_1512[[#This Row],[SAPSA Number]],'DS Point summary'!A:A,'DS Point summary'!C:C)</f>
        <v>#N/A</v>
      </c>
      <c r="E116" s="39">
        <f>_xlfn.XLOOKUP(__xlnm._FilterDatabase_1512[[#This Row],[SAPSA Number]],'DS Point summary'!A:A,'DS Point summary'!D:D)</f>
        <v>0</v>
      </c>
      <c r="F116" s="39" t="e">
        <f>_xlfn.XLOOKUP(__xlnm._FilterDatabase_1512[[#This Row],[Surname]],'DS Point summary'!D:D,'DS Point summary'!E:E)</f>
        <v>#N/A</v>
      </c>
      <c r="G116" s="39" t="e">
        <f>_xlfn.XLOOKUP(__xlnm._FilterDatabase_1512[[#This Row],[Initials]],'DS Point summary'!E:E,'DS Point summary'!F:F)</f>
        <v>#N/A</v>
      </c>
      <c r="H116" s="19" t="e">
        <f>_xlfn.XLOOKUP(__xlnm._FilterDatabase_1512[[#This Row],[SAPSA Number]],'DS Point summary'!A:A,'DS Point summary'!G:G)</f>
        <v>#N/A</v>
      </c>
      <c r="I116" s="33" t="s">
        <v>367</v>
      </c>
      <c r="J116" s="34">
        <f t="shared" si="9"/>
        <v>0</v>
      </c>
      <c r="K116" s="22">
        <f t="shared" si="10"/>
        <v>0</v>
      </c>
      <c r="L116" s="23">
        <v>0</v>
      </c>
      <c r="M116" s="24">
        <v>0</v>
      </c>
      <c r="N116" s="23">
        <v>0</v>
      </c>
      <c r="O116" s="24">
        <v>0</v>
      </c>
      <c r="P116" s="23">
        <v>0</v>
      </c>
      <c r="Q116" s="24">
        <v>0</v>
      </c>
      <c r="R116" s="23">
        <v>0</v>
      </c>
      <c r="S116" s="24">
        <v>0</v>
      </c>
      <c r="T116" s="23">
        <v>0</v>
      </c>
      <c r="U116" s="24">
        <v>0</v>
      </c>
      <c r="V116" s="23">
        <v>0</v>
      </c>
      <c r="W116" s="24">
        <v>0</v>
      </c>
    </row>
    <row r="117" spans="1:23" x14ac:dyDescent="0.25">
      <c r="A117" s="31">
        <f t="shared" si="12"/>
        <v>1</v>
      </c>
      <c r="B117" s="41"/>
      <c r="C117" s="18">
        <f>_xlfn.XLOOKUP(__xlnm._FilterDatabase_1512[[#This Row],[SAPSA Number]],Table1[SAPSA number],Table1[Paid up])</f>
        <v>0</v>
      </c>
      <c r="D117" s="39">
        <f>_xlfn.XLOOKUP(__xlnm._FilterDatabase_1512[[#This Row],[SAPSA Number]],'DS Point summary'!A:A,'DS Point summary'!C:C)</f>
        <v>0</v>
      </c>
      <c r="E117" s="39">
        <f>_xlfn.XLOOKUP(__xlnm._FilterDatabase_1512[[#This Row],[SAPSA Number]],'DS Point summary'!A:A,'DS Point summary'!D:D)</f>
        <v>0</v>
      </c>
      <c r="F117" s="39" t="e">
        <f>_xlfn.XLOOKUP(__xlnm._FilterDatabase_1512[[#This Row],[Surname]],'DS Point summary'!D:D,'DS Point summary'!E:E)</f>
        <v>#N/A</v>
      </c>
      <c r="G117" s="39" t="e">
        <f>_xlfn.XLOOKUP(__xlnm._FilterDatabase_1512[[#This Row],[Initials]],'DS Point summary'!E:E,'DS Point summary'!F:F)</f>
        <v>#N/A</v>
      </c>
      <c r="H117" s="19" t="e">
        <f>_xlfn.XLOOKUP(__xlnm._FilterDatabase_1512[[#This Row],[SAPSA Number]],'DS Point summary'!A:A,'DS Point summary'!G:G)</f>
        <v>#N/A</v>
      </c>
      <c r="I117" s="33" t="s">
        <v>367</v>
      </c>
      <c r="J117" s="34">
        <f t="shared" si="9"/>
        <v>0</v>
      </c>
      <c r="K117" s="22">
        <f t="shared" si="10"/>
        <v>0</v>
      </c>
      <c r="L117" s="23">
        <v>0</v>
      </c>
      <c r="M117" s="24">
        <v>0</v>
      </c>
      <c r="N117" s="23">
        <v>0</v>
      </c>
      <c r="O117" s="24">
        <v>0</v>
      </c>
      <c r="P117" s="23">
        <v>0</v>
      </c>
      <c r="Q117" s="24">
        <v>0</v>
      </c>
      <c r="R117" s="23">
        <v>0</v>
      </c>
      <c r="S117" s="24">
        <v>0</v>
      </c>
      <c r="T117" s="23">
        <v>0</v>
      </c>
      <c r="U117" s="24">
        <v>0</v>
      </c>
      <c r="V117" s="23">
        <v>0</v>
      </c>
      <c r="W117" s="24">
        <v>0</v>
      </c>
    </row>
    <row r="118" spans="1:23" x14ac:dyDescent="0.25">
      <c r="A118" s="31">
        <f t="shared" si="12"/>
        <v>1</v>
      </c>
      <c r="B118" s="41"/>
      <c r="C118" s="18">
        <f>_xlfn.XLOOKUP(__xlnm._FilterDatabase_1512[[#This Row],[SAPSA Number]],Table1[SAPSA number],Table1[Paid up])</f>
        <v>0</v>
      </c>
      <c r="D118" s="39" t="e">
        <f>_xlfn.XLOOKUP(__xlnm._FilterDatabase_1512[[#This Row],[SAPSA Number]],'DS Point summary'!A:A,'DS Point summary'!C:C)</f>
        <v>#N/A</v>
      </c>
      <c r="E118" s="39">
        <f>_xlfn.XLOOKUP(__xlnm._FilterDatabase_1512[[#This Row],[SAPSA Number]],'DS Point summary'!A:A,'DS Point summary'!D:D)</f>
        <v>0</v>
      </c>
      <c r="F118" s="39" t="e">
        <f>_xlfn.XLOOKUP(__xlnm._FilterDatabase_1512[[#This Row],[Surname]],'DS Point summary'!D:D,'DS Point summary'!E:E)</f>
        <v>#N/A</v>
      </c>
      <c r="G118" s="39" t="e">
        <f>_xlfn.XLOOKUP(__xlnm._FilterDatabase_1512[[#This Row],[Initials]],'DS Point summary'!E:E,'DS Point summary'!F:F)</f>
        <v>#N/A</v>
      </c>
      <c r="H118" s="19" t="e">
        <f>_xlfn.XLOOKUP(__xlnm._FilterDatabase_1512[[#This Row],[SAPSA Number]],'DS Point summary'!A:A,'DS Point summary'!G:G)</f>
        <v>#N/A</v>
      </c>
      <c r="I118" s="33" t="s">
        <v>367</v>
      </c>
      <c r="J118" s="34">
        <f t="shared" si="9"/>
        <v>0</v>
      </c>
      <c r="K118" s="22">
        <f t="shared" si="10"/>
        <v>0</v>
      </c>
      <c r="L118" s="23">
        <v>0</v>
      </c>
      <c r="M118" s="24">
        <v>0</v>
      </c>
      <c r="N118" s="23">
        <v>0</v>
      </c>
      <c r="O118" s="24">
        <v>0</v>
      </c>
      <c r="P118" s="23">
        <v>0</v>
      </c>
      <c r="Q118" s="24">
        <v>0</v>
      </c>
      <c r="R118" s="23">
        <v>0</v>
      </c>
      <c r="S118" s="24">
        <v>0</v>
      </c>
      <c r="T118" s="23">
        <v>0</v>
      </c>
      <c r="U118" s="24">
        <v>0</v>
      </c>
      <c r="V118" s="23">
        <v>0</v>
      </c>
      <c r="W118" s="24">
        <v>0</v>
      </c>
    </row>
    <row r="119" spans="1:23" x14ac:dyDescent="0.25">
      <c r="A119" s="31">
        <f t="shared" si="12"/>
        <v>1</v>
      </c>
      <c r="B119" s="32"/>
      <c r="C119" s="18">
        <f>_xlfn.XLOOKUP(__xlnm._FilterDatabase_1512[[#This Row],[SAPSA Number]],Table1[SAPSA number],Table1[Paid up])</f>
        <v>0</v>
      </c>
      <c r="D119" s="39" t="e">
        <f>_xlfn.XLOOKUP(__xlnm._FilterDatabase_1512[[#This Row],[SAPSA Number]],'DS Point summary'!A:A,'DS Point summary'!C:C)</f>
        <v>#N/A</v>
      </c>
      <c r="E119" s="39">
        <f>_xlfn.XLOOKUP(__xlnm._FilterDatabase_1512[[#This Row],[SAPSA Number]],'DS Point summary'!A:A,'DS Point summary'!D:D)</f>
        <v>0</v>
      </c>
      <c r="F119" s="39" t="e">
        <f>_xlfn.XLOOKUP(__xlnm._FilterDatabase_1512[[#This Row],[Surname]],'DS Point summary'!D:D,'DS Point summary'!E:E)</f>
        <v>#N/A</v>
      </c>
      <c r="G119" s="39" t="e">
        <f>_xlfn.XLOOKUP(__xlnm._FilterDatabase_1512[[#This Row],[Initials]],'DS Point summary'!E:E,'DS Point summary'!F:F)</f>
        <v>#N/A</v>
      </c>
      <c r="H119" s="19" t="e">
        <f>_xlfn.XLOOKUP(__xlnm._FilterDatabase_1512[[#This Row],[SAPSA Number]],'DS Point summary'!A:A,'DS Point summary'!G:G)</f>
        <v>#N/A</v>
      </c>
      <c r="I119" s="33" t="s">
        <v>367</v>
      </c>
      <c r="J119" s="34">
        <f t="shared" si="9"/>
        <v>0</v>
      </c>
      <c r="K119" s="22">
        <f t="shared" si="10"/>
        <v>0</v>
      </c>
      <c r="L119" s="23">
        <v>0</v>
      </c>
      <c r="M119" s="24">
        <v>0</v>
      </c>
      <c r="N119" s="23">
        <v>0</v>
      </c>
      <c r="O119" s="24">
        <v>0</v>
      </c>
      <c r="P119" s="23">
        <v>0</v>
      </c>
      <c r="Q119" s="24">
        <v>0</v>
      </c>
      <c r="R119" s="23">
        <v>0</v>
      </c>
      <c r="S119" s="24">
        <v>0</v>
      </c>
      <c r="T119" s="23">
        <v>0</v>
      </c>
      <c r="U119" s="24">
        <v>0</v>
      </c>
      <c r="V119" s="23">
        <v>0</v>
      </c>
      <c r="W119" s="24">
        <v>0</v>
      </c>
    </row>
    <row r="120" spans="1:23" x14ac:dyDescent="0.25">
      <c r="A120" s="31">
        <f t="shared" si="12"/>
        <v>1</v>
      </c>
      <c r="B120" s="43"/>
      <c r="C120" s="18">
        <f>_xlfn.XLOOKUP(__xlnm._FilterDatabase_1512[[#This Row],[SAPSA Number]],Table1[SAPSA number],Table1[Paid up])</f>
        <v>0</v>
      </c>
      <c r="D120" s="39" t="e">
        <f>_xlfn.XLOOKUP(__xlnm._FilterDatabase_1512[[#This Row],[SAPSA Number]],'DS Point summary'!A:A,'DS Point summary'!C:C)</f>
        <v>#N/A</v>
      </c>
      <c r="E120" s="39">
        <f>_xlfn.XLOOKUP(__xlnm._FilterDatabase_1512[[#This Row],[SAPSA Number]],'DS Point summary'!A:A,'DS Point summary'!D:D)</f>
        <v>0</v>
      </c>
      <c r="F120" s="39" t="e">
        <f>_xlfn.XLOOKUP(__xlnm._FilterDatabase_1512[[#This Row],[Surname]],'DS Point summary'!D:D,'DS Point summary'!E:E)</f>
        <v>#N/A</v>
      </c>
      <c r="G120" s="39" t="e">
        <f>_xlfn.XLOOKUP(__xlnm._FilterDatabase_1512[[#This Row],[Initials]],'DS Point summary'!E:E,'DS Point summary'!F:F)</f>
        <v>#N/A</v>
      </c>
      <c r="H120" s="19" t="e">
        <f>_xlfn.XLOOKUP(__xlnm._FilterDatabase_1512[[#This Row],[SAPSA Number]],'DS Point summary'!A:A,'DS Point summary'!G:G)</f>
        <v>#N/A</v>
      </c>
      <c r="I120" s="33" t="s">
        <v>367</v>
      </c>
      <c r="J120" s="34">
        <f t="shared" si="9"/>
        <v>0</v>
      </c>
      <c r="K120" s="22">
        <f t="shared" si="10"/>
        <v>0</v>
      </c>
      <c r="L120" s="23">
        <v>0</v>
      </c>
      <c r="M120" s="24">
        <v>0</v>
      </c>
      <c r="N120" s="23">
        <v>0</v>
      </c>
      <c r="O120" s="24">
        <v>0</v>
      </c>
      <c r="P120" s="23">
        <v>0</v>
      </c>
      <c r="Q120" s="24">
        <v>0</v>
      </c>
      <c r="R120" s="23">
        <v>0</v>
      </c>
      <c r="S120" s="24">
        <v>0</v>
      </c>
      <c r="T120" s="23">
        <v>0</v>
      </c>
      <c r="U120" s="24">
        <v>0</v>
      </c>
      <c r="V120" s="23">
        <v>0</v>
      </c>
      <c r="W120" s="24">
        <v>0</v>
      </c>
    </row>
    <row r="121" spans="1:23" x14ac:dyDescent="0.25">
      <c r="A121" s="31">
        <f t="shared" si="12"/>
        <v>1</v>
      </c>
      <c r="B121" s="32"/>
      <c r="C121" s="18">
        <f>_xlfn.XLOOKUP(__xlnm._FilterDatabase_1512[[#This Row],[SAPSA Number]],Table1[SAPSA number],Table1[Paid up])</f>
        <v>0</v>
      </c>
      <c r="D121" s="39" t="e">
        <f>_xlfn.XLOOKUP(__xlnm._FilterDatabase_1512[[#This Row],[SAPSA Number]],'DS Point summary'!A:A,'DS Point summary'!C:C)</f>
        <v>#N/A</v>
      </c>
      <c r="E121" s="39">
        <f>_xlfn.XLOOKUP(__xlnm._FilterDatabase_1512[[#This Row],[SAPSA Number]],'DS Point summary'!A:A,'DS Point summary'!D:D)</f>
        <v>0</v>
      </c>
      <c r="F121" s="39" t="e">
        <f>_xlfn.XLOOKUP(__xlnm._FilterDatabase_1512[[#This Row],[Surname]],'DS Point summary'!D:D,'DS Point summary'!E:E)</f>
        <v>#N/A</v>
      </c>
      <c r="G121" s="39" t="e">
        <f>_xlfn.XLOOKUP(__xlnm._FilterDatabase_1512[[#This Row],[Initials]],'DS Point summary'!E:E,'DS Point summary'!F:F)</f>
        <v>#N/A</v>
      </c>
      <c r="H121" s="19" t="e">
        <f>_xlfn.XLOOKUP(__xlnm._FilterDatabase_1512[[#This Row],[SAPSA Number]],'DS Point summary'!A:A,'DS Point summary'!G:G)</f>
        <v>#N/A</v>
      </c>
      <c r="I121" s="33" t="s">
        <v>367</v>
      </c>
      <c r="J121" s="34">
        <f t="shared" si="9"/>
        <v>0</v>
      </c>
      <c r="K121" s="22">
        <f t="shared" si="10"/>
        <v>0</v>
      </c>
      <c r="L121" s="23">
        <v>0</v>
      </c>
      <c r="M121" s="24">
        <v>0</v>
      </c>
      <c r="N121" s="23">
        <v>0</v>
      </c>
      <c r="O121" s="24">
        <v>0</v>
      </c>
      <c r="P121" s="23">
        <v>0</v>
      </c>
      <c r="Q121" s="24">
        <v>0</v>
      </c>
      <c r="R121" s="23">
        <v>0</v>
      </c>
      <c r="S121" s="24">
        <v>0</v>
      </c>
      <c r="T121" s="23">
        <v>0</v>
      </c>
      <c r="U121" s="24">
        <v>0</v>
      </c>
      <c r="V121" s="23">
        <v>0</v>
      </c>
      <c r="W121" s="24">
        <v>0</v>
      </c>
    </row>
    <row r="122" spans="1:23" x14ac:dyDescent="0.25">
      <c r="A122" s="31">
        <f t="shared" si="12"/>
        <v>1</v>
      </c>
      <c r="B122" s="32"/>
      <c r="C122" s="18">
        <f>_xlfn.XLOOKUP(__xlnm._FilterDatabase_1512[[#This Row],[SAPSA Number]],Table1[SAPSA number],Table1[Paid up])</f>
        <v>0</v>
      </c>
      <c r="D122" s="39" t="e">
        <f>_xlfn.XLOOKUP(__xlnm._FilterDatabase_1512[[#This Row],[SAPSA Number]],'DS Point summary'!A:A,'DS Point summary'!C:C)</f>
        <v>#N/A</v>
      </c>
      <c r="E122" s="39">
        <f>_xlfn.XLOOKUP(__xlnm._FilterDatabase_1512[[#This Row],[SAPSA Number]],'DS Point summary'!A:A,'DS Point summary'!D:D)</f>
        <v>0</v>
      </c>
      <c r="F122" s="39" t="e">
        <f>_xlfn.XLOOKUP(__xlnm._FilterDatabase_1512[[#This Row],[Surname]],'DS Point summary'!D:D,'DS Point summary'!E:E)</f>
        <v>#N/A</v>
      </c>
      <c r="G122" s="39" t="e">
        <f>_xlfn.XLOOKUP(__xlnm._FilterDatabase_1512[[#This Row],[Initials]],'DS Point summary'!E:E,'DS Point summary'!F:F)</f>
        <v>#N/A</v>
      </c>
      <c r="H122" s="19" t="e">
        <f>_xlfn.XLOOKUP(__xlnm._FilterDatabase_1512[[#This Row],[SAPSA Number]],'DS Point summary'!A:A,'DS Point summary'!G:G)</f>
        <v>#N/A</v>
      </c>
      <c r="I122" s="33" t="s">
        <v>367</v>
      </c>
      <c r="J122" s="34">
        <f t="shared" si="9"/>
        <v>0</v>
      </c>
      <c r="K122" s="22">
        <f t="shared" si="10"/>
        <v>0</v>
      </c>
      <c r="L122" s="23">
        <v>0</v>
      </c>
      <c r="M122" s="24">
        <v>0</v>
      </c>
      <c r="N122" s="23">
        <v>0</v>
      </c>
      <c r="O122" s="24">
        <v>0</v>
      </c>
      <c r="P122" s="23">
        <v>0</v>
      </c>
      <c r="Q122" s="24">
        <v>0</v>
      </c>
      <c r="R122" s="23">
        <v>0</v>
      </c>
      <c r="S122" s="24">
        <v>0</v>
      </c>
      <c r="T122" s="23">
        <v>0</v>
      </c>
      <c r="U122" s="24">
        <v>0</v>
      </c>
      <c r="V122" s="23">
        <v>0</v>
      </c>
      <c r="W122" s="24">
        <v>0</v>
      </c>
    </row>
    <row r="123" spans="1:23" x14ac:dyDescent="0.25">
      <c r="A123" s="31">
        <f t="shared" si="12"/>
        <v>1</v>
      </c>
      <c r="B123" s="32"/>
      <c r="C123" s="18">
        <f>_xlfn.XLOOKUP(__xlnm._FilterDatabase_1512[[#This Row],[SAPSA Number]],Table1[SAPSA number],Table1[Paid up])</f>
        <v>0</v>
      </c>
      <c r="D123" s="39" t="e">
        <f>_xlfn.XLOOKUP(__xlnm._FilterDatabase_1512[[#This Row],[SAPSA Number]],'DS Point summary'!A:A,'DS Point summary'!C:C)</f>
        <v>#N/A</v>
      </c>
      <c r="E123" s="39">
        <f>_xlfn.XLOOKUP(__xlnm._FilterDatabase_1512[[#This Row],[SAPSA Number]],'DS Point summary'!A:A,'DS Point summary'!D:D)</f>
        <v>0</v>
      </c>
      <c r="F123" s="39" t="e">
        <f>_xlfn.XLOOKUP(__xlnm._FilterDatabase_1512[[#This Row],[Surname]],'DS Point summary'!D:D,'DS Point summary'!E:E)</f>
        <v>#N/A</v>
      </c>
      <c r="G123" s="39" t="e">
        <f>_xlfn.XLOOKUP(__xlnm._FilterDatabase_1512[[#This Row],[Initials]],'DS Point summary'!E:E,'DS Point summary'!F:F)</f>
        <v>#N/A</v>
      </c>
      <c r="H123" s="19" t="e">
        <f>_xlfn.XLOOKUP(__xlnm._FilterDatabase_1512[[#This Row],[SAPSA Number]],'DS Point summary'!A:A,'DS Point summary'!G:G)</f>
        <v>#N/A</v>
      </c>
      <c r="I123" s="33" t="s">
        <v>367</v>
      </c>
      <c r="J123" s="34">
        <f t="shared" si="9"/>
        <v>0</v>
      </c>
      <c r="K123" s="22">
        <f t="shared" si="10"/>
        <v>0</v>
      </c>
      <c r="L123" s="23">
        <v>0</v>
      </c>
      <c r="M123" s="24">
        <v>0</v>
      </c>
      <c r="N123" s="23">
        <v>0</v>
      </c>
      <c r="O123" s="24">
        <v>0</v>
      </c>
      <c r="P123" s="23">
        <v>0</v>
      </c>
      <c r="Q123" s="24">
        <v>0</v>
      </c>
      <c r="R123" s="23">
        <v>0</v>
      </c>
      <c r="S123" s="24">
        <v>0</v>
      </c>
      <c r="T123" s="23">
        <v>0</v>
      </c>
      <c r="U123" s="24">
        <v>0</v>
      </c>
      <c r="V123" s="23">
        <v>0</v>
      </c>
      <c r="W123" s="24">
        <v>0</v>
      </c>
    </row>
    <row r="124" spans="1:23" x14ac:dyDescent="0.25">
      <c r="A124" s="31">
        <f t="shared" si="12"/>
        <v>1</v>
      </c>
      <c r="B124" s="41"/>
      <c r="C124" s="18">
        <f>_xlfn.XLOOKUP(__xlnm._FilterDatabase_1512[[#This Row],[SAPSA Number]],Table1[SAPSA number],Table1[Paid up])</f>
        <v>0</v>
      </c>
      <c r="D124" s="39" t="e">
        <f>_xlfn.XLOOKUP(__xlnm._FilterDatabase_1512[[#This Row],[SAPSA Number]],'DS Point summary'!A:A,'DS Point summary'!C:C)</f>
        <v>#N/A</v>
      </c>
      <c r="E124" s="39">
        <f>_xlfn.XLOOKUP(__xlnm._FilterDatabase_1512[[#This Row],[SAPSA Number]],'DS Point summary'!A:A,'DS Point summary'!D:D)</f>
        <v>0</v>
      </c>
      <c r="F124" s="39" t="e">
        <f>_xlfn.XLOOKUP(__xlnm._FilterDatabase_1512[[#This Row],[Surname]],'DS Point summary'!D:D,'DS Point summary'!E:E)</f>
        <v>#N/A</v>
      </c>
      <c r="G124" s="39" t="e">
        <f>_xlfn.XLOOKUP(__xlnm._FilterDatabase_1512[[#This Row],[Initials]],'DS Point summary'!E:E,'DS Point summary'!F:F)</f>
        <v>#N/A</v>
      </c>
      <c r="H124" s="19" t="e">
        <f>_xlfn.XLOOKUP(__xlnm._FilterDatabase_1512[[#This Row],[SAPSA Number]],'DS Point summary'!A:A,'DS Point summary'!G:G)</f>
        <v>#N/A</v>
      </c>
      <c r="I124" s="33" t="s">
        <v>367</v>
      </c>
      <c r="J124" s="34">
        <f t="shared" si="9"/>
        <v>0</v>
      </c>
      <c r="K124" s="22">
        <f t="shared" si="10"/>
        <v>0</v>
      </c>
      <c r="L124" s="23">
        <v>0</v>
      </c>
      <c r="M124" s="24">
        <v>0</v>
      </c>
      <c r="N124" s="23">
        <v>0</v>
      </c>
      <c r="O124" s="24">
        <v>0</v>
      </c>
      <c r="P124" s="23">
        <v>0</v>
      </c>
      <c r="Q124" s="24">
        <v>0</v>
      </c>
      <c r="R124" s="23">
        <v>0</v>
      </c>
      <c r="S124" s="24">
        <v>0</v>
      </c>
      <c r="T124" s="23">
        <v>0</v>
      </c>
      <c r="U124" s="24">
        <v>0</v>
      </c>
      <c r="V124" s="23">
        <v>0</v>
      </c>
      <c r="W124" s="24">
        <v>0</v>
      </c>
    </row>
    <row r="125" spans="1:23" x14ac:dyDescent="0.25">
      <c r="A125" s="31">
        <f t="shared" si="12"/>
        <v>1</v>
      </c>
      <c r="B125" s="32"/>
      <c r="C125" s="18">
        <f>_xlfn.XLOOKUP(__xlnm._FilterDatabase_1512[[#This Row],[SAPSA Number]],Table1[SAPSA number],Table1[Paid up])</f>
        <v>0</v>
      </c>
      <c r="D125" s="39" t="e">
        <f>_xlfn.XLOOKUP(__xlnm._FilterDatabase_1512[[#This Row],[SAPSA Number]],'DS Point summary'!A:A,'DS Point summary'!C:C)</f>
        <v>#N/A</v>
      </c>
      <c r="E125" s="39">
        <f>_xlfn.XLOOKUP(__xlnm._FilterDatabase_1512[[#This Row],[SAPSA Number]],'DS Point summary'!A:A,'DS Point summary'!D:D)</f>
        <v>0</v>
      </c>
      <c r="F125" s="39" t="e">
        <f>_xlfn.XLOOKUP(__xlnm._FilterDatabase_1512[[#This Row],[Surname]],'DS Point summary'!D:D,'DS Point summary'!E:E)</f>
        <v>#N/A</v>
      </c>
      <c r="G125" s="39" t="e">
        <f>_xlfn.XLOOKUP(__xlnm._FilterDatabase_1512[[#This Row],[Initials]],'DS Point summary'!E:E,'DS Point summary'!F:F)</f>
        <v>#N/A</v>
      </c>
      <c r="H125" s="19" t="e">
        <f>_xlfn.XLOOKUP(__xlnm._FilterDatabase_1512[[#This Row],[SAPSA Number]],'DS Point summary'!A:A,'DS Point summary'!G:G)</f>
        <v>#N/A</v>
      </c>
      <c r="I125" s="33" t="s">
        <v>367</v>
      </c>
      <c r="J125" s="34">
        <f t="shared" si="9"/>
        <v>0</v>
      </c>
      <c r="K125" s="22">
        <f t="shared" si="10"/>
        <v>0</v>
      </c>
      <c r="L125" s="23">
        <v>0</v>
      </c>
      <c r="M125" s="24">
        <v>0</v>
      </c>
      <c r="N125" s="23">
        <v>0</v>
      </c>
      <c r="O125" s="24">
        <v>0</v>
      </c>
      <c r="P125" s="23">
        <v>0</v>
      </c>
      <c r="Q125" s="24">
        <v>0</v>
      </c>
      <c r="R125" s="23">
        <v>0</v>
      </c>
      <c r="S125" s="24">
        <v>0</v>
      </c>
      <c r="T125" s="23">
        <v>0</v>
      </c>
      <c r="U125" s="24">
        <v>0</v>
      </c>
      <c r="V125" s="23">
        <v>0</v>
      </c>
      <c r="W125" s="24">
        <v>0</v>
      </c>
    </row>
    <row r="126" spans="1:23" x14ac:dyDescent="0.25">
      <c r="A126" s="31">
        <f t="shared" si="12"/>
        <v>1</v>
      </c>
      <c r="B126" s="32"/>
      <c r="C126" s="18">
        <f>_xlfn.XLOOKUP(__xlnm._FilterDatabase_1512[[#This Row],[SAPSA Number]],Table1[SAPSA number],Table1[Paid up])</f>
        <v>0</v>
      </c>
      <c r="D126" s="39" t="e">
        <f>_xlfn.XLOOKUP(__xlnm._FilterDatabase_1512[[#This Row],[SAPSA Number]],'DS Point summary'!A:A,'DS Point summary'!C:C)</f>
        <v>#N/A</v>
      </c>
      <c r="E126" s="39">
        <f>_xlfn.XLOOKUP(__xlnm._FilterDatabase_1512[[#This Row],[SAPSA Number]],'DS Point summary'!A:A,'DS Point summary'!D:D)</f>
        <v>0</v>
      </c>
      <c r="F126" s="39" t="e">
        <f>_xlfn.XLOOKUP(__xlnm._FilterDatabase_1512[[#This Row],[Surname]],'DS Point summary'!D:D,'DS Point summary'!E:E)</f>
        <v>#N/A</v>
      </c>
      <c r="G126" s="39" t="e">
        <f>_xlfn.XLOOKUP(__xlnm._FilterDatabase_1512[[#This Row],[Initials]],'DS Point summary'!E:E,'DS Point summary'!F:F)</f>
        <v>#N/A</v>
      </c>
      <c r="H126" s="19" t="e">
        <f>_xlfn.XLOOKUP(__xlnm._FilterDatabase_1512[[#This Row],[SAPSA Number]],'DS Point summary'!A:A,'DS Point summary'!G:G)</f>
        <v>#N/A</v>
      </c>
      <c r="I126" s="33" t="s">
        <v>367</v>
      </c>
      <c r="J126" s="34">
        <f t="shared" si="9"/>
        <v>0</v>
      </c>
      <c r="K126" s="22">
        <f t="shared" si="10"/>
        <v>0</v>
      </c>
      <c r="L126" s="23">
        <v>0</v>
      </c>
      <c r="M126" s="24">
        <v>0</v>
      </c>
      <c r="N126" s="23">
        <v>0</v>
      </c>
      <c r="O126" s="24">
        <v>0</v>
      </c>
      <c r="P126" s="23">
        <v>0</v>
      </c>
      <c r="Q126" s="24">
        <v>0</v>
      </c>
      <c r="R126" s="23">
        <v>0</v>
      </c>
      <c r="S126" s="24">
        <v>0</v>
      </c>
      <c r="T126" s="23">
        <v>0</v>
      </c>
      <c r="U126" s="24">
        <v>0</v>
      </c>
      <c r="V126" s="23">
        <v>0</v>
      </c>
      <c r="W126" s="24">
        <v>0</v>
      </c>
    </row>
    <row r="127" spans="1:23" x14ac:dyDescent="0.25">
      <c r="A127" s="31">
        <f t="shared" si="12"/>
        <v>1</v>
      </c>
      <c r="B127" s="32"/>
      <c r="C127" s="18">
        <f>_xlfn.XLOOKUP(__xlnm._FilterDatabase_1512[[#This Row],[SAPSA Number]],Table1[SAPSA number],Table1[Paid up])</f>
        <v>0</v>
      </c>
      <c r="D127" s="39" t="e">
        <f>_xlfn.XLOOKUP(__xlnm._FilterDatabase_1512[[#This Row],[SAPSA Number]],'DS Point summary'!A:A,'DS Point summary'!C:C)</f>
        <v>#N/A</v>
      </c>
      <c r="E127" s="39">
        <f>_xlfn.XLOOKUP(__xlnm._FilterDatabase_1512[[#This Row],[SAPSA Number]],'DS Point summary'!A:A,'DS Point summary'!D:D)</f>
        <v>0</v>
      </c>
      <c r="F127" s="39" t="e">
        <f>_xlfn.XLOOKUP(__xlnm._FilterDatabase_1512[[#This Row],[Surname]],'DS Point summary'!D:D,'DS Point summary'!E:E)</f>
        <v>#N/A</v>
      </c>
      <c r="G127" s="39" t="e">
        <f>_xlfn.XLOOKUP(__xlnm._FilterDatabase_1512[[#This Row],[Initials]],'DS Point summary'!E:E,'DS Point summary'!F:F)</f>
        <v>#N/A</v>
      </c>
      <c r="H127" s="19" t="e">
        <f>_xlfn.XLOOKUP(__xlnm._FilterDatabase_1512[[#This Row],[SAPSA Number]],'DS Point summary'!A:A,'DS Point summary'!G:G)</f>
        <v>#N/A</v>
      </c>
      <c r="I127" s="33" t="s">
        <v>367</v>
      </c>
      <c r="J127" s="34">
        <f t="shared" si="9"/>
        <v>0</v>
      </c>
      <c r="K127" s="22">
        <f t="shared" si="10"/>
        <v>0</v>
      </c>
      <c r="L127" s="23">
        <v>0</v>
      </c>
      <c r="M127" s="24">
        <v>0</v>
      </c>
      <c r="N127" s="23">
        <v>0</v>
      </c>
      <c r="O127" s="24">
        <v>0</v>
      </c>
      <c r="P127" s="23">
        <v>0</v>
      </c>
      <c r="Q127" s="24">
        <v>0</v>
      </c>
      <c r="R127" s="23">
        <v>0</v>
      </c>
      <c r="S127" s="24">
        <v>0</v>
      </c>
      <c r="T127" s="23">
        <v>0</v>
      </c>
      <c r="U127" s="24">
        <v>0</v>
      </c>
      <c r="V127" s="23">
        <v>0</v>
      </c>
      <c r="W127" s="24">
        <v>0</v>
      </c>
    </row>
    <row r="128" spans="1:23" x14ac:dyDescent="0.25">
      <c r="A128" s="31">
        <f t="shared" si="12"/>
        <v>1</v>
      </c>
      <c r="B128" s="32"/>
      <c r="C128" s="18">
        <f>_xlfn.XLOOKUP(__xlnm._FilterDatabase_1512[[#This Row],[SAPSA Number]],Table1[SAPSA number],Table1[Paid up])</f>
        <v>0</v>
      </c>
      <c r="D128" s="39" t="e">
        <f>_xlfn.XLOOKUP(__xlnm._FilterDatabase_1512[[#This Row],[SAPSA Number]],'DS Point summary'!A:A,'DS Point summary'!C:C)</f>
        <v>#N/A</v>
      </c>
      <c r="E128" s="39">
        <f>_xlfn.XLOOKUP(__xlnm._FilterDatabase_1512[[#This Row],[SAPSA Number]],'DS Point summary'!A:A,'DS Point summary'!D:D)</f>
        <v>0</v>
      </c>
      <c r="F128" s="39" t="e">
        <f>_xlfn.XLOOKUP(__xlnm._FilterDatabase_1512[[#This Row],[Surname]],'DS Point summary'!D:D,'DS Point summary'!E:E)</f>
        <v>#N/A</v>
      </c>
      <c r="G128" s="39" t="e">
        <f>_xlfn.XLOOKUP(__xlnm._FilterDatabase_1512[[#This Row],[Initials]],'DS Point summary'!E:E,'DS Point summary'!F:F)</f>
        <v>#N/A</v>
      </c>
      <c r="H128" s="19" t="e">
        <f>_xlfn.XLOOKUP(__xlnm._FilterDatabase_1512[[#This Row],[SAPSA Number]],'DS Point summary'!A:A,'DS Point summary'!G:G)</f>
        <v>#N/A</v>
      </c>
      <c r="I128" s="33" t="s">
        <v>367</v>
      </c>
      <c r="J128" s="34">
        <f t="shared" si="9"/>
        <v>0</v>
      </c>
      <c r="K128" s="22">
        <f t="shared" si="10"/>
        <v>0</v>
      </c>
      <c r="L128" s="23">
        <v>0</v>
      </c>
      <c r="M128" s="24">
        <v>0</v>
      </c>
      <c r="N128" s="23">
        <v>0</v>
      </c>
      <c r="O128" s="24">
        <v>0</v>
      </c>
      <c r="P128" s="23">
        <v>0</v>
      </c>
      <c r="Q128" s="24">
        <v>0</v>
      </c>
      <c r="R128" s="23">
        <v>0</v>
      </c>
      <c r="S128" s="24">
        <v>0</v>
      </c>
      <c r="T128" s="23">
        <v>0</v>
      </c>
      <c r="U128" s="24">
        <v>0</v>
      </c>
      <c r="V128" s="23">
        <v>0</v>
      </c>
      <c r="W128" s="24">
        <v>0</v>
      </c>
    </row>
    <row r="129" spans="1:23" x14ac:dyDescent="0.25">
      <c r="A129" s="31">
        <f t="shared" si="12"/>
        <v>1</v>
      </c>
      <c r="B129" s="32"/>
      <c r="C129" s="18">
        <f>_xlfn.XLOOKUP(__xlnm._FilterDatabase_1512[[#This Row],[SAPSA Number]],Table1[SAPSA number],Table1[Paid up])</f>
        <v>0</v>
      </c>
      <c r="D129" s="39" t="e">
        <f>_xlfn.XLOOKUP(__xlnm._FilterDatabase_1512[[#This Row],[SAPSA Number]],'DS Point summary'!A:A,'DS Point summary'!C:C)</f>
        <v>#N/A</v>
      </c>
      <c r="E129" s="39">
        <f>_xlfn.XLOOKUP(__xlnm._FilterDatabase_1512[[#This Row],[SAPSA Number]],'DS Point summary'!A:A,'DS Point summary'!D:D)</f>
        <v>0</v>
      </c>
      <c r="F129" s="39" t="e">
        <f>_xlfn.XLOOKUP(__xlnm._FilterDatabase_1512[[#This Row],[Surname]],'DS Point summary'!D:D,'DS Point summary'!E:E)</f>
        <v>#N/A</v>
      </c>
      <c r="G129" s="39" t="e">
        <f>_xlfn.XLOOKUP(__xlnm._FilterDatabase_1512[[#This Row],[Initials]],'DS Point summary'!E:E,'DS Point summary'!F:F)</f>
        <v>#N/A</v>
      </c>
      <c r="H129" s="19" t="e">
        <f>_xlfn.XLOOKUP(__xlnm._FilterDatabase_1512[[#This Row],[SAPSA Number]],'DS Point summary'!A:A,'DS Point summary'!G:G)</f>
        <v>#N/A</v>
      </c>
      <c r="I129" s="33" t="s">
        <v>367</v>
      </c>
      <c r="J129" s="34">
        <f t="shared" si="9"/>
        <v>0</v>
      </c>
      <c r="K129" s="22">
        <f t="shared" si="10"/>
        <v>0</v>
      </c>
      <c r="L129" s="23">
        <v>0</v>
      </c>
      <c r="M129" s="24">
        <v>0</v>
      </c>
      <c r="N129" s="23">
        <v>0</v>
      </c>
      <c r="O129" s="24">
        <v>0</v>
      </c>
      <c r="P129" s="23">
        <v>0</v>
      </c>
      <c r="Q129" s="24">
        <v>0</v>
      </c>
      <c r="R129" s="23">
        <v>0</v>
      </c>
      <c r="S129" s="24">
        <v>0</v>
      </c>
      <c r="T129" s="23">
        <v>0</v>
      </c>
      <c r="U129" s="24">
        <v>0</v>
      </c>
      <c r="V129" s="23">
        <v>0</v>
      </c>
      <c r="W129" s="24">
        <v>0</v>
      </c>
    </row>
    <row r="130" spans="1:23" x14ac:dyDescent="0.25">
      <c r="A130" s="31">
        <f t="shared" si="12"/>
        <v>1</v>
      </c>
      <c r="B130" s="32"/>
      <c r="C130" s="18">
        <f>_xlfn.XLOOKUP(__xlnm._FilterDatabase_1512[[#This Row],[SAPSA Number]],Table1[SAPSA number],Table1[Paid up])</f>
        <v>0</v>
      </c>
      <c r="D130" s="39" t="e">
        <f>_xlfn.XLOOKUP(__xlnm._FilterDatabase_1512[[#This Row],[SAPSA Number]],'DS Point summary'!A:A,'DS Point summary'!C:C)</f>
        <v>#N/A</v>
      </c>
      <c r="E130" s="39">
        <f>_xlfn.XLOOKUP(__xlnm._FilterDatabase_1512[[#This Row],[SAPSA Number]],'DS Point summary'!A:A,'DS Point summary'!D:D)</f>
        <v>0</v>
      </c>
      <c r="F130" s="39" t="e">
        <f>_xlfn.XLOOKUP(__xlnm._FilterDatabase_1512[[#This Row],[Surname]],'DS Point summary'!D:D,'DS Point summary'!E:E)</f>
        <v>#N/A</v>
      </c>
      <c r="G130" s="39" t="e">
        <f>_xlfn.XLOOKUP(__xlnm._FilterDatabase_1512[[#This Row],[Initials]],'DS Point summary'!E:E,'DS Point summary'!F:F)</f>
        <v>#N/A</v>
      </c>
      <c r="H130" s="19" t="e">
        <f>_xlfn.XLOOKUP(__xlnm._FilterDatabase_1512[[#This Row],[SAPSA Number]],'DS Point summary'!A:A,'DS Point summary'!G:G)</f>
        <v>#N/A</v>
      </c>
      <c r="I130" s="33" t="s">
        <v>367</v>
      </c>
      <c r="J130" s="34">
        <f t="shared" si="9"/>
        <v>0</v>
      </c>
      <c r="K130" s="22">
        <f t="shared" ref="K130:K134" si="13">(LARGE(L130:U130,1)+LARGE(L130:U130,2)+LARGE(L130:U130,3)+LARGE(L130:U130,4)+LARGE(L130:U130,5))/5</f>
        <v>0</v>
      </c>
      <c r="L130" s="23">
        <v>0</v>
      </c>
      <c r="M130" s="24">
        <v>0</v>
      </c>
      <c r="N130" s="23">
        <v>0</v>
      </c>
      <c r="O130" s="24">
        <v>0</v>
      </c>
      <c r="P130" s="23">
        <v>0</v>
      </c>
      <c r="Q130" s="24">
        <v>0</v>
      </c>
      <c r="R130" s="23">
        <v>0</v>
      </c>
      <c r="S130" s="24">
        <v>0</v>
      </c>
      <c r="T130" s="23">
        <v>0</v>
      </c>
      <c r="U130" s="24">
        <v>0</v>
      </c>
      <c r="V130" s="23">
        <v>0</v>
      </c>
      <c r="W130" s="24">
        <v>0</v>
      </c>
    </row>
    <row r="131" spans="1:23" x14ac:dyDescent="0.25">
      <c r="A131" s="31">
        <f t="shared" si="12"/>
        <v>1</v>
      </c>
      <c r="B131" s="32"/>
      <c r="C131" s="18">
        <f>_xlfn.XLOOKUP(__xlnm._FilterDatabase_1512[[#This Row],[SAPSA Number]],Table1[SAPSA number],Table1[Paid up])</f>
        <v>0</v>
      </c>
      <c r="D131" s="39" t="e">
        <f>_xlfn.XLOOKUP(__xlnm._FilterDatabase_1512[[#This Row],[SAPSA Number]],'DS Point summary'!A:A,'DS Point summary'!C:C)</f>
        <v>#N/A</v>
      </c>
      <c r="E131" s="39">
        <f>_xlfn.XLOOKUP(__xlnm._FilterDatabase_1512[[#This Row],[SAPSA Number]],'DS Point summary'!A:A,'DS Point summary'!D:D)</f>
        <v>0</v>
      </c>
      <c r="F131" s="39" t="e">
        <f>_xlfn.XLOOKUP(__xlnm._FilterDatabase_1512[[#This Row],[Surname]],'DS Point summary'!D:D,'DS Point summary'!E:E)</f>
        <v>#N/A</v>
      </c>
      <c r="G131" s="39" t="e">
        <f>_xlfn.XLOOKUP(__xlnm._FilterDatabase_1512[[#This Row],[Initials]],'DS Point summary'!E:E,'DS Point summary'!F:F)</f>
        <v>#N/A</v>
      </c>
      <c r="H131" s="19" t="e">
        <f>_xlfn.XLOOKUP(__xlnm._FilterDatabase_1512[[#This Row],[SAPSA Number]],'DS Point summary'!A:A,'DS Point summary'!G:G)</f>
        <v>#N/A</v>
      </c>
      <c r="I131" s="33" t="s">
        <v>367</v>
      </c>
      <c r="J131" s="34">
        <f t="shared" si="9"/>
        <v>0</v>
      </c>
      <c r="K131" s="22">
        <f t="shared" si="13"/>
        <v>0</v>
      </c>
      <c r="L131" s="23">
        <v>0</v>
      </c>
      <c r="M131" s="24">
        <v>0</v>
      </c>
      <c r="N131" s="23">
        <v>0</v>
      </c>
      <c r="O131" s="24">
        <v>0</v>
      </c>
      <c r="P131" s="23">
        <v>0</v>
      </c>
      <c r="Q131" s="24">
        <v>0</v>
      </c>
      <c r="R131" s="23">
        <v>0</v>
      </c>
      <c r="S131" s="24">
        <v>0</v>
      </c>
      <c r="T131" s="23">
        <v>0</v>
      </c>
      <c r="U131" s="24">
        <v>0</v>
      </c>
      <c r="V131" s="23">
        <v>0</v>
      </c>
      <c r="W131" s="24">
        <v>0</v>
      </c>
    </row>
    <row r="132" spans="1:23" x14ac:dyDescent="0.25">
      <c r="A132" s="31">
        <f t="shared" si="12"/>
        <v>1</v>
      </c>
      <c r="B132" s="32"/>
      <c r="C132" s="18">
        <f>_xlfn.XLOOKUP(__xlnm._FilterDatabase_1512[[#This Row],[SAPSA Number]],Table1[SAPSA number],Table1[Paid up])</f>
        <v>0</v>
      </c>
      <c r="D132" s="39" t="e">
        <f>_xlfn.XLOOKUP(__xlnm._FilterDatabase_1512[[#This Row],[SAPSA Number]],'DS Point summary'!A:A,'DS Point summary'!C:C)</f>
        <v>#N/A</v>
      </c>
      <c r="E132" s="39" t="e">
        <f>_xlfn.XLOOKUP(__xlnm._FilterDatabase_1512[[#This Row],[SAPSA Number]],'DS Point summary'!A:A,'DS Point summary'!D:D)</f>
        <v>#N/A</v>
      </c>
      <c r="F132" s="39" t="e">
        <f>_xlfn.XLOOKUP(__xlnm._FilterDatabase_1512[[#This Row],[Surname]],'DS Point summary'!D:D,'DS Point summary'!E:E)</f>
        <v>#N/A</v>
      </c>
      <c r="G132" s="39" t="e">
        <f>_xlfn.XLOOKUP(__xlnm._FilterDatabase_1512[[#This Row],[Initials]],'DS Point summary'!E:E,'DS Point summary'!F:F)</f>
        <v>#N/A</v>
      </c>
      <c r="H132" s="19" t="e">
        <f>_xlfn.XLOOKUP(__xlnm._FilterDatabase_1512[[#This Row],[SAPSA Number]],'DS Point summary'!A:A,'DS Point summary'!G:G)</f>
        <v>#N/A</v>
      </c>
      <c r="I132" s="33" t="s">
        <v>367</v>
      </c>
      <c r="J132" s="34">
        <f t="shared" si="9"/>
        <v>0</v>
      </c>
      <c r="K132" s="22">
        <f t="shared" si="13"/>
        <v>0</v>
      </c>
      <c r="L132" s="23">
        <v>0</v>
      </c>
      <c r="M132" s="24">
        <v>0</v>
      </c>
      <c r="N132" s="23">
        <v>0</v>
      </c>
      <c r="O132" s="24">
        <v>0</v>
      </c>
      <c r="P132" s="23">
        <v>0</v>
      </c>
      <c r="Q132" s="24">
        <v>0</v>
      </c>
      <c r="R132" s="23">
        <v>0</v>
      </c>
      <c r="S132" s="24">
        <v>0</v>
      </c>
      <c r="T132" s="23">
        <v>0</v>
      </c>
      <c r="U132" s="24">
        <v>0</v>
      </c>
      <c r="V132" s="23">
        <v>0</v>
      </c>
      <c r="W132" s="24">
        <v>0</v>
      </c>
    </row>
    <row r="133" spans="1:23" x14ac:dyDescent="0.25">
      <c r="A133" s="31">
        <f t="shared" si="12"/>
        <v>1</v>
      </c>
      <c r="B133" s="43"/>
      <c r="C133" s="18">
        <f>_xlfn.XLOOKUP(__xlnm._FilterDatabase_1512[[#This Row],[SAPSA Number]],Table1[SAPSA number],Table1[Paid up])</f>
        <v>0</v>
      </c>
      <c r="D133" s="39" t="e">
        <f>_xlfn.XLOOKUP(__xlnm._FilterDatabase_1512[[#This Row],[SAPSA Number]],'DS Point summary'!A:A,'DS Point summary'!C:C)</f>
        <v>#N/A</v>
      </c>
      <c r="E133" s="39">
        <f>_xlfn.XLOOKUP(__xlnm._FilterDatabase_1512[[#This Row],[SAPSA Number]],'DS Point summary'!A:A,'DS Point summary'!D:D)</f>
        <v>0</v>
      </c>
      <c r="F133" s="39" t="e">
        <f>_xlfn.XLOOKUP(__xlnm._FilterDatabase_1512[[#This Row],[Surname]],'DS Point summary'!D:D,'DS Point summary'!E:E)</f>
        <v>#N/A</v>
      </c>
      <c r="G133" s="39" t="e">
        <f>_xlfn.XLOOKUP(__xlnm._FilterDatabase_1512[[#This Row],[Initials]],'DS Point summary'!E:E,'DS Point summary'!F:F)</f>
        <v>#N/A</v>
      </c>
      <c r="H133" s="19" t="e">
        <f>_xlfn.XLOOKUP(__xlnm._FilterDatabase_1512[[#This Row],[SAPSA Number]],'DS Point summary'!A:A,'DS Point summary'!G:G)</f>
        <v>#N/A</v>
      </c>
      <c r="I133" s="33" t="s">
        <v>367</v>
      </c>
      <c r="J133" s="34">
        <f t="shared" si="9"/>
        <v>0</v>
      </c>
      <c r="K133" s="22">
        <f t="shared" si="13"/>
        <v>0</v>
      </c>
      <c r="L133" s="23">
        <v>0</v>
      </c>
      <c r="M133" s="24">
        <v>0</v>
      </c>
      <c r="N133" s="23">
        <v>0</v>
      </c>
      <c r="O133" s="24">
        <v>0</v>
      </c>
      <c r="P133" s="23">
        <v>0</v>
      </c>
      <c r="Q133" s="24">
        <v>0</v>
      </c>
      <c r="R133" s="23">
        <v>0</v>
      </c>
      <c r="S133" s="24">
        <v>0</v>
      </c>
      <c r="T133" s="23">
        <v>0</v>
      </c>
      <c r="U133" s="24">
        <v>0</v>
      </c>
      <c r="V133" s="23">
        <v>0</v>
      </c>
      <c r="W133" s="24">
        <v>0</v>
      </c>
    </row>
    <row r="134" spans="1:23" x14ac:dyDescent="0.25">
      <c r="A134" s="31">
        <f t="shared" si="12"/>
        <v>1</v>
      </c>
      <c r="B134" s="43"/>
      <c r="C134" s="18">
        <f>_xlfn.XLOOKUP(__xlnm._FilterDatabase_1512[[#This Row],[SAPSA Number]],Table1[SAPSA number],Table1[Paid up])</f>
        <v>0</v>
      </c>
      <c r="D134" s="39" t="e">
        <f>_xlfn.XLOOKUP(__xlnm._FilterDatabase_1512[[#This Row],[SAPSA Number]],'DS Point summary'!A:A,'DS Point summary'!C:C)</f>
        <v>#N/A</v>
      </c>
      <c r="E134" s="39">
        <f>_xlfn.XLOOKUP(__xlnm._FilterDatabase_1512[[#This Row],[SAPSA Number]],'DS Point summary'!A:A,'DS Point summary'!D:D)</f>
        <v>0</v>
      </c>
      <c r="F134" s="39" t="e">
        <f>_xlfn.XLOOKUP(__xlnm._FilterDatabase_1512[[#This Row],[Surname]],'DS Point summary'!D:D,'DS Point summary'!E:E)</f>
        <v>#N/A</v>
      </c>
      <c r="G134" s="39" t="e">
        <f>_xlfn.XLOOKUP(__xlnm._FilterDatabase_1512[[#This Row],[Initials]],'DS Point summary'!E:E,'DS Point summary'!F:F)</f>
        <v>#N/A</v>
      </c>
      <c r="H134" s="19" t="e">
        <f>_xlfn.XLOOKUP(__xlnm._FilterDatabase_1512[[#This Row],[SAPSA Number]],'DS Point summary'!A:A,'DS Point summary'!G:G)</f>
        <v>#N/A</v>
      </c>
      <c r="I134" s="33" t="s">
        <v>367</v>
      </c>
      <c r="J134" s="34">
        <f t="shared" si="9"/>
        <v>0</v>
      </c>
      <c r="K134" s="22">
        <f t="shared" si="13"/>
        <v>0</v>
      </c>
      <c r="L134" s="23">
        <v>0</v>
      </c>
      <c r="M134" s="24">
        <v>0</v>
      </c>
      <c r="N134" s="23">
        <v>0</v>
      </c>
      <c r="O134" s="24">
        <v>0</v>
      </c>
      <c r="P134" s="23">
        <v>0</v>
      </c>
      <c r="Q134" s="24">
        <v>0</v>
      </c>
      <c r="R134" s="23">
        <v>0</v>
      </c>
      <c r="S134" s="24">
        <v>0</v>
      </c>
      <c r="T134" s="23">
        <v>0</v>
      </c>
      <c r="U134" s="24">
        <v>0</v>
      </c>
      <c r="V134" s="23">
        <v>0</v>
      </c>
      <c r="W134" s="24">
        <v>0</v>
      </c>
    </row>
  </sheetData>
  <sheetProtection algorithmName="SHA-512" hashValue="nS1TyrmungfP95x0QNtnQ7tYQSYscCDZUVnC3PWDWae6Tn1Lybt/JV8zvFzfRws8MQ5Q9NwYDK98U54lbKpDnQ==" saltValue="3Ji+dXVJVY9wBXV5HPokPg==" spinCount="100000" sheet="1" objects="1" scenarios="1"/>
  <pageMargins left="0.7" right="0.7" top="0.75" bottom="0.75" header="0.3" footer="0.3"/>
  <tableParts count="1">
    <tablePart r:id="rId1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1FACDB-2F96-4BB0-8E80-1F2A334DFA11}">
  <sheetPr codeName="Sheet13">
    <tabColor theme="7" tint="0.39997558519241921"/>
  </sheetPr>
  <dimension ref="A1:AMJ123"/>
  <sheetViews>
    <sheetView zoomScaleNormal="100" workbookViewId="0">
      <pane xSplit="11" ySplit="1" topLeftCell="L2" activePane="bottomRight" state="frozen"/>
      <selection activeCell="D82" sqref="D82"/>
      <selection pane="topRight" activeCell="D82" sqref="D82"/>
      <selection pane="bottomLeft" activeCell="D82" sqref="D82"/>
      <selection pane="bottomRight" activeCell="E16" sqref="E16"/>
    </sheetView>
  </sheetViews>
  <sheetFormatPr defaultRowHeight="15" x14ac:dyDescent="0.25"/>
  <cols>
    <col min="1" max="1" width="8.7109375" style="37" customWidth="1"/>
    <col min="2" max="2" width="9.5703125" style="64" customWidth="1"/>
    <col min="3" max="3" width="9.5703125" style="64" hidden="1" customWidth="1"/>
    <col min="4" max="4" width="17.7109375" style="16" bestFit="1" customWidth="1"/>
    <col min="5" max="5" width="17.5703125" style="16" customWidth="1"/>
    <col min="6" max="6" width="8.140625" style="16" customWidth="1"/>
    <col min="7" max="7" width="6.85546875" style="16" customWidth="1"/>
    <col min="8" max="8" width="7" style="16" hidden="1" customWidth="1"/>
    <col min="9" max="9" width="14.5703125" style="16" customWidth="1"/>
    <col min="10" max="10" width="7.28515625" style="16" customWidth="1"/>
    <col min="11" max="11" width="8.140625" style="38" customWidth="1"/>
    <col min="12" max="23" width="6.85546875" style="16" customWidth="1"/>
    <col min="24" max="1024" width="10.28515625" style="16" customWidth="1"/>
  </cols>
  <sheetData>
    <row r="1" spans="1:23" ht="30" x14ac:dyDescent="0.25">
      <c r="A1" s="10" t="s">
        <v>348</v>
      </c>
      <c r="B1" s="63" t="s">
        <v>317</v>
      </c>
      <c r="C1" s="63" t="s">
        <v>698</v>
      </c>
      <c r="D1" s="11" t="s">
        <v>3</v>
      </c>
      <c r="E1" s="11" t="s">
        <v>4</v>
      </c>
      <c r="F1" s="11" t="s">
        <v>5</v>
      </c>
      <c r="G1" s="12" t="s">
        <v>318</v>
      </c>
      <c r="H1" s="13" t="s">
        <v>8</v>
      </c>
      <c r="I1" s="14" t="s">
        <v>349</v>
      </c>
      <c r="J1" s="14" t="s">
        <v>350</v>
      </c>
      <c r="K1" s="15" t="s">
        <v>351</v>
      </c>
      <c r="L1" s="14" t="s">
        <v>352</v>
      </c>
      <c r="M1" s="14" t="s">
        <v>353</v>
      </c>
      <c r="N1" s="14" t="s">
        <v>354</v>
      </c>
      <c r="O1" s="14" t="s">
        <v>355</v>
      </c>
      <c r="P1" s="14" t="s">
        <v>347</v>
      </c>
      <c r="Q1" s="14" t="s">
        <v>356</v>
      </c>
      <c r="R1" s="14" t="s">
        <v>357</v>
      </c>
      <c r="S1" s="14" t="s">
        <v>358</v>
      </c>
      <c r="T1" s="14" t="s">
        <v>359</v>
      </c>
      <c r="U1" s="14" t="s">
        <v>360</v>
      </c>
      <c r="V1" s="14" t="s">
        <v>361</v>
      </c>
      <c r="W1" s="14" t="s">
        <v>362</v>
      </c>
    </row>
    <row r="2" spans="1:23" ht="14.45" customHeight="1" x14ac:dyDescent="0.25">
      <c r="A2" s="17">
        <f t="shared" ref="A2:A14" si="0">RANK(K2,K$2:K$136,0)</f>
        <v>1</v>
      </c>
      <c r="B2" s="25">
        <v>5971</v>
      </c>
      <c r="C2" s="25" t="str">
        <f>_xlfn.XLOOKUP(__xlnm._FilterDatabase_1514[[#This Row],[SAPSA Number]],Table1[SAPSA number],Table1[Paid up])</f>
        <v>Y</v>
      </c>
      <c r="D2" s="39" t="str">
        <f>_xlfn.XLOOKUP(__xlnm._FilterDatabase_1514[[#This Row],[SAPSA Number]],'DS Point summary'!A:A,'DS Point summary'!C:C)</f>
        <v>Hendrik</v>
      </c>
      <c r="E2" s="39" t="str">
        <f>_xlfn.XLOOKUP(__xlnm._FilterDatabase_1514[[#This Row],[SAPSA Number]],'DS Point summary'!A:A,'DS Point summary'!D:D)</f>
        <v>van Rooyen</v>
      </c>
      <c r="F2" s="20" t="str">
        <f>_xlfn.XLOOKUP(__xlnm._FilterDatabase_1514[[#This Row],[SAPSA Number]],'DS Point summary'!A:A,'DS Point summary'!E:E)</f>
        <v>H</v>
      </c>
      <c r="G2" s="17" t="str">
        <f ca="1">_xlfn.XLOOKUP(__xlnm._FilterDatabase_1514[[#This Row],[SAPSA Number]],'DS Point summary'!A:A,'DS Point summary'!F:F)</f>
        <v>S</v>
      </c>
      <c r="H2" s="19">
        <f ca="1">_xlfn.XLOOKUP(__xlnm._FilterDatabase_1514[[#This Row],[SAPSA Number]],'DS Point summary'!A:A,'DS Point summary'!G:G)</f>
        <v>50</v>
      </c>
      <c r="I2" s="19" t="s">
        <v>344</v>
      </c>
      <c r="J2" s="21">
        <f t="shared" ref="J2:J33" si="1">(IF(L2&gt;0,1,0)+(IF(M2&gt;0,1,0))+(IF(N2&gt;0,1,0))+(IF(O2&gt;0,1,0))+(IF(P2&gt;0,1,0))+(IF(Q2&gt;0,1,0))+(IF(R2&gt;0,1,0))+(IF(S2&gt;0,1,0))+(IF(T2&gt;0,1,0))+(IF(U2&gt;0,1,0))+(IF(V2&gt;0,1,0))+(IF(W2&gt;0,1,0)))</f>
        <v>9</v>
      </c>
      <c r="K2" s="22">
        <f t="shared" ref="K2:K33" si="2">(LARGE(L2:U2,1)+LARGE(L2:U2,2)+LARGE(L2:U2,3)+LARGE(L2:U2,4)+LARGE(L2:U2,5))/5</f>
        <v>100</v>
      </c>
      <c r="L2" s="83">
        <v>100</v>
      </c>
      <c r="M2" s="84">
        <v>90.225399999999993</v>
      </c>
      <c r="N2" s="83">
        <v>0</v>
      </c>
      <c r="O2" s="84">
        <v>100</v>
      </c>
      <c r="P2" s="83">
        <v>100</v>
      </c>
      <c r="Q2" s="84">
        <v>100</v>
      </c>
      <c r="R2" s="83">
        <v>100</v>
      </c>
      <c r="S2" s="84">
        <v>74.787099999999995</v>
      </c>
      <c r="T2" s="83">
        <v>0</v>
      </c>
      <c r="U2" s="84">
        <v>96.003699999999995</v>
      </c>
      <c r="V2" s="83">
        <v>91.297300000000007</v>
      </c>
      <c r="W2" s="84">
        <v>0</v>
      </c>
    </row>
    <row r="3" spans="1:23" ht="14.45" customHeight="1" x14ac:dyDescent="0.25">
      <c r="A3" s="17">
        <f t="shared" si="0"/>
        <v>2</v>
      </c>
      <c r="B3" s="25">
        <v>2928</v>
      </c>
      <c r="C3" s="25" t="str">
        <f>_xlfn.XLOOKUP(__xlnm._FilterDatabase_1514[[#This Row],[SAPSA Number]],Table1[SAPSA number],Table1[Paid up])</f>
        <v>Y</v>
      </c>
      <c r="D3" s="39" t="str">
        <f>_xlfn.XLOOKUP(__xlnm._FilterDatabase_1514[[#This Row],[SAPSA Number]],'DS Point summary'!A:A,'DS Point summary'!C:C)</f>
        <v>Delville Wood</v>
      </c>
      <c r="E3" s="39" t="str">
        <f>_xlfn.XLOOKUP(__xlnm._FilterDatabase_1514[[#This Row],[SAPSA Number]],'DS Point summary'!A:A,'DS Point summary'!D:D)</f>
        <v>McAllister</v>
      </c>
      <c r="F3" s="20" t="str">
        <f>_xlfn.XLOOKUP(__xlnm._FilterDatabase_1514[[#This Row],[SAPSA Number]],'DS Point summary'!A:A,'DS Point summary'!E:E)</f>
        <v>DW</v>
      </c>
      <c r="G3" s="17" t="str">
        <f ca="1">_xlfn.XLOOKUP(__xlnm._FilterDatabase_1514[[#This Row],[SAPSA Number]],'DS Point summary'!A:A,'DS Point summary'!F:F)</f>
        <v>S</v>
      </c>
      <c r="H3" s="19">
        <f ca="1">_xlfn.XLOOKUP(__xlnm._FilterDatabase_1514[[#This Row],[SAPSA Number]],'DS Point summary'!A:A,'DS Point summary'!G:G)</f>
        <v>58</v>
      </c>
      <c r="I3" s="19" t="s">
        <v>344</v>
      </c>
      <c r="J3" s="21">
        <f t="shared" si="1"/>
        <v>5</v>
      </c>
      <c r="K3" s="22">
        <f t="shared" si="2"/>
        <v>68.498639999999995</v>
      </c>
      <c r="L3" s="83">
        <v>81.994500000000002</v>
      </c>
      <c r="M3" s="84">
        <v>75.5214</v>
      </c>
      <c r="N3" s="83">
        <v>0</v>
      </c>
      <c r="O3" s="84">
        <v>0</v>
      </c>
      <c r="P3" s="83">
        <v>98.088300000000004</v>
      </c>
      <c r="Q3" s="84">
        <v>86.888999999999996</v>
      </c>
      <c r="R3" s="83">
        <v>0</v>
      </c>
      <c r="S3" s="84">
        <v>0</v>
      </c>
      <c r="T3" s="83">
        <v>0</v>
      </c>
      <c r="U3" s="84">
        <v>0</v>
      </c>
      <c r="V3" s="83">
        <v>80.787099999999995</v>
      </c>
      <c r="W3" s="84">
        <v>0</v>
      </c>
    </row>
    <row r="4" spans="1:23" ht="14.45" customHeight="1" x14ac:dyDescent="0.25">
      <c r="A4" s="17">
        <f t="shared" si="0"/>
        <v>3</v>
      </c>
      <c r="B4" s="25">
        <v>1471</v>
      </c>
      <c r="C4" s="25" t="str">
        <f>_xlfn.XLOOKUP(__xlnm._FilterDatabase_1514[[#This Row],[SAPSA Number]],Table1[SAPSA number],Table1[Paid up])</f>
        <v>Y</v>
      </c>
      <c r="D4" s="39" t="str">
        <f>_xlfn.XLOOKUP(__xlnm._FilterDatabase_1514[[#This Row],[SAPSA Number]],'DS Point summary'!A:A,'DS Point summary'!C:C)</f>
        <v>Nikolaus Phillip Karl</v>
      </c>
      <c r="E4" s="39" t="str">
        <f>_xlfn.XLOOKUP(__xlnm._FilterDatabase_1514[[#This Row],[SAPSA Number]],'DS Point summary'!A:A,'DS Point summary'!D:D)</f>
        <v>Bernhard</v>
      </c>
      <c r="F4" s="20" t="str">
        <f>_xlfn.XLOOKUP(__xlnm._FilterDatabase_1514[[#This Row],[SAPSA Number]],'DS Point summary'!A:A,'DS Point summary'!E:E)</f>
        <v>NPK</v>
      </c>
      <c r="G4" s="17" t="str">
        <f ca="1">_xlfn.XLOOKUP(__xlnm._FilterDatabase_1514[[#This Row],[SAPSA Number]],'DS Point summary'!A:A,'DS Point summary'!F:F)</f>
        <v xml:space="preserve"> </v>
      </c>
      <c r="H4" s="19">
        <f ca="1">_xlfn.XLOOKUP(__xlnm._FilterDatabase_1514[[#This Row],[SAPSA Number]],'DS Point summary'!A:A,'DS Point summary'!G:G)</f>
        <v>41</v>
      </c>
      <c r="I4" s="19" t="s">
        <v>344</v>
      </c>
      <c r="J4" s="21">
        <f t="shared" si="1"/>
        <v>4</v>
      </c>
      <c r="K4" s="22">
        <f t="shared" si="2"/>
        <v>58.94652</v>
      </c>
      <c r="L4" s="83">
        <v>0</v>
      </c>
      <c r="M4" s="84">
        <v>94.732600000000005</v>
      </c>
      <c r="N4" s="83">
        <v>0</v>
      </c>
      <c r="O4" s="84">
        <v>0</v>
      </c>
      <c r="P4" s="83">
        <v>0</v>
      </c>
      <c r="Q4" s="84">
        <v>0</v>
      </c>
      <c r="R4" s="83">
        <v>0</v>
      </c>
      <c r="S4" s="84">
        <v>100</v>
      </c>
      <c r="T4" s="83">
        <v>0</v>
      </c>
      <c r="U4" s="84">
        <v>100</v>
      </c>
      <c r="V4" s="83">
        <v>100</v>
      </c>
      <c r="W4" s="84">
        <v>0</v>
      </c>
    </row>
    <row r="5" spans="1:23" ht="14.45" customHeight="1" x14ac:dyDescent="0.25">
      <c r="A5" s="17">
        <f t="shared" si="0"/>
        <v>4</v>
      </c>
      <c r="B5" s="25">
        <v>3396</v>
      </c>
      <c r="C5" s="25" t="str">
        <f>_xlfn.XLOOKUP(__xlnm._FilterDatabase_1514[[#This Row],[SAPSA Number]],Table1[SAPSA number],Table1[Paid up])</f>
        <v>Y</v>
      </c>
      <c r="D5" s="39" t="str">
        <f>_xlfn.XLOOKUP(__xlnm._FilterDatabase_1514[[#This Row],[SAPSA Number]],'DS Point summary'!A:A,'DS Point summary'!C:C)</f>
        <v>Irving Robert</v>
      </c>
      <c r="E5" s="39" t="str">
        <f>_xlfn.XLOOKUP(__xlnm._FilterDatabase_1514[[#This Row],[SAPSA Number]],'DS Point summary'!A:A,'DS Point summary'!D:D)</f>
        <v>Stevenson</v>
      </c>
      <c r="F5" s="20" t="str">
        <f>_xlfn.XLOOKUP(__xlnm._FilterDatabase_1514[[#This Row],[SAPSA Number]],'DS Point summary'!A:A,'DS Point summary'!E:E)</f>
        <v>IR</v>
      </c>
      <c r="G5" s="17" t="str">
        <f ca="1">_xlfn.XLOOKUP(__xlnm._FilterDatabase_1514[[#This Row],[SAPSA Number]],'DS Point summary'!A:A,'DS Point summary'!F:F)</f>
        <v>GS</v>
      </c>
      <c r="H5" s="19">
        <f ca="1">_xlfn.XLOOKUP(__xlnm._FilterDatabase_1514[[#This Row],[SAPSA Number]],'DS Point summary'!A:A,'DS Point summary'!G:G)</f>
        <v>70</v>
      </c>
      <c r="I5" s="19" t="s">
        <v>344</v>
      </c>
      <c r="J5" s="21">
        <f t="shared" si="1"/>
        <v>4</v>
      </c>
      <c r="K5" s="22">
        <f t="shared" si="2"/>
        <v>56.871200000000002</v>
      </c>
      <c r="L5" s="83">
        <v>95.729100000000003</v>
      </c>
      <c r="M5" s="84">
        <v>100</v>
      </c>
      <c r="N5" s="83">
        <v>0</v>
      </c>
      <c r="O5" s="84">
        <v>0</v>
      </c>
      <c r="P5" s="83">
        <v>88.626900000000006</v>
      </c>
      <c r="Q5" s="84">
        <v>0</v>
      </c>
      <c r="R5" s="83">
        <v>0</v>
      </c>
      <c r="S5" s="84">
        <v>0</v>
      </c>
      <c r="T5" s="83">
        <v>0</v>
      </c>
      <c r="U5" s="84">
        <v>0</v>
      </c>
      <c r="V5" s="83">
        <v>74.955299999999994</v>
      </c>
      <c r="W5" s="84">
        <v>0</v>
      </c>
    </row>
    <row r="6" spans="1:23" ht="14.45" customHeight="1" x14ac:dyDescent="0.25">
      <c r="A6" s="17">
        <f t="shared" si="0"/>
        <v>5</v>
      </c>
      <c r="B6" s="25">
        <v>601</v>
      </c>
      <c r="C6" s="25" t="str">
        <f>_xlfn.XLOOKUP(__xlnm._FilterDatabase_1514[[#This Row],[SAPSA Number]],Table1[SAPSA number],Table1[Paid up])</f>
        <v>Y</v>
      </c>
      <c r="D6" s="39" t="str">
        <f>_xlfn.XLOOKUP(__xlnm._FilterDatabase_1514[[#This Row],[SAPSA Number]],'DS Point summary'!A:A,'DS Point summary'!C:C)</f>
        <v>Piero</v>
      </c>
      <c r="E6" s="39" t="str">
        <f>_xlfn.XLOOKUP(__xlnm._FilterDatabase_1514[[#This Row],[SAPSA Number]],'DS Point summary'!A:A,'DS Point summary'!D:D)</f>
        <v>Cupido</v>
      </c>
      <c r="F6" s="20" t="str">
        <f>_xlfn.XLOOKUP(__xlnm._FilterDatabase_1514[[#This Row],[SAPSA Number]],'DS Point summary'!A:A,'DS Point summary'!E:E)</f>
        <v>P</v>
      </c>
      <c r="G6" s="17" t="str">
        <f ca="1">_xlfn.XLOOKUP(__xlnm._FilterDatabase_1514[[#This Row],[SAPSA Number]],'DS Point summary'!A:A,'DS Point summary'!F:F)</f>
        <v xml:space="preserve"> </v>
      </c>
      <c r="H6" s="19">
        <f ca="1">_xlfn.XLOOKUP(__xlnm._FilterDatabase_1514[[#This Row],[SAPSA Number]],'DS Point summary'!A:A,'DS Point summary'!G:G)</f>
        <v>46</v>
      </c>
      <c r="I6" s="19" t="s">
        <v>344</v>
      </c>
      <c r="J6" s="21">
        <f t="shared" si="1"/>
        <v>3</v>
      </c>
      <c r="K6" s="22">
        <f t="shared" si="2"/>
        <v>49.443259999999995</v>
      </c>
      <c r="L6" s="83">
        <v>72.949299999999994</v>
      </c>
      <c r="M6" s="84">
        <v>0</v>
      </c>
      <c r="N6" s="83">
        <v>0</v>
      </c>
      <c r="O6" s="84">
        <v>0</v>
      </c>
      <c r="P6" s="83">
        <v>0</v>
      </c>
      <c r="Q6" s="84">
        <v>98.006600000000006</v>
      </c>
      <c r="R6" s="83">
        <v>0</v>
      </c>
      <c r="S6" s="84">
        <v>76.260400000000004</v>
      </c>
      <c r="T6" s="83">
        <v>0</v>
      </c>
      <c r="U6" s="84">
        <v>0</v>
      </c>
      <c r="V6" s="83">
        <v>0</v>
      </c>
      <c r="W6" s="84">
        <v>0</v>
      </c>
    </row>
    <row r="7" spans="1:23" ht="14.45" customHeight="1" x14ac:dyDescent="0.25">
      <c r="A7" s="17">
        <f t="shared" si="0"/>
        <v>6</v>
      </c>
      <c r="B7" s="25">
        <v>591</v>
      </c>
      <c r="C7" s="25" t="str">
        <f>_xlfn.XLOOKUP(__xlnm._FilterDatabase_1514[[#This Row],[SAPSA Number]],Table1[SAPSA number],Table1[Paid up])</f>
        <v>Y</v>
      </c>
      <c r="D7" s="39" t="str">
        <f>_xlfn.XLOOKUP(__xlnm._FilterDatabase_1514[[#This Row],[SAPSA Number]],'DS Point summary'!A:A,'DS Point summary'!C:C)</f>
        <v>Enrico</v>
      </c>
      <c r="E7" s="39" t="str">
        <f>_xlfn.XLOOKUP(__xlnm._FilterDatabase_1514[[#This Row],[SAPSA Number]],'DS Point summary'!A:A,'DS Point summary'!D:D)</f>
        <v>Cupido</v>
      </c>
      <c r="F7" s="20" t="str">
        <f>_xlfn.XLOOKUP(__xlnm._FilterDatabase_1514[[#This Row],[SAPSA Number]],'DS Point summary'!A:A,'DS Point summary'!E:E)</f>
        <v>E</v>
      </c>
      <c r="G7" s="17" t="str">
        <f ca="1">_xlfn.XLOOKUP(__xlnm._FilterDatabase_1514[[#This Row],[SAPSA Number]],'DS Point summary'!A:A,'DS Point summary'!F:F)</f>
        <v>GS</v>
      </c>
      <c r="H7" s="19">
        <f ca="1">_xlfn.XLOOKUP(__xlnm._FilterDatabase_1514[[#This Row],[SAPSA Number]],'DS Point summary'!A:A,'DS Point summary'!G:G)</f>
        <v>74</v>
      </c>
      <c r="I7" s="19" t="s">
        <v>344</v>
      </c>
      <c r="J7" s="21">
        <f t="shared" si="1"/>
        <v>3</v>
      </c>
      <c r="K7" s="22">
        <f t="shared" si="2"/>
        <v>38.638819999999996</v>
      </c>
      <c r="L7" s="83">
        <v>67.785399999999996</v>
      </c>
      <c r="M7" s="84">
        <v>0</v>
      </c>
      <c r="N7" s="83">
        <v>0</v>
      </c>
      <c r="O7" s="84">
        <v>0</v>
      </c>
      <c r="P7" s="83">
        <v>0</v>
      </c>
      <c r="Q7" s="84">
        <v>66.742199999999997</v>
      </c>
      <c r="R7" s="83">
        <v>0</v>
      </c>
      <c r="S7" s="84">
        <v>58.666499999999999</v>
      </c>
      <c r="T7" s="83">
        <v>0</v>
      </c>
      <c r="U7" s="84">
        <v>0</v>
      </c>
      <c r="V7" s="83">
        <v>0</v>
      </c>
      <c r="W7" s="84">
        <v>0</v>
      </c>
    </row>
    <row r="8" spans="1:23" ht="14.45" customHeight="1" x14ac:dyDescent="0.25">
      <c r="A8" s="17">
        <f t="shared" si="0"/>
        <v>7</v>
      </c>
      <c r="B8" s="40">
        <v>4862</v>
      </c>
      <c r="C8" s="25" t="str">
        <f>_xlfn.XLOOKUP(__xlnm._FilterDatabase_1514[[#This Row],[SAPSA Number]],Table1[SAPSA number],Table1[Paid up])</f>
        <v>Y</v>
      </c>
      <c r="D8" s="39" t="str">
        <f>_xlfn.XLOOKUP(__xlnm._FilterDatabase_1514[[#This Row],[SAPSA Number]],'DS Point summary'!A:A,'DS Point summary'!C:C)</f>
        <v>George Keith</v>
      </c>
      <c r="E8" s="39" t="str">
        <f>_xlfn.XLOOKUP(__xlnm._FilterDatabase_1514[[#This Row],[SAPSA Number]],'DS Point summary'!A:A,'DS Point summary'!D:D)</f>
        <v>Marais</v>
      </c>
      <c r="F8" s="20" t="str">
        <f>_xlfn.XLOOKUP(__xlnm._FilterDatabase_1514[[#This Row],[SAPSA Number]],'DS Point summary'!A:A,'DS Point summary'!E:E)</f>
        <v>GK</v>
      </c>
      <c r="G8" s="17" t="str">
        <f ca="1">_xlfn.XLOOKUP(__xlnm._FilterDatabase_1514[[#This Row],[SAPSA Number]],'DS Point summary'!A:A,'DS Point summary'!F:F)</f>
        <v>S</v>
      </c>
      <c r="H8" s="19">
        <f ca="1">_xlfn.XLOOKUP(__xlnm._FilterDatabase_1514[[#This Row],[SAPSA Number]],'DS Point summary'!A:A,'DS Point summary'!G:G)</f>
        <v>52</v>
      </c>
      <c r="I8" s="19" t="s">
        <v>344</v>
      </c>
      <c r="J8" s="21">
        <f t="shared" si="1"/>
        <v>1</v>
      </c>
      <c r="K8" s="22">
        <f t="shared" si="2"/>
        <v>5.9486800000000004</v>
      </c>
      <c r="L8" s="23">
        <v>0</v>
      </c>
      <c r="M8" s="24">
        <v>0</v>
      </c>
      <c r="N8" s="23">
        <v>0</v>
      </c>
      <c r="O8" s="24">
        <v>0</v>
      </c>
      <c r="P8" s="23">
        <v>0</v>
      </c>
      <c r="Q8" s="24">
        <v>29.743400000000001</v>
      </c>
      <c r="R8" s="23">
        <v>0</v>
      </c>
      <c r="S8" s="24">
        <v>0</v>
      </c>
      <c r="T8" s="23">
        <v>0</v>
      </c>
      <c r="U8" s="24">
        <v>0</v>
      </c>
      <c r="V8" s="23">
        <v>0</v>
      </c>
      <c r="W8" s="24">
        <v>0</v>
      </c>
    </row>
    <row r="9" spans="1:23" ht="14.45" customHeight="1" x14ac:dyDescent="0.25">
      <c r="A9" s="17">
        <f t="shared" si="0"/>
        <v>8</v>
      </c>
      <c r="B9" s="40"/>
      <c r="C9" s="25">
        <f>_xlfn.XLOOKUP(__xlnm._FilterDatabase_1514[[#This Row],[SAPSA Number]],Table1[SAPSA number],Table1[Paid up])</f>
        <v>0</v>
      </c>
      <c r="D9" s="39">
        <f>_xlfn.XLOOKUP(__xlnm._FilterDatabase_1514[[#This Row],[SAPSA Number]],'DS Point summary'!A:A,'DS Point summary'!C:C)</f>
        <v>0</v>
      </c>
      <c r="E9" s="39">
        <f>_xlfn.XLOOKUP(__xlnm._FilterDatabase_1514[[#This Row],[SAPSA Number]],'DS Point summary'!A:A,'DS Point summary'!D:D)</f>
        <v>0</v>
      </c>
      <c r="F9" s="20">
        <f>_xlfn.XLOOKUP(__xlnm._FilterDatabase_1514[[#This Row],[SAPSA Number]],'DS Point summary'!A:A,'DS Point summary'!E:E)</f>
        <v>0</v>
      </c>
      <c r="G9" s="17">
        <f>_xlfn.XLOOKUP(__xlnm._FilterDatabase_1514[[#This Row],[SAPSA Number]],'DS Point summary'!A:A,'DS Point summary'!F:F)</f>
        <v>0</v>
      </c>
      <c r="H9" s="19">
        <f>_xlfn.XLOOKUP(__xlnm._FilterDatabase_1514[[#This Row],[SAPSA Number]],'DS Point summary'!A:A,'DS Point summary'!G:G)</f>
        <v>0</v>
      </c>
      <c r="I9" s="19" t="s">
        <v>344</v>
      </c>
      <c r="J9" s="21">
        <f t="shared" si="1"/>
        <v>0</v>
      </c>
      <c r="K9" s="22">
        <f t="shared" si="2"/>
        <v>0</v>
      </c>
      <c r="L9" s="23">
        <v>0</v>
      </c>
      <c r="M9" s="24">
        <v>0</v>
      </c>
      <c r="N9" s="23">
        <v>0</v>
      </c>
      <c r="O9" s="24">
        <v>0</v>
      </c>
      <c r="P9" s="23">
        <v>0</v>
      </c>
      <c r="Q9" s="24">
        <v>0</v>
      </c>
      <c r="R9" s="23">
        <v>0</v>
      </c>
      <c r="S9" s="24">
        <v>0</v>
      </c>
      <c r="T9" s="23">
        <v>0</v>
      </c>
      <c r="U9" s="24">
        <v>0</v>
      </c>
      <c r="V9" s="23">
        <v>0</v>
      </c>
      <c r="W9" s="24">
        <v>0</v>
      </c>
    </row>
    <row r="10" spans="1:23" ht="14.45" customHeight="1" x14ac:dyDescent="0.25">
      <c r="A10" s="17">
        <f t="shared" si="0"/>
        <v>8</v>
      </c>
      <c r="B10" s="25"/>
      <c r="C10" s="25">
        <f>_xlfn.XLOOKUP(__xlnm._FilterDatabase_1514[[#This Row],[SAPSA Number]],Table1[SAPSA number],Table1[Paid up])</f>
        <v>0</v>
      </c>
      <c r="D10" s="39">
        <f>_xlfn.XLOOKUP(__xlnm._FilterDatabase_1514[[#This Row],[SAPSA Number]],'DS Point summary'!A:A,'DS Point summary'!C:C)</f>
        <v>0</v>
      </c>
      <c r="E10" s="39">
        <f>_xlfn.XLOOKUP(__xlnm._FilterDatabase_1514[[#This Row],[SAPSA Number]],'DS Point summary'!A:A,'DS Point summary'!D:D)</f>
        <v>0</v>
      </c>
      <c r="F10" s="20">
        <f>_xlfn.XLOOKUP(__xlnm._FilterDatabase_1514[[#This Row],[SAPSA Number]],'DS Point summary'!A:A,'DS Point summary'!E:E)</f>
        <v>0</v>
      </c>
      <c r="G10" s="17">
        <f>_xlfn.XLOOKUP(__xlnm._FilterDatabase_1514[[#This Row],[SAPSA Number]],'DS Point summary'!A:A,'DS Point summary'!F:F)</f>
        <v>0</v>
      </c>
      <c r="H10" s="19">
        <f>_xlfn.XLOOKUP(__xlnm._FilterDatabase_1514[[#This Row],[SAPSA Number]],'DS Point summary'!A:A,'DS Point summary'!G:G)</f>
        <v>0</v>
      </c>
      <c r="I10" s="19" t="s">
        <v>344</v>
      </c>
      <c r="J10" s="21">
        <f t="shared" si="1"/>
        <v>0</v>
      </c>
      <c r="K10" s="22">
        <f t="shared" si="2"/>
        <v>0</v>
      </c>
      <c r="L10" s="23">
        <v>0</v>
      </c>
      <c r="M10" s="24">
        <v>0</v>
      </c>
      <c r="N10" s="23">
        <v>0</v>
      </c>
      <c r="O10" s="24">
        <v>0</v>
      </c>
      <c r="P10" s="23">
        <v>0</v>
      </c>
      <c r="Q10" s="24">
        <v>0</v>
      </c>
      <c r="R10" s="23">
        <v>0</v>
      </c>
      <c r="S10" s="24">
        <v>0</v>
      </c>
      <c r="T10" s="23">
        <v>0</v>
      </c>
      <c r="U10" s="24">
        <v>0</v>
      </c>
      <c r="V10" s="23">
        <v>0</v>
      </c>
      <c r="W10" s="24">
        <v>0</v>
      </c>
    </row>
    <row r="11" spans="1:23" ht="14.45" customHeight="1" x14ac:dyDescent="0.25">
      <c r="A11" s="17">
        <f t="shared" si="0"/>
        <v>8</v>
      </c>
      <c r="B11" s="25"/>
      <c r="C11" s="25">
        <f>_xlfn.XLOOKUP(__xlnm._FilterDatabase_1514[[#This Row],[SAPSA Number]],Table1[SAPSA number],Table1[Paid up])</f>
        <v>0</v>
      </c>
      <c r="D11" s="39">
        <f>_xlfn.XLOOKUP(__xlnm._FilterDatabase_1514[[#This Row],[SAPSA Number]],'DS Point summary'!A:A,'DS Point summary'!C:C)</f>
        <v>0</v>
      </c>
      <c r="E11" s="39">
        <f>_xlfn.XLOOKUP(__xlnm._FilterDatabase_1514[[#This Row],[SAPSA Number]],'DS Point summary'!A:A,'DS Point summary'!D:D)</f>
        <v>0</v>
      </c>
      <c r="F11" s="20">
        <f>_xlfn.XLOOKUP(__xlnm._FilterDatabase_1514[[#This Row],[SAPSA Number]],'DS Point summary'!A:A,'DS Point summary'!E:E)</f>
        <v>0</v>
      </c>
      <c r="G11" s="17">
        <f>_xlfn.XLOOKUP(__xlnm._FilterDatabase_1514[[#This Row],[SAPSA Number]],'DS Point summary'!A:A,'DS Point summary'!F:F)</f>
        <v>0</v>
      </c>
      <c r="H11" s="19">
        <f>_xlfn.XLOOKUP(__xlnm._FilterDatabase_1514[[#This Row],[SAPSA Number]],'DS Point summary'!A:A,'DS Point summary'!G:G)</f>
        <v>0</v>
      </c>
      <c r="I11" s="19" t="s">
        <v>344</v>
      </c>
      <c r="J11" s="21">
        <f t="shared" si="1"/>
        <v>0</v>
      </c>
      <c r="K11" s="22">
        <f t="shared" si="2"/>
        <v>0</v>
      </c>
      <c r="L11" s="23">
        <v>0</v>
      </c>
      <c r="M11" s="24">
        <v>0</v>
      </c>
      <c r="N11" s="23">
        <v>0</v>
      </c>
      <c r="O11" s="24">
        <v>0</v>
      </c>
      <c r="P11" s="23">
        <v>0</v>
      </c>
      <c r="Q11" s="24">
        <v>0</v>
      </c>
      <c r="R11" s="23">
        <v>0</v>
      </c>
      <c r="S11" s="24">
        <v>0</v>
      </c>
      <c r="T11" s="23">
        <v>0</v>
      </c>
      <c r="U11" s="24">
        <v>0</v>
      </c>
      <c r="V11" s="23">
        <v>0</v>
      </c>
      <c r="W11" s="24">
        <v>0</v>
      </c>
    </row>
    <row r="12" spans="1:23" ht="14.45" customHeight="1" x14ac:dyDescent="0.25">
      <c r="A12" s="17">
        <f t="shared" si="0"/>
        <v>8</v>
      </c>
      <c r="B12" s="25"/>
      <c r="C12" s="25">
        <f>_xlfn.XLOOKUP(__xlnm._FilterDatabase_1514[[#This Row],[SAPSA Number]],Table1[SAPSA number],Table1[Paid up])</f>
        <v>0</v>
      </c>
      <c r="D12" s="39">
        <f>_xlfn.XLOOKUP(__xlnm._FilterDatabase_1514[[#This Row],[SAPSA Number]],'DS Point summary'!A:A,'DS Point summary'!C:C)</f>
        <v>0</v>
      </c>
      <c r="E12" s="39">
        <f>_xlfn.XLOOKUP(__xlnm._FilterDatabase_1514[[#This Row],[SAPSA Number]],'DS Point summary'!A:A,'DS Point summary'!D:D)</f>
        <v>0</v>
      </c>
      <c r="F12" s="20">
        <f>_xlfn.XLOOKUP(__xlnm._FilterDatabase_1514[[#This Row],[SAPSA Number]],'DS Point summary'!A:A,'DS Point summary'!E:E)</f>
        <v>0</v>
      </c>
      <c r="G12" s="17">
        <f>_xlfn.XLOOKUP(__xlnm._FilterDatabase_1514[[#This Row],[SAPSA Number]],'DS Point summary'!A:A,'DS Point summary'!F:F)</f>
        <v>0</v>
      </c>
      <c r="H12" s="19">
        <f>_xlfn.XLOOKUP(__xlnm._FilterDatabase_1514[[#This Row],[SAPSA Number]],'DS Point summary'!A:A,'DS Point summary'!G:G)</f>
        <v>0</v>
      </c>
      <c r="I12" s="19" t="s">
        <v>344</v>
      </c>
      <c r="J12" s="21">
        <f t="shared" si="1"/>
        <v>0</v>
      </c>
      <c r="K12" s="22">
        <f t="shared" si="2"/>
        <v>0</v>
      </c>
      <c r="L12" s="23">
        <v>0</v>
      </c>
      <c r="M12" s="24">
        <v>0</v>
      </c>
      <c r="N12" s="23">
        <v>0</v>
      </c>
      <c r="O12" s="24">
        <v>0</v>
      </c>
      <c r="P12" s="23">
        <v>0</v>
      </c>
      <c r="Q12" s="24">
        <v>0</v>
      </c>
      <c r="R12" s="23">
        <v>0</v>
      </c>
      <c r="S12" s="24">
        <v>0</v>
      </c>
      <c r="T12" s="23">
        <v>0</v>
      </c>
      <c r="U12" s="24">
        <v>0</v>
      </c>
      <c r="V12" s="23">
        <v>0</v>
      </c>
      <c r="W12" s="24">
        <v>0</v>
      </c>
    </row>
    <row r="13" spans="1:23" ht="14.45" customHeight="1" x14ac:dyDescent="0.25">
      <c r="A13" s="17">
        <f t="shared" si="0"/>
        <v>8</v>
      </c>
      <c r="B13" s="25"/>
      <c r="C13" s="25">
        <f>_xlfn.XLOOKUP(__xlnm._FilterDatabase_1514[[#This Row],[SAPSA Number]],Table1[SAPSA number],Table1[Paid up])</f>
        <v>0</v>
      </c>
      <c r="D13" s="39">
        <f>_xlfn.XLOOKUP(__xlnm._FilterDatabase_1514[[#This Row],[SAPSA Number]],'DS Point summary'!A:A,'DS Point summary'!C:C)</f>
        <v>0</v>
      </c>
      <c r="E13" s="39">
        <f>_xlfn.XLOOKUP(__xlnm._FilterDatabase_1514[[#This Row],[SAPSA Number]],'DS Point summary'!A:A,'DS Point summary'!D:D)</f>
        <v>0</v>
      </c>
      <c r="F13" s="20">
        <f>_xlfn.XLOOKUP(__xlnm._FilterDatabase_1514[[#This Row],[SAPSA Number]],'DS Point summary'!A:A,'DS Point summary'!E:E)</f>
        <v>0</v>
      </c>
      <c r="G13" s="17">
        <f>_xlfn.XLOOKUP(__xlnm._FilterDatabase_1514[[#This Row],[SAPSA Number]],'DS Point summary'!A:A,'DS Point summary'!F:F)</f>
        <v>0</v>
      </c>
      <c r="H13" s="19">
        <f>_xlfn.XLOOKUP(__xlnm._FilterDatabase_1514[[#This Row],[SAPSA Number]],'DS Point summary'!A:A,'DS Point summary'!G:G)</f>
        <v>0</v>
      </c>
      <c r="I13" s="19" t="s">
        <v>344</v>
      </c>
      <c r="J13" s="21">
        <f t="shared" si="1"/>
        <v>0</v>
      </c>
      <c r="K13" s="22">
        <f t="shared" si="2"/>
        <v>0</v>
      </c>
      <c r="L13" s="23">
        <v>0</v>
      </c>
      <c r="M13" s="24">
        <v>0</v>
      </c>
      <c r="N13" s="23">
        <v>0</v>
      </c>
      <c r="O13" s="24">
        <v>0</v>
      </c>
      <c r="P13" s="23">
        <v>0</v>
      </c>
      <c r="Q13" s="24">
        <v>0</v>
      </c>
      <c r="R13" s="23">
        <v>0</v>
      </c>
      <c r="S13" s="24">
        <v>0</v>
      </c>
      <c r="T13" s="23">
        <v>0</v>
      </c>
      <c r="U13" s="24">
        <v>0</v>
      </c>
      <c r="V13" s="23">
        <v>0</v>
      </c>
      <c r="W13" s="24">
        <v>0</v>
      </c>
    </row>
    <row r="14" spans="1:23" ht="14.45" customHeight="1" x14ac:dyDescent="0.25">
      <c r="A14" s="17">
        <f t="shared" si="0"/>
        <v>8</v>
      </c>
      <c r="B14" s="18"/>
      <c r="C14" s="25">
        <f>_xlfn.XLOOKUP(__xlnm._FilterDatabase_1514[[#This Row],[SAPSA Number]],Table1[SAPSA number],Table1[Paid up])</f>
        <v>0</v>
      </c>
      <c r="D14" s="39">
        <f>_xlfn.XLOOKUP(__xlnm._FilterDatabase_1514[[#This Row],[SAPSA Number]],'DS Point summary'!A:A,'DS Point summary'!C:C)</f>
        <v>0</v>
      </c>
      <c r="E14" s="39">
        <f>_xlfn.XLOOKUP(__xlnm._FilterDatabase_1514[[#This Row],[SAPSA Number]],'DS Point summary'!A:A,'DS Point summary'!D:D)</f>
        <v>0</v>
      </c>
      <c r="F14" s="20">
        <f>_xlfn.XLOOKUP(__xlnm._FilterDatabase_1514[[#This Row],[SAPSA Number]],'DS Point summary'!A:A,'DS Point summary'!E:E)</f>
        <v>0</v>
      </c>
      <c r="G14" s="17">
        <f>_xlfn.XLOOKUP(__xlnm._FilterDatabase_1514[[#This Row],[SAPSA Number]],'DS Point summary'!A:A,'DS Point summary'!F:F)</f>
        <v>0</v>
      </c>
      <c r="H14" s="19">
        <f>_xlfn.XLOOKUP(__xlnm._FilterDatabase_1514[[#This Row],[SAPSA Number]],'DS Point summary'!A:A,'DS Point summary'!G:G)</f>
        <v>0</v>
      </c>
      <c r="I14" s="19" t="s">
        <v>344</v>
      </c>
      <c r="J14" s="21">
        <f t="shared" si="1"/>
        <v>0</v>
      </c>
      <c r="K14" s="22">
        <f t="shared" si="2"/>
        <v>0</v>
      </c>
      <c r="L14" s="23">
        <v>0</v>
      </c>
      <c r="M14" s="24">
        <v>0</v>
      </c>
      <c r="N14" s="23">
        <v>0</v>
      </c>
      <c r="O14" s="24">
        <v>0</v>
      </c>
      <c r="P14" s="23">
        <v>0</v>
      </c>
      <c r="Q14" s="24">
        <v>0</v>
      </c>
      <c r="R14" s="23">
        <v>0</v>
      </c>
      <c r="S14" s="24">
        <v>0</v>
      </c>
      <c r="T14" s="23">
        <v>0</v>
      </c>
      <c r="U14" s="24">
        <v>0</v>
      </c>
      <c r="V14" s="23">
        <v>0</v>
      </c>
      <c r="W14" s="24">
        <v>0</v>
      </c>
    </row>
    <row r="15" spans="1:23" ht="14.45" customHeight="1" x14ac:dyDescent="0.25">
      <c r="A15" s="17">
        <f>RANK(K15,K$2:K$140,0)</f>
        <v>8</v>
      </c>
      <c r="B15" s="25"/>
      <c r="C15" s="25">
        <f>_xlfn.XLOOKUP(__xlnm._FilterDatabase_1514[[#This Row],[SAPSA Number]],Table1[SAPSA number],Table1[Paid up])</f>
        <v>0</v>
      </c>
      <c r="D15" s="39">
        <f>_xlfn.XLOOKUP(__xlnm._FilterDatabase_1514[[#This Row],[SAPSA Number]],'DS Point summary'!A:A,'DS Point summary'!C:C)</f>
        <v>0</v>
      </c>
      <c r="E15" s="39">
        <f>_xlfn.XLOOKUP(__xlnm._FilterDatabase_1514[[#This Row],[SAPSA Number]],'DS Point summary'!A:A,'DS Point summary'!D:D)</f>
        <v>0</v>
      </c>
      <c r="F15" s="20">
        <f>_xlfn.XLOOKUP(__xlnm._FilterDatabase_1514[[#This Row],[SAPSA Number]],'DS Point summary'!A:A,'DS Point summary'!E:E)</f>
        <v>0</v>
      </c>
      <c r="G15" s="17">
        <f>_xlfn.XLOOKUP(__xlnm._FilterDatabase_1514[[#This Row],[SAPSA Number]],'DS Point summary'!A:A,'DS Point summary'!F:F)</f>
        <v>0</v>
      </c>
      <c r="H15" s="19">
        <f>_xlfn.XLOOKUP(__xlnm._FilterDatabase_1514[[#This Row],[SAPSA Number]],'DS Point summary'!A:A,'DS Point summary'!G:G)</f>
        <v>0</v>
      </c>
      <c r="I15" s="19" t="s">
        <v>344</v>
      </c>
      <c r="J15" s="21">
        <f t="shared" si="1"/>
        <v>0</v>
      </c>
      <c r="K15" s="22">
        <f t="shared" si="2"/>
        <v>0</v>
      </c>
      <c r="L15" s="23">
        <v>0</v>
      </c>
      <c r="M15" s="24">
        <v>0</v>
      </c>
      <c r="N15" s="23">
        <v>0</v>
      </c>
      <c r="O15" s="24">
        <v>0</v>
      </c>
      <c r="P15" s="23">
        <v>0</v>
      </c>
      <c r="Q15" s="24">
        <v>0</v>
      </c>
      <c r="R15" s="23">
        <v>0</v>
      </c>
      <c r="S15" s="24">
        <v>0</v>
      </c>
      <c r="T15" s="23">
        <v>0</v>
      </c>
      <c r="U15" s="24">
        <v>0</v>
      </c>
      <c r="V15" s="23">
        <v>0</v>
      </c>
      <c r="W15" s="24">
        <v>0</v>
      </c>
    </row>
    <row r="16" spans="1:23" ht="14.45" customHeight="1" x14ac:dyDescent="0.25">
      <c r="A16" s="17">
        <f t="shared" ref="A16:A32" si="3">RANK(K16,K$2:K$136,0)</f>
        <v>8</v>
      </c>
      <c r="B16" s="25"/>
      <c r="C16" s="25">
        <f>_xlfn.XLOOKUP(__xlnm._FilterDatabase_1514[[#This Row],[SAPSA Number]],Table1[SAPSA number],Table1[Paid up])</f>
        <v>0</v>
      </c>
      <c r="D16" s="39">
        <f>_xlfn.XLOOKUP(__xlnm._FilterDatabase_1514[[#This Row],[SAPSA Number]],'DS Point summary'!A:A,'DS Point summary'!C:C)</f>
        <v>0</v>
      </c>
      <c r="E16" s="39">
        <f>_xlfn.XLOOKUP(__xlnm._FilterDatabase_1514[[#This Row],[SAPSA Number]],'DS Point summary'!A:A,'DS Point summary'!D:D)</f>
        <v>0</v>
      </c>
      <c r="F16" s="20">
        <f>_xlfn.XLOOKUP(__xlnm._FilterDatabase_1514[[#This Row],[SAPSA Number]],'DS Point summary'!A:A,'DS Point summary'!E:E)</f>
        <v>0</v>
      </c>
      <c r="G16" s="17">
        <f>_xlfn.XLOOKUP(__xlnm._FilterDatabase_1514[[#This Row],[SAPSA Number]],'DS Point summary'!A:A,'DS Point summary'!F:F)</f>
        <v>0</v>
      </c>
      <c r="H16" s="19">
        <f>_xlfn.XLOOKUP(__xlnm._FilterDatabase_1514[[#This Row],[SAPSA Number]],'DS Point summary'!A:A,'DS Point summary'!G:G)</f>
        <v>0</v>
      </c>
      <c r="I16" s="19" t="s">
        <v>344</v>
      </c>
      <c r="J16" s="21">
        <f t="shared" si="1"/>
        <v>0</v>
      </c>
      <c r="K16" s="22">
        <f t="shared" si="2"/>
        <v>0</v>
      </c>
      <c r="L16" s="23">
        <v>0</v>
      </c>
      <c r="M16" s="24">
        <v>0</v>
      </c>
      <c r="N16" s="23">
        <v>0</v>
      </c>
      <c r="O16" s="24">
        <v>0</v>
      </c>
      <c r="P16" s="23">
        <v>0</v>
      </c>
      <c r="Q16" s="24">
        <v>0</v>
      </c>
      <c r="R16" s="23">
        <v>0</v>
      </c>
      <c r="S16" s="24">
        <v>0</v>
      </c>
      <c r="T16" s="23">
        <v>0</v>
      </c>
      <c r="U16" s="24">
        <v>0</v>
      </c>
      <c r="V16" s="23">
        <v>0</v>
      </c>
      <c r="W16" s="24">
        <v>0</v>
      </c>
    </row>
    <row r="17" spans="1:23" ht="14.45" customHeight="1" x14ac:dyDescent="0.25">
      <c r="A17" s="17">
        <f t="shared" si="3"/>
        <v>8</v>
      </c>
      <c r="B17" s="25"/>
      <c r="C17" s="25">
        <f>_xlfn.XLOOKUP(__xlnm._FilterDatabase_1514[[#This Row],[SAPSA Number]],Table1[SAPSA number],Table1[Paid up])</f>
        <v>0</v>
      </c>
      <c r="D17" s="39">
        <f>_xlfn.XLOOKUP(__xlnm._FilterDatabase_1514[[#This Row],[SAPSA Number]],'DS Point summary'!A:A,'DS Point summary'!C:C)</f>
        <v>0</v>
      </c>
      <c r="E17" s="39">
        <f>_xlfn.XLOOKUP(__xlnm._FilterDatabase_1514[[#This Row],[SAPSA Number]],'DS Point summary'!A:A,'DS Point summary'!D:D)</f>
        <v>0</v>
      </c>
      <c r="F17" s="20">
        <f>_xlfn.XLOOKUP(__xlnm._FilterDatabase_1514[[#This Row],[SAPSA Number]],'DS Point summary'!A:A,'DS Point summary'!E:E)</f>
        <v>0</v>
      </c>
      <c r="G17" s="17">
        <f>_xlfn.XLOOKUP(__xlnm._FilterDatabase_1514[[#This Row],[SAPSA Number]],'DS Point summary'!A:A,'DS Point summary'!F:F)</f>
        <v>0</v>
      </c>
      <c r="H17" s="19">
        <f>_xlfn.XLOOKUP(__xlnm._FilterDatabase_1514[[#This Row],[SAPSA Number]],'DS Point summary'!A:A,'DS Point summary'!G:G)</f>
        <v>0</v>
      </c>
      <c r="I17" s="19" t="s">
        <v>344</v>
      </c>
      <c r="J17" s="21">
        <f t="shared" si="1"/>
        <v>0</v>
      </c>
      <c r="K17" s="22">
        <f t="shared" si="2"/>
        <v>0</v>
      </c>
      <c r="L17" s="83">
        <v>0</v>
      </c>
      <c r="M17" s="84">
        <v>0</v>
      </c>
      <c r="N17" s="83">
        <v>0</v>
      </c>
      <c r="O17" s="84">
        <v>0</v>
      </c>
      <c r="P17" s="83">
        <v>0</v>
      </c>
      <c r="Q17" s="84">
        <v>0</v>
      </c>
      <c r="R17" s="83">
        <v>0</v>
      </c>
      <c r="S17" s="84">
        <v>0</v>
      </c>
      <c r="T17" s="83">
        <v>0</v>
      </c>
      <c r="U17" s="84">
        <v>0</v>
      </c>
      <c r="V17" s="83">
        <v>0</v>
      </c>
      <c r="W17" s="84">
        <v>0</v>
      </c>
    </row>
    <row r="18" spans="1:23" ht="14.45" customHeight="1" x14ac:dyDescent="0.25">
      <c r="A18" s="17">
        <f t="shared" si="3"/>
        <v>8</v>
      </c>
      <c r="B18" s="25"/>
      <c r="C18" s="25">
        <f>_xlfn.XLOOKUP(__xlnm._FilterDatabase_1514[[#This Row],[SAPSA Number]],Table1[SAPSA number],Table1[Paid up])</f>
        <v>0</v>
      </c>
      <c r="D18" s="39">
        <f>_xlfn.XLOOKUP(__xlnm._FilterDatabase_1514[[#This Row],[SAPSA Number]],'DS Point summary'!A:A,'DS Point summary'!C:C)</f>
        <v>0</v>
      </c>
      <c r="E18" s="39">
        <f>_xlfn.XLOOKUP(__xlnm._FilterDatabase_1514[[#This Row],[SAPSA Number]],'DS Point summary'!A:A,'DS Point summary'!D:D)</f>
        <v>0</v>
      </c>
      <c r="F18" s="20">
        <f>_xlfn.XLOOKUP(__xlnm._FilterDatabase_1514[[#This Row],[SAPSA Number]],'DS Point summary'!A:A,'DS Point summary'!E:E)</f>
        <v>0</v>
      </c>
      <c r="G18" s="17">
        <f>_xlfn.XLOOKUP(__xlnm._FilterDatabase_1514[[#This Row],[SAPSA Number]],'DS Point summary'!A:A,'DS Point summary'!F:F)</f>
        <v>0</v>
      </c>
      <c r="H18" s="19">
        <f>_xlfn.XLOOKUP(__xlnm._FilterDatabase_1514[[#This Row],[SAPSA Number]],'DS Point summary'!A:A,'DS Point summary'!G:G)</f>
        <v>0</v>
      </c>
      <c r="I18" s="19" t="s">
        <v>344</v>
      </c>
      <c r="J18" s="21">
        <f t="shared" si="1"/>
        <v>0</v>
      </c>
      <c r="K18" s="22">
        <f t="shared" si="2"/>
        <v>0</v>
      </c>
      <c r="L18" s="23">
        <v>0</v>
      </c>
      <c r="M18" s="24">
        <v>0</v>
      </c>
      <c r="N18" s="23">
        <v>0</v>
      </c>
      <c r="O18" s="24">
        <v>0</v>
      </c>
      <c r="P18" s="23">
        <v>0</v>
      </c>
      <c r="Q18" s="24">
        <v>0</v>
      </c>
      <c r="R18" s="23">
        <v>0</v>
      </c>
      <c r="S18" s="24">
        <v>0</v>
      </c>
      <c r="T18" s="23">
        <v>0</v>
      </c>
      <c r="U18" s="24">
        <v>0</v>
      </c>
      <c r="V18" s="23">
        <v>0</v>
      </c>
      <c r="W18" s="24">
        <v>0</v>
      </c>
    </row>
    <row r="19" spans="1:23" ht="14.45" customHeight="1" x14ac:dyDescent="0.25">
      <c r="A19" s="17">
        <f t="shared" si="3"/>
        <v>8</v>
      </c>
      <c r="B19" s="40"/>
      <c r="C19" s="25">
        <f>_xlfn.XLOOKUP(__xlnm._FilterDatabase_1514[[#This Row],[SAPSA Number]],Table1[SAPSA number],Table1[Paid up])</f>
        <v>0</v>
      </c>
      <c r="D19" s="39">
        <f>_xlfn.XLOOKUP(__xlnm._FilterDatabase_1514[[#This Row],[SAPSA Number]],'DS Point summary'!A:A,'DS Point summary'!C:C)</f>
        <v>0</v>
      </c>
      <c r="E19" s="39">
        <f>_xlfn.XLOOKUP(__xlnm._FilterDatabase_1514[[#This Row],[SAPSA Number]],'DS Point summary'!A:A,'DS Point summary'!D:D)</f>
        <v>0</v>
      </c>
      <c r="F19" s="20">
        <f>_xlfn.XLOOKUP(__xlnm._FilterDatabase_1514[[#This Row],[SAPSA Number]],'DS Point summary'!A:A,'DS Point summary'!E:E)</f>
        <v>0</v>
      </c>
      <c r="G19" s="17">
        <f>_xlfn.XLOOKUP(__xlnm._FilterDatabase_1514[[#This Row],[SAPSA Number]],'DS Point summary'!A:A,'DS Point summary'!F:F)</f>
        <v>0</v>
      </c>
      <c r="H19" s="19">
        <f>_xlfn.XLOOKUP(__xlnm._FilterDatabase_1514[[#This Row],[SAPSA Number]],'DS Point summary'!A:A,'DS Point summary'!G:G)</f>
        <v>0</v>
      </c>
      <c r="I19" s="19" t="s">
        <v>344</v>
      </c>
      <c r="J19" s="21">
        <f t="shared" si="1"/>
        <v>0</v>
      </c>
      <c r="K19" s="22">
        <f t="shared" si="2"/>
        <v>0</v>
      </c>
      <c r="L19" s="23">
        <v>0</v>
      </c>
      <c r="M19" s="24">
        <v>0</v>
      </c>
      <c r="N19" s="23">
        <v>0</v>
      </c>
      <c r="O19" s="24">
        <v>0</v>
      </c>
      <c r="P19" s="23">
        <v>0</v>
      </c>
      <c r="Q19" s="24">
        <v>0</v>
      </c>
      <c r="R19" s="23">
        <v>0</v>
      </c>
      <c r="S19" s="24">
        <v>0</v>
      </c>
      <c r="T19" s="23">
        <v>0</v>
      </c>
      <c r="U19" s="24">
        <v>0</v>
      </c>
      <c r="V19" s="23">
        <v>0</v>
      </c>
      <c r="W19" s="24">
        <v>0</v>
      </c>
    </row>
    <row r="20" spans="1:23" ht="14.45" customHeight="1" x14ac:dyDescent="0.25">
      <c r="A20" s="17">
        <f t="shared" si="3"/>
        <v>8</v>
      </c>
      <c r="B20" s="40"/>
      <c r="C20" s="25">
        <f>_xlfn.XLOOKUP(__xlnm._FilterDatabase_1514[[#This Row],[SAPSA Number]],Table1[SAPSA number],Table1[Paid up])</f>
        <v>0</v>
      </c>
      <c r="D20" s="39">
        <f>_xlfn.XLOOKUP(__xlnm._FilterDatabase_1514[[#This Row],[SAPSA Number]],'DS Point summary'!A:A,'DS Point summary'!C:C)</f>
        <v>0</v>
      </c>
      <c r="E20" s="39">
        <f>_xlfn.XLOOKUP(__xlnm._FilterDatabase_1514[[#This Row],[SAPSA Number]],'DS Point summary'!A:A,'DS Point summary'!D:D)</f>
        <v>0</v>
      </c>
      <c r="F20" s="20">
        <f>_xlfn.XLOOKUP(__xlnm._FilterDatabase_1514[[#This Row],[SAPSA Number]],'DS Point summary'!A:A,'DS Point summary'!E:E)</f>
        <v>0</v>
      </c>
      <c r="G20" s="17">
        <f>_xlfn.XLOOKUP(__xlnm._FilterDatabase_1514[[#This Row],[SAPSA Number]],'DS Point summary'!A:A,'DS Point summary'!F:F)</f>
        <v>0</v>
      </c>
      <c r="H20" s="19">
        <f>_xlfn.XLOOKUP(__xlnm._FilterDatabase_1514[[#This Row],[SAPSA Number]],'DS Point summary'!A:A,'DS Point summary'!G:G)</f>
        <v>0</v>
      </c>
      <c r="I20" s="19" t="s">
        <v>344</v>
      </c>
      <c r="J20" s="21">
        <f t="shared" si="1"/>
        <v>0</v>
      </c>
      <c r="K20" s="22">
        <f t="shared" si="2"/>
        <v>0</v>
      </c>
      <c r="L20" s="23">
        <v>0</v>
      </c>
      <c r="M20" s="24">
        <v>0</v>
      </c>
      <c r="N20" s="23">
        <v>0</v>
      </c>
      <c r="O20" s="24">
        <v>0</v>
      </c>
      <c r="P20" s="23">
        <v>0</v>
      </c>
      <c r="Q20" s="24">
        <v>0</v>
      </c>
      <c r="R20" s="23">
        <v>0</v>
      </c>
      <c r="S20" s="24">
        <v>0</v>
      </c>
      <c r="T20" s="23">
        <v>0</v>
      </c>
      <c r="U20" s="24">
        <v>0</v>
      </c>
      <c r="V20" s="23">
        <v>0</v>
      </c>
      <c r="W20" s="24">
        <v>0</v>
      </c>
    </row>
    <row r="21" spans="1:23" ht="14.45" customHeight="1" x14ac:dyDescent="0.25">
      <c r="A21" s="17">
        <f t="shared" si="3"/>
        <v>8</v>
      </c>
      <c r="B21" s="25"/>
      <c r="C21" s="25">
        <f>_xlfn.XLOOKUP(__xlnm._FilterDatabase_1514[[#This Row],[SAPSA Number]],Table1[SAPSA number],Table1[Paid up])</f>
        <v>0</v>
      </c>
      <c r="D21" s="39">
        <f>_xlfn.XLOOKUP(__xlnm._FilterDatabase_1514[[#This Row],[SAPSA Number]],'DS Point summary'!A:A,'DS Point summary'!C:C)</f>
        <v>0</v>
      </c>
      <c r="E21" s="39">
        <f>_xlfn.XLOOKUP(__xlnm._FilterDatabase_1514[[#This Row],[SAPSA Number]],'DS Point summary'!A:A,'DS Point summary'!D:D)</f>
        <v>0</v>
      </c>
      <c r="F21" s="20">
        <f>_xlfn.XLOOKUP(__xlnm._FilterDatabase_1514[[#This Row],[SAPSA Number]],'DS Point summary'!A:A,'DS Point summary'!E:E)</f>
        <v>0</v>
      </c>
      <c r="G21" s="17">
        <f>_xlfn.XLOOKUP(__xlnm._FilterDatabase_1514[[#This Row],[SAPSA Number]],'DS Point summary'!A:A,'DS Point summary'!F:F)</f>
        <v>0</v>
      </c>
      <c r="H21" s="19">
        <f>_xlfn.XLOOKUP(__xlnm._FilterDatabase_1514[[#This Row],[SAPSA Number]],'DS Point summary'!A:A,'DS Point summary'!G:G)</f>
        <v>0</v>
      </c>
      <c r="I21" s="19" t="s">
        <v>344</v>
      </c>
      <c r="J21" s="21">
        <f t="shared" si="1"/>
        <v>0</v>
      </c>
      <c r="K21" s="22">
        <f t="shared" si="2"/>
        <v>0</v>
      </c>
      <c r="L21" s="23">
        <v>0</v>
      </c>
      <c r="M21" s="24">
        <v>0</v>
      </c>
      <c r="N21" s="23">
        <v>0</v>
      </c>
      <c r="O21" s="24">
        <v>0</v>
      </c>
      <c r="P21" s="23">
        <v>0</v>
      </c>
      <c r="Q21" s="24">
        <v>0</v>
      </c>
      <c r="R21" s="23">
        <v>0</v>
      </c>
      <c r="S21" s="24">
        <v>0</v>
      </c>
      <c r="T21" s="23">
        <v>0</v>
      </c>
      <c r="U21" s="24">
        <v>0</v>
      </c>
      <c r="V21" s="23">
        <v>0</v>
      </c>
      <c r="W21" s="24">
        <v>0</v>
      </c>
    </row>
    <row r="22" spans="1:23" ht="14.45" customHeight="1" x14ac:dyDescent="0.25">
      <c r="A22" s="17">
        <f t="shared" si="3"/>
        <v>8</v>
      </c>
      <c r="B22" s="97"/>
      <c r="C22" s="25">
        <f>_xlfn.XLOOKUP(__xlnm._FilterDatabase_1514[[#This Row],[SAPSA Number]],Table1[SAPSA number],Table1[Paid up])</f>
        <v>0</v>
      </c>
      <c r="D22" s="39">
        <f>_xlfn.XLOOKUP(__xlnm._FilterDatabase_1514[[#This Row],[SAPSA Number]],'DS Point summary'!A:A,'DS Point summary'!C:C)</f>
        <v>0</v>
      </c>
      <c r="E22" s="39">
        <f>_xlfn.XLOOKUP(__xlnm._FilterDatabase_1514[[#This Row],[SAPSA Number]],'DS Point summary'!A:A,'DS Point summary'!D:D)</f>
        <v>0</v>
      </c>
      <c r="F22" s="20">
        <f>_xlfn.XLOOKUP(__xlnm._FilterDatabase_1514[[#This Row],[SAPSA Number]],'DS Point summary'!A:A,'DS Point summary'!E:E)</f>
        <v>0</v>
      </c>
      <c r="G22" s="17">
        <f>_xlfn.XLOOKUP(__xlnm._FilterDatabase_1514[[#This Row],[SAPSA Number]],'DS Point summary'!A:A,'DS Point summary'!F:F)</f>
        <v>0</v>
      </c>
      <c r="H22" s="19">
        <f>_xlfn.XLOOKUP(__xlnm._FilterDatabase_1514[[#This Row],[SAPSA Number]],'DS Point summary'!A:A,'DS Point summary'!G:G)</f>
        <v>0</v>
      </c>
      <c r="I22" s="19" t="s">
        <v>344</v>
      </c>
      <c r="J22" s="21">
        <f t="shared" si="1"/>
        <v>0</v>
      </c>
      <c r="K22" s="22">
        <f t="shared" si="2"/>
        <v>0</v>
      </c>
      <c r="L22" s="23">
        <v>0</v>
      </c>
      <c r="M22" s="24">
        <v>0</v>
      </c>
      <c r="N22" s="23">
        <v>0</v>
      </c>
      <c r="O22" s="24">
        <v>0</v>
      </c>
      <c r="P22" s="23">
        <v>0</v>
      </c>
      <c r="Q22" s="24">
        <v>0</v>
      </c>
      <c r="R22" s="23">
        <v>0</v>
      </c>
      <c r="S22" s="24">
        <v>0</v>
      </c>
      <c r="T22" s="23">
        <v>0</v>
      </c>
      <c r="U22" s="24">
        <v>0</v>
      </c>
      <c r="V22" s="23">
        <v>0</v>
      </c>
      <c r="W22" s="24">
        <v>0</v>
      </c>
    </row>
    <row r="23" spans="1:23" ht="14.45" customHeight="1" x14ac:dyDescent="0.25">
      <c r="A23" s="17">
        <f t="shared" si="3"/>
        <v>8</v>
      </c>
      <c r="B23" s="97"/>
      <c r="C23" s="25">
        <f>_xlfn.XLOOKUP(__xlnm._FilterDatabase_1514[[#This Row],[SAPSA Number]],Table1[SAPSA number],Table1[Paid up])</f>
        <v>0</v>
      </c>
      <c r="D23" s="39">
        <f>_xlfn.XLOOKUP(__xlnm._FilterDatabase_1514[[#This Row],[SAPSA Number]],'DS Point summary'!A:A,'DS Point summary'!C:C)</f>
        <v>0</v>
      </c>
      <c r="E23" s="39">
        <f>_xlfn.XLOOKUP(__xlnm._FilterDatabase_1514[[#This Row],[SAPSA Number]],'DS Point summary'!A:A,'DS Point summary'!D:D)</f>
        <v>0</v>
      </c>
      <c r="F23" s="20">
        <f>_xlfn.XLOOKUP(__xlnm._FilterDatabase_1514[[#This Row],[SAPSA Number]],'DS Point summary'!A:A,'DS Point summary'!E:E)</f>
        <v>0</v>
      </c>
      <c r="G23" s="17">
        <f>_xlfn.XLOOKUP(__xlnm._FilterDatabase_1514[[#This Row],[SAPSA Number]],'DS Point summary'!A:A,'DS Point summary'!F:F)</f>
        <v>0</v>
      </c>
      <c r="H23" s="19">
        <f>_xlfn.XLOOKUP(__xlnm._FilterDatabase_1514[[#This Row],[SAPSA Number]],'DS Point summary'!A:A,'DS Point summary'!G:G)</f>
        <v>0</v>
      </c>
      <c r="I23" s="19" t="s">
        <v>344</v>
      </c>
      <c r="J23" s="21">
        <f t="shared" si="1"/>
        <v>0</v>
      </c>
      <c r="K23" s="22">
        <f t="shared" si="2"/>
        <v>0</v>
      </c>
      <c r="L23" s="23">
        <v>0</v>
      </c>
      <c r="M23" s="24">
        <v>0</v>
      </c>
      <c r="N23" s="23">
        <v>0</v>
      </c>
      <c r="O23" s="24">
        <v>0</v>
      </c>
      <c r="P23" s="23">
        <v>0</v>
      </c>
      <c r="Q23" s="24">
        <v>0</v>
      </c>
      <c r="R23" s="23">
        <v>0</v>
      </c>
      <c r="S23" s="24">
        <v>0</v>
      </c>
      <c r="T23" s="23">
        <v>0</v>
      </c>
      <c r="U23" s="24">
        <v>0</v>
      </c>
      <c r="V23" s="23">
        <v>0</v>
      </c>
      <c r="W23" s="24">
        <v>0</v>
      </c>
    </row>
    <row r="24" spans="1:23" ht="14.45" customHeight="1" x14ac:dyDescent="0.25">
      <c r="A24" s="17">
        <f t="shared" si="3"/>
        <v>8</v>
      </c>
      <c r="B24" s="25"/>
      <c r="C24" s="25">
        <f>_xlfn.XLOOKUP(__xlnm._FilterDatabase_1514[[#This Row],[SAPSA Number]],Table1[SAPSA number],Table1[Paid up])</f>
        <v>0</v>
      </c>
      <c r="D24" s="39">
        <f>_xlfn.XLOOKUP(__xlnm._FilterDatabase_1514[[#This Row],[SAPSA Number]],'DS Point summary'!A:A,'DS Point summary'!C:C)</f>
        <v>0</v>
      </c>
      <c r="E24" s="39">
        <f>_xlfn.XLOOKUP(__xlnm._FilterDatabase_1514[[#This Row],[SAPSA Number]],'DS Point summary'!A:A,'DS Point summary'!D:D)</f>
        <v>0</v>
      </c>
      <c r="F24" s="20">
        <f>_xlfn.XLOOKUP(__xlnm._FilterDatabase_1514[[#This Row],[SAPSA Number]],'DS Point summary'!A:A,'DS Point summary'!E:E)</f>
        <v>0</v>
      </c>
      <c r="G24" s="17">
        <f>_xlfn.XLOOKUP(__xlnm._FilterDatabase_1514[[#This Row],[SAPSA Number]],'DS Point summary'!A:A,'DS Point summary'!F:F)</f>
        <v>0</v>
      </c>
      <c r="H24" s="19">
        <f>_xlfn.XLOOKUP(__xlnm._FilterDatabase_1514[[#This Row],[SAPSA Number]],'DS Point summary'!A:A,'DS Point summary'!G:G)</f>
        <v>0</v>
      </c>
      <c r="I24" s="19" t="s">
        <v>344</v>
      </c>
      <c r="J24" s="21">
        <f t="shared" si="1"/>
        <v>0</v>
      </c>
      <c r="K24" s="22">
        <f t="shared" si="2"/>
        <v>0</v>
      </c>
      <c r="L24" s="23">
        <v>0</v>
      </c>
      <c r="M24" s="24">
        <v>0</v>
      </c>
      <c r="N24" s="23">
        <v>0</v>
      </c>
      <c r="O24" s="24">
        <v>0</v>
      </c>
      <c r="P24" s="23">
        <v>0</v>
      </c>
      <c r="Q24" s="24">
        <v>0</v>
      </c>
      <c r="R24" s="23">
        <v>0</v>
      </c>
      <c r="S24" s="24">
        <v>0</v>
      </c>
      <c r="T24" s="23">
        <v>0</v>
      </c>
      <c r="U24" s="24">
        <v>0</v>
      </c>
      <c r="V24" s="23">
        <v>0</v>
      </c>
      <c r="W24" s="24">
        <v>0</v>
      </c>
    </row>
    <row r="25" spans="1:23" ht="14.45" customHeight="1" x14ac:dyDescent="0.25">
      <c r="A25" s="17">
        <f t="shared" si="3"/>
        <v>8</v>
      </c>
      <c r="B25" s="25"/>
      <c r="C25" s="25">
        <f>_xlfn.XLOOKUP(__xlnm._FilterDatabase_1514[[#This Row],[SAPSA Number]],Table1[SAPSA number],Table1[Paid up])</f>
        <v>0</v>
      </c>
      <c r="D25" s="39">
        <f>_xlfn.XLOOKUP(__xlnm._FilterDatabase_1514[[#This Row],[SAPSA Number]],'DS Point summary'!A:A,'DS Point summary'!C:C)</f>
        <v>0</v>
      </c>
      <c r="E25" s="39">
        <f>_xlfn.XLOOKUP(__xlnm._FilterDatabase_1514[[#This Row],[SAPSA Number]],'DS Point summary'!A:A,'DS Point summary'!D:D)</f>
        <v>0</v>
      </c>
      <c r="F25" s="20">
        <f>_xlfn.XLOOKUP(__xlnm._FilterDatabase_1514[[#This Row],[SAPSA Number]],'DS Point summary'!A:A,'DS Point summary'!E:E)</f>
        <v>0</v>
      </c>
      <c r="G25" s="17">
        <f>_xlfn.XLOOKUP(__xlnm._FilterDatabase_1514[[#This Row],[SAPSA Number]],'DS Point summary'!A:A,'DS Point summary'!F:F)</f>
        <v>0</v>
      </c>
      <c r="H25" s="19">
        <f>_xlfn.XLOOKUP(__xlnm._FilterDatabase_1514[[#This Row],[SAPSA Number]],'DS Point summary'!A:A,'DS Point summary'!G:G)</f>
        <v>0</v>
      </c>
      <c r="I25" s="19" t="s">
        <v>344</v>
      </c>
      <c r="J25" s="21">
        <f t="shared" si="1"/>
        <v>0</v>
      </c>
      <c r="K25" s="22">
        <f t="shared" si="2"/>
        <v>0</v>
      </c>
      <c r="L25" s="23">
        <v>0</v>
      </c>
      <c r="M25" s="24">
        <v>0</v>
      </c>
      <c r="N25" s="23">
        <v>0</v>
      </c>
      <c r="O25" s="24">
        <v>0</v>
      </c>
      <c r="P25" s="23">
        <v>0</v>
      </c>
      <c r="Q25" s="24">
        <v>0</v>
      </c>
      <c r="R25" s="23">
        <v>0</v>
      </c>
      <c r="S25" s="24">
        <v>0</v>
      </c>
      <c r="T25" s="23">
        <v>0</v>
      </c>
      <c r="U25" s="24">
        <v>0</v>
      </c>
      <c r="V25" s="23">
        <v>0</v>
      </c>
      <c r="W25" s="24">
        <v>0</v>
      </c>
    </row>
    <row r="26" spans="1:23" ht="14.45" customHeight="1" x14ac:dyDescent="0.25">
      <c r="A26" s="17">
        <f t="shared" si="3"/>
        <v>8</v>
      </c>
      <c r="B26" s="25"/>
      <c r="C26" s="25">
        <f>_xlfn.XLOOKUP(__xlnm._FilterDatabase_1514[[#This Row],[SAPSA Number]],Table1[SAPSA number],Table1[Paid up])</f>
        <v>0</v>
      </c>
      <c r="D26" s="39">
        <f>_xlfn.XLOOKUP(__xlnm._FilterDatabase_1514[[#This Row],[SAPSA Number]],'DS Point summary'!A:A,'DS Point summary'!C:C)</f>
        <v>0</v>
      </c>
      <c r="E26" s="39">
        <f>_xlfn.XLOOKUP(__xlnm._FilterDatabase_1514[[#This Row],[SAPSA Number]],'DS Point summary'!A:A,'DS Point summary'!D:D)</f>
        <v>0</v>
      </c>
      <c r="F26" s="20">
        <f>_xlfn.XLOOKUP(__xlnm._FilterDatabase_1514[[#This Row],[SAPSA Number]],'DS Point summary'!A:A,'DS Point summary'!E:E)</f>
        <v>0</v>
      </c>
      <c r="G26" s="17">
        <f>_xlfn.XLOOKUP(__xlnm._FilterDatabase_1514[[#This Row],[SAPSA Number]],'DS Point summary'!A:A,'DS Point summary'!F:F)</f>
        <v>0</v>
      </c>
      <c r="H26" s="19">
        <f>_xlfn.XLOOKUP(__xlnm._FilterDatabase_1514[[#This Row],[SAPSA Number]],'DS Point summary'!A:A,'DS Point summary'!G:G)</f>
        <v>0</v>
      </c>
      <c r="I26" s="19" t="s">
        <v>344</v>
      </c>
      <c r="J26" s="21">
        <f t="shared" si="1"/>
        <v>0</v>
      </c>
      <c r="K26" s="22">
        <f t="shared" si="2"/>
        <v>0</v>
      </c>
      <c r="L26" s="83">
        <v>0</v>
      </c>
      <c r="M26" s="84">
        <v>0</v>
      </c>
      <c r="N26" s="83">
        <v>0</v>
      </c>
      <c r="O26" s="84">
        <v>0</v>
      </c>
      <c r="P26" s="83">
        <v>0</v>
      </c>
      <c r="Q26" s="84">
        <v>0</v>
      </c>
      <c r="R26" s="83">
        <v>0</v>
      </c>
      <c r="S26" s="84">
        <v>0</v>
      </c>
      <c r="T26" s="83">
        <v>0</v>
      </c>
      <c r="U26" s="84">
        <v>0</v>
      </c>
      <c r="V26" s="83">
        <v>0</v>
      </c>
      <c r="W26" s="84">
        <v>0</v>
      </c>
    </row>
    <row r="27" spans="1:23" ht="14.45" customHeight="1" x14ac:dyDescent="0.25">
      <c r="A27" s="17">
        <f t="shared" si="3"/>
        <v>8</v>
      </c>
      <c r="B27" s="25"/>
      <c r="C27" s="25">
        <f>_xlfn.XLOOKUP(__xlnm._FilterDatabase_1514[[#This Row],[SAPSA Number]],Table1[SAPSA number],Table1[Paid up])</f>
        <v>0</v>
      </c>
      <c r="D27" s="39">
        <f>_xlfn.XLOOKUP(__xlnm._FilterDatabase_1514[[#This Row],[SAPSA Number]],'DS Point summary'!A:A,'DS Point summary'!C:C)</f>
        <v>0</v>
      </c>
      <c r="E27" s="39">
        <f>_xlfn.XLOOKUP(__xlnm._FilterDatabase_1514[[#This Row],[SAPSA Number]],'DS Point summary'!A:A,'DS Point summary'!D:D)</f>
        <v>0</v>
      </c>
      <c r="F27" s="20">
        <f>_xlfn.XLOOKUP(__xlnm._FilterDatabase_1514[[#This Row],[SAPSA Number]],'DS Point summary'!A:A,'DS Point summary'!E:E)</f>
        <v>0</v>
      </c>
      <c r="G27" s="17">
        <f>_xlfn.XLOOKUP(__xlnm._FilterDatabase_1514[[#This Row],[SAPSA Number]],'DS Point summary'!A:A,'DS Point summary'!F:F)</f>
        <v>0</v>
      </c>
      <c r="H27" s="19">
        <f>_xlfn.XLOOKUP(__xlnm._FilterDatabase_1514[[#This Row],[SAPSA Number]],'DS Point summary'!A:A,'DS Point summary'!G:G)</f>
        <v>0</v>
      </c>
      <c r="I27" s="19" t="s">
        <v>344</v>
      </c>
      <c r="J27" s="21">
        <f t="shared" si="1"/>
        <v>0</v>
      </c>
      <c r="K27" s="22">
        <f t="shared" si="2"/>
        <v>0</v>
      </c>
      <c r="L27" s="23">
        <v>0</v>
      </c>
      <c r="M27" s="24">
        <v>0</v>
      </c>
      <c r="N27" s="23">
        <v>0</v>
      </c>
      <c r="O27" s="24">
        <v>0</v>
      </c>
      <c r="P27" s="23">
        <v>0</v>
      </c>
      <c r="Q27" s="24">
        <v>0</v>
      </c>
      <c r="R27" s="23">
        <v>0</v>
      </c>
      <c r="S27" s="24">
        <v>0</v>
      </c>
      <c r="T27" s="23">
        <v>0</v>
      </c>
      <c r="U27" s="24">
        <v>0</v>
      </c>
      <c r="V27" s="23">
        <v>0</v>
      </c>
      <c r="W27" s="24">
        <v>0</v>
      </c>
    </row>
    <row r="28" spans="1:23" ht="14.45" customHeight="1" x14ac:dyDescent="0.25">
      <c r="A28" s="17">
        <f t="shared" si="3"/>
        <v>8</v>
      </c>
      <c r="B28" s="25"/>
      <c r="C28" s="25">
        <f>_xlfn.XLOOKUP(__xlnm._FilterDatabase_1514[[#This Row],[SAPSA Number]],Table1[SAPSA number],Table1[Paid up])</f>
        <v>0</v>
      </c>
      <c r="D28" s="39">
        <f>_xlfn.XLOOKUP(__xlnm._FilterDatabase_1514[[#This Row],[SAPSA Number]],'DS Point summary'!A:A,'DS Point summary'!C:C)</f>
        <v>0</v>
      </c>
      <c r="E28" s="39">
        <f>_xlfn.XLOOKUP(__xlnm._FilterDatabase_1514[[#This Row],[SAPSA Number]],'DS Point summary'!A:A,'DS Point summary'!D:D)</f>
        <v>0</v>
      </c>
      <c r="F28" s="20">
        <f>_xlfn.XLOOKUP(__xlnm._FilterDatabase_1514[[#This Row],[SAPSA Number]],'DS Point summary'!A:A,'DS Point summary'!E:E)</f>
        <v>0</v>
      </c>
      <c r="G28" s="17">
        <f>_xlfn.XLOOKUP(__xlnm._FilterDatabase_1514[[#This Row],[SAPSA Number]],'DS Point summary'!A:A,'DS Point summary'!F:F)</f>
        <v>0</v>
      </c>
      <c r="H28" s="19">
        <f>_xlfn.XLOOKUP(__xlnm._FilterDatabase_1514[[#This Row],[SAPSA Number]],'DS Point summary'!A:A,'DS Point summary'!G:G)</f>
        <v>0</v>
      </c>
      <c r="I28" s="19" t="s">
        <v>344</v>
      </c>
      <c r="J28" s="21">
        <f t="shared" si="1"/>
        <v>0</v>
      </c>
      <c r="K28" s="22">
        <f t="shared" si="2"/>
        <v>0</v>
      </c>
      <c r="L28" s="23">
        <v>0</v>
      </c>
      <c r="M28" s="24">
        <v>0</v>
      </c>
      <c r="N28" s="23">
        <v>0</v>
      </c>
      <c r="O28" s="24">
        <v>0</v>
      </c>
      <c r="P28" s="23">
        <v>0</v>
      </c>
      <c r="Q28" s="24">
        <v>0</v>
      </c>
      <c r="R28" s="23">
        <v>0</v>
      </c>
      <c r="S28" s="24">
        <v>0</v>
      </c>
      <c r="T28" s="23">
        <v>0</v>
      </c>
      <c r="U28" s="24">
        <v>0</v>
      </c>
      <c r="V28" s="23">
        <v>0</v>
      </c>
      <c r="W28" s="24">
        <v>0</v>
      </c>
    </row>
    <row r="29" spans="1:23" ht="14.45" customHeight="1" x14ac:dyDescent="0.25">
      <c r="A29" s="17">
        <f t="shared" si="3"/>
        <v>8</v>
      </c>
      <c r="B29" s="25">
        <v>7271</v>
      </c>
      <c r="C29" s="25" t="str">
        <f>_xlfn.XLOOKUP(__xlnm._FilterDatabase_1514[[#This Row],[SAPSA Number]],Table1[SAPSA number],Table1[Paid up])</f>
        <v>Y</v>
      </c>
      <c r="D29" s="39" t="str">
        <f>_xlfn.XLOOKUP(__xlnm._FilterDatabase_1514[[#This Row],[SAPSA Number]],'DS Point summary'!A:A,'DS Point summary'!C:C)</f>
        <v>Johan</v>
      </c>
      <c r="E29" s="39" t="str">
        <f>_xlfn.XLOOKUP(__xlnm._FilterDatabase_1514[[#This Row],[SAPSA Number]],'DS Point summary'!A:A,'DS Point summary'!D:D)</f>
        <v>Jacobs</v>
      </c>
      <c r="F29" s="20" t="str">
        <f>_xlfn.XLOOKUP(__xlnm._FilterDatabase_1514[[#This Row],[SAPSA Number]],'DS Point summary'!A:A,'DS Point summary'!E:E)</f>
        <v>J</v>
      </c>
      <c r="G29" s="17" t="str">
        <f ca="1">_xlfn.XLOOKUP(__xlnm._FilterDatabase_1514[[#This Row],[SAPSA Number]],'DS Point summary'!A:A,'DS Point summary'!F:F)</f>
        <v xml:space="preserve"> </v>
      </c>
      <c r="H29" s="19">
        <f ca="1">_xlfn.XLOOKUP(__xlnm._FilterDatabase_1514[[#This Row],[SAPSA Number]],'DS Point summary'!A:A,'DS Point summary'!G:G)</f>
        <v>45</v>
      </c>
      <c r="I29" s="19" t="s">
        <v>344</v>
      </c>
      <c r="J29" s="21">
        <f t="shared" si="1"/>
        <v>0</v>
      </c>
      <c r="K29" s="22">
        <f t="shared" si="2"/>
        <v>0</v>
      </c>
      <c r="L29" s="23">
        <v>0</v>
      </c>
      <c r="M29" s="24">
        <v>0</v>
      </c>
      <c r="N29" s="23">
        <v>0</v>
      </c>
      <c r="O29" s="24">
        <v>0</v>
      </c>
      <c r="P29" s="23">
        <v>0</v>
      </c>
      <c r="Q29" s="24">
        <v>0</v>
      </c>
      <c r="R29" s="23">
        <v>0</v>
      </c>
      <c r="S29" s="24">
        <v>0</v>
      </c>
      <c r="T29" s="23">
        <v>0</v>
      </c>
      <c r="U29" s="24">
        <v>0</v>
      </c>
      <c r="V29" s="23">
        <v>0</v>
      </c>
      <c r="W29" s="24">
        <v>0</v>
      </c>
    </row>
    <row r="30" spans="1:23" ht="14.45" customHeight="1" x14ac:dyDescent="0.25">
      <c r="A30" s="17">
        <f t="shared" si="3"/>
        <v>8</v>
      </c>
      <c r="B30" s="25">
        <v>6833</v>
      </c>
      <c r="C30" s="25" t="str">
        <f>_xlfn.XLOOKUP(__xlnm._FilterDatabase_1514[[#This Row],[SAPSA Number]],Table1[SAPSA number],Table1[Paid up])</f>
        <v>Y</v>
      </c>
      <c r="D30" s="39" t="str">
        <f>_xlfn.XLOOKUP(__xlnm._FilterDatabase_1514[[#This Row],[SAPSA Number]],'DS Point summary'!A:A,'DS Point summary'!C:C)</f>
        <v>Heinrich</v>
      </c>
      <c r="E30" s="39" t="str">
        <f>_xlfn.XLOOKUP(__xlnm._FilterDatabase_1514[[#This Row],[SAPSA Number]],'DS Point summary'!A:A,'DS Point summary'!D:D)</f>
        <v>Barnes</v>
      </c>
      <c r="F30" s="20" t="str">
        <f>_xlfn.XLOOKUP(__xlnm._FilterDatabase_1514[[#This Row],[SAPSA Number]],'DS Point summary'!A:A,'DS Point summary'!E:E)</f>
        <v>H</v>
      </c>
      <c r="G30" s="17" t="str">
        <f ca="1">_xlfn.XLOOKUP(__xlnm._FilterDatabase_1514[[#This Row],[SAPSA Number]],'DS Point summary'!A:A,'DS Point summary'!F:F)</f>
        <v xml:space="preserve"> </v>
      </c>
      <c r="H30" s="19">
        <f ca="1">_xlfn.XLOOKUP(__xlnm._FilterDatabase_1514[[#This Row],[SAPSA Number]],'DS Point summary'!A:A,'DS Point summary'!G:G)</f>
        <v>36</v>
      </c>
      <c r="I30" s="19" t="s">
        <v>344</v>
      </c>
      <c r="J30" s="21">
        <f t="shared" si="1"/>
        <v>0</v>
      </c>
      <c r="K30" s="22">
        <f t="shared" si="2"/>
        <v>0</v>
      </c>
      <c r="L30" s="23">
        <v>0</v>
      </c>
      <c r="M30" s="24">
        <v>0</v>
      </c>
      <c r="N30" s="23">
        <v>0</v>
      </c>
      <c r="O30" s="24">
        <v>0</v>
      </c>
      <c r="P30" s="23">
        <v>0</v>
      </c>
      <c r="Q30" s="24">
        <v>0</v>
      </c>
      <c r="R30" s="23">
        <v>0</v>
      </c>
      <c r="S30" s="24">
        <v>0</v>
      </c>
      <c r="T30" s="23">
        <v>0</v>
      </c>
      <c r="U30" s="24">
        <v>0</v>
      </c>
      <c r="V30" s="23">
        <v>0</v>
      </c>
      <c r="W30" s="24">
        <v>0</v>
      </c>
    </row>
    <row r="31" spans="1:23" ht="14.45" customHeight="1" x14ac:dyDescent="0.25">
      <c r="A31" s="17">
        <f t="shared" si="3"/>
        <v>8</v>
      </c>
      <c r="B31" s="25">
        <v>4624</v>
      </c>
      <c r="C31" s="25" t="str">
        <f>_xlfn.XLOOKUP(__xlnm._FilterDatabase_1514[[#This Row],[SAPSA Number]],Table1[SAPSA number],Table1[Paid up])</f>
        <v>Y</v>
      </c>
      <c r="D31" s="39" t="str">
        <f>_xlfn.XLOOKUP(__xlnm._FilterDatabase_1514[[#This Row],[SAPSA Number]],'DS Point summary'!A:A,'DS Point summary'!C:C)</f>
        <v>Stephanus Christiaan</v>
      </c>
      <c r="E31" s="39" t="str">
        <f>_xlfn.XLOOKUP(__xlnm._FilterDatabase_1514[[#This Row],[SAPSA Number]],'DS Point summary'!A:A,'DS Point summary'!D:D)</f>
        <v>Bester</v>
      </c>
      <c r="F31" s="20" t="str">
        <f>_xlfn.XLOOKUP(__xlnm._FilterDatabase_1514[[#This Row],[SAPSA Number]],'DS Point summary'!A:A,'DS Point summary'!E:E)</f>
        <v>SC</v>
      </c>
      <c r="G31" s="17" t="str">
        <f ca="1">_xlfn.XLOOKUP(__xlnm._FilterDatabase_1514[[#This Row],[SAPSA Number]],'DS Point summary'!A:A,'DS Point summary'!F:F)</f>
        <v>S</v>
      </c>
      <c r="H31" s="19">
        <f ca="1">_xlfn.XLOOKUP(__xlnm._FilterDatabase_1514[[#This Row],[SAPSA Number]],'DS Point summary'!A:A,'DS Point summary'!G:G)</f>
        <v>56</v>
      </c>
      <c r="I31" s="19" t="s">
        <v>344</v>
      </c>
      <c r="J31" s="21">
        <f t="shared" si="1"/>
        <v>0</v>
      </c>
      <c r="K31" s="22">
        <f t="shared" si="2"/>
        <v>0</v>
      </c>
      <c r="L31" s="23">
        <v>0</v>
      </c>
      <c r="M31" s="24">
        <v>0</v>
      </c>
      <c r="N31" s="23">
        <v>0</v>
      </c>
      <c r="O31" s="24">
        <v>0</v>
      </c>
      <c r="P31" s="23">
        <v>0</v>
      </c>
      <c r="Q31" s="24">
        <v>0</v>
      </c>
      <c r="R31" s="23">
        <v>0</v>
      </c>
      <c r="S31" s="24">
        <v>0</v>
      </c>
      <c r="T31" s="23">
        <v>0</v>
      </c>
      <c r="U31" s="24">
        <v>0</v>
      </c>
      <c r="V31" s="23">
        <v>0</v>
      </c>
      <c r="W31" s="24">
        <v>0</v>
      </c>
    </row>
    <row r="32" spans="1:23" ht="14.45" customHeight="1" x14ac:dyDescent="0.25">
      <c r="A32" s="17">
        <f t="shared" si="3"/>
        <v>8</v>
      </c>
      <c r="B32" s="25">
        <v>3349</v>
      </c>
      <c r="C32" s="25" t="str">
        <f>_xlfn.XLOOKUP(__xlnm._FilterDatabase_1514[[#This Row],[SAPSA Number]],Table1[SAPSA number],Table1[Paid up])</f>
        <v>Y</v>
      </c>
      <c r="D32" s="39" t="str">
        <f>_xlfn.XLOOKUP(__xlnm._FilterDatabase_1514[[#This Row],[SAPSA Number]],'DS Point summary'!A:A,'DS Point summary'!C:C)</f>
        <v>Stefanus Christiaan</v>
      </c>
      <c r="E32" s="39" t="str">
        <f>_xlfn.XLOOKUP(__xlnm._FilterDatabase_1514[[#This Row],[SAPSA Number]],'DS Point summary'!A:A,'DS Point summary'!D:D)</f>
        <v>Bosch</v>
      </c>
      <c r="F32" s="20" t="str">
        <f>_xlfn.XLOOKUP(__xlnm._FilterDatabase_1514[[#This Row],[SAPSA Number]],'DS Point summary'!A:A,'DS Point summary'!E:E)</f>
        <v>SC</v>
      </c>
      <c r="G32" s="17" t="str">
        <f ca="1">_xlfn.XLOOKUP(__xlnm._FilterDatabase_1514[[#This Row],[SAPSA Number]],'DS Point summary'!A:A,'DS Point summary'!F:F)</f>
        <v>S</v>
      </c>
      <c r="H32" s="19">
        <f ca="1">_xlfn.XLOOKUP(__xlnm._FilterDatabase_1514[[#This Row],[SAPSA Number]],'DS Point summary'!A:A,'DS Point summary'!G:G)</f>
        <v>52</v>
      </c>
      <c r="I32" s="19" t="s">
        <v>344</v>
      </c>
      <c r="J32" s="21">
        <f t="shared" si="1"/>
        <v>0</v>
      </c>
      <c r="K32" s="22">
        <f t="shared" si="2"/>
        <v>0</v>
      </c>
      <c r="L32" s="23">
        <v>0</v>
      </c>
      <c r="M32" s="24">
        <v>0</v>
      </c>
      <c r="N32" s="23">
        <v>0</v>
      </c>
      <c r="O32" s="24">
        <v>0</v>
      </c>
      <c r="P32" s="23">
        <v>0</v>
      </c>
      <c r="Q32" s="24">
        <v>0</v>
      </c>
      <c r="R32" s="23">
        <v>0</v>
      </c>
      <c r="S32" s="24">
        <v>0</v>
      </c>
      <c r="T32" s="23">
        <v>0</v>
      </c>
      <c r="U32" s="24">
        <v>0</v>
      </c>
      <c r="V32" s="23">
        <v>0</v>
      </c>
      <c r="W32" s="24">
        <v>0</v>
      </c>
    </row>
    <row r="33" spans="1:23" ht="14.45" customHeight="1" x14ac:dyDescent="0.25">
      <c r="A33" s="17">
        <f>RANK(K33,K$2:K$155,0)</f>
        <v>8</v>
      </c>
      <c r="B33" s="27">
        <v>4621</v>
      </c>
      <c r="C33" s="25" t="str">
        <f>_xlfn.XLOOKUP(__xlnm._FilterDatabase_1514[[#This Row],[SAPSA Number]],Table1[SAPSA number],Table1[Paid up])</f>
        <v>Y</v>
      </c>
      <c r="D33" s="39" t="str">
        <f>_xlfn.XLOOKUP(__xlnm._FilterDatabase_1514[[#This Row],[SAPSA Number]],'DS Point summary'!A:A,'DS Point summary'!C:C)</f>
        <v>Colin</v>
      </c>
      <c r="E33" s="39" t="str">
        <f>_xlfn.XLOOKUP(__xlnm._FilterDatabase_1514[[#This Row],[SAPSA Number]],'DS Point summary'!A:A,'DS Point summary'!D:D)</f>
        <v>Bowring</v>
      </c>
      <c r="F33" s="20" t="str">
        <f>_xlfn.XLOOKUP(__xlnm._FilterDatabase_1514[[#This Row],[SAPSA Number]],'DS Point summary'!A:A,'DS Point summary'!E:E)</f>
        <v>C</v>
      </c>
      <c r="G33" s="17" t="str">
        <f ca="1">_xlfn.XLOOKUP(__xlnm._FilterDatabase_1514[[#This Row],[SAPSA Number]],'DS Point summary'!A:A,'DS Point summary'!F:F)</f>
        <v>SS</v>
      </c>
      <c r="H33" s="19">
        <f ca="1">_xlfn.XLOOKUP(__xlnm._FilterDatabase_1514[[#This Row],[SAPSA Number]],'DS Point summary'!A:A,'DS Point summary'!G:G)</f>
        <v>62</v>
      </c>
      <c r="I33" s="19" t="s">
        <v>344</v>
      </c>
      <c r="J33" s="21">
        <f t="shared" si="1"/>
        <v>0</v>
      </c>
      <c r="K33" s="22">
        <f t="shared" si="2"/>
        <v>0</v>
      </c>
      <c r="L33" s="23">
        <v>0</v>
      </c>
      <c r="M33" s="24">
        <v>0</v>
      </c>
      <c r="N33" s="23">
        <v>0</v>
      </c>
      <c r="O33" s="24">
        <v>0</v>
      </c>
      <c r="P33" s="23">
        <v>0</v>
      </c>
      <c r="Q33" s="24">
        <v>0</v>
      </c>
      <c r="R33" s="23">
        <v>0</v>
      </c>
      <c r="S33" s="24">
        <v>0</v>
      </c>
      <c r="T33" s="23">
        <v>0</v>
      </c>
      <c r="U33" s="24">
        <v>0</v>
      </c>
      <c r="V33" s="23">
        <v>0</v>
      </c>
      <c r="W33" s="24">
        <v>0</v>
      </c>
    </row>
    <row r="34" spans="1:23" ht="14.45" customHeight="1" x14ac:dyDescent="0.25">
      <c r="A34" s="17">
        <f t="shared" ref="A34:A65" si="4">RANK(K34,K$2:K$136,0)</f>
        <v>8</v>
      </c>
      <c r="B34" s="18">
        <v>3338</v>
      </c>
      <c r="C34" s="25" t="str">
        <f>_xlfn.XLOOKUP(__xlnm._FilterDatabase_1514[[#This Row],[SAPSA Number]],Table1[SAPSA number],Table1[Paid up])</f>
        <v>Y</v>
      </c>
      <c r="D34" s="39" t="str">
        <f>_xlfn.XLOOKUP(__xlnm._FilterDatabase_1514[[#This Row],[SAPSA Number]],'DS Point summary'!A:A,'DS Point summary'!C:C)</f>
        <v>Carl Johann</v>
      </c>
      <c r="E34" s="39" t="str">
        <f>_xlfn.XLOOKUP(__xlnm._FilterDatabase_1514[[#This Row],[SAPSA Number]],'DS Point summary'!A:A,'DS Point summary'!D:D)</f>
        <v>Brandt</v>
      </c>
      <c r="F34" s="20" t="str">
        <f>_xlfn.XLOOKUP(__xlnm._FilterDatabase_1514[[#This Row],[SAPSA Number]],'DS Point summary'!A:A,'DS Point summary'!E:E)</f>
        <v>CJ</v>
      </c>
      <c r="G34" s="17" t="str">
        <f ca="1">_xlfn.XLOOKUP(__xlnm._FilterDatabase_1514[[#This Row],[SAPSA Number]],'DS Point summary'!A:A,'DS Point summary'!F:F)</f>
        <v>S</v>
      </c>
      <c r="H34" s="19">
        <f ca="1">_xlfn.XLOOKUP(__xlnm._FilterDatabase_1514[[#This Row],[SAPSA Number]],'DS Point summary'!A:A,'DS Point summary'!G:G)</f>
        <v>53</v>
      </c>
      <c r="I34" s="19" t="s">
        <v>344</v>
      </c>
      <c r="J34" s="21">
        <f t="shared" ref="J34:J65" si="5">(IF(L34&gt;0,1,0)+(IF(M34&gt;0,1,0))+(IF(N34&gt;0,1,0))+(IF(O34&gt;0,1,0))+(IF(P34&gt;0,1,0))+(IF(Q34&gt;0,1,0))+(IF(R34&gt;0,1,0))+(IF(S34&gt;0,1,0))+(IF(T34&gt;0,1,0))+(IF(U34&gt;0,1,0))+(IF(V34&gt;0,1,0))+(IF(W34&gt;0,1,0)))</f>
        <v>0</v>
      </c>
      <c r="K34" s="22">
        <f t="shared" ref="K34:K65" si="6">(LARGE(L34:U34,1)+LARGE(L34:U34,2)+LARGE(L34:U34,3)+LARGE(L34:U34,4)+LARGE(L34:U34,5))/5</f>
        <v>0</v>
      </c>
      <c r="L34" s="23">
        <v>0</v>
      </c>
      <c r="M34" s="24">
        <v>0</v>
      </c>
      <c r="N34" s="23">
        <v>0</v>
      </c>
      <c r="O34" s="24">
        <v>0</v>
      </c>
      <c r="P34" s="23">
        <v>0</v>
      </c>
      <c r="Q34" s="24">
        <v>0</v>
      </c>
      <c r="R34" s="23">
        <v>0</v>
      </c>
      <c r="S34" s="24">
        <v>0</v>
      </c>
      <c r="T34" s="23">
        <v>0</v>
      </c>
      <c r="U34" s="24">
        <v>0</v>
      </c>
      <c r="V34" s="23">
        <v>0</v>
      </c>
      <c r="W34" s="24">
        <v>0</v>
      </c>
    </row>
    <row r="35" spans="1:23" ht="14.45" customHeight="1" x14ac:dyDescent="0.25">
      <c r="A35" s="17">
        <f t="shared" si="4"/>
        <v>8</v>
      </c>
      <c r="B35" s="25">
        <v>3576</v>
      </c>
      <c r="C35" s="25" t="str">
        <f>_xlfn.XLOOKUP(__xlnm._FilterDatabase_1514[[#This Row],[SAPSA Number]],Table1[SAPSA number],Table1[Paid up])</f>
        <v>Y</v>
      </c>
      <c r="D35" s="39" t="str">
        <f>_xlfn.XLOOKUP(__xlnm._FilterDatabase_1514[[#This Row],[SAPSA Number]],'DS Point summary'!A:A,'DS Point summary'!C:C)</f>
        <v>Christoff Mechiel</v>
      </c>
      <c r="E35" s="39" t="str">
        <f>_xlfn.XLOOKUP(__xlnm._FilterDatabase_1514[[#This Row],[SAPSA Number]],'DS Point summary'!A:A,'DS Point summary'!D:D)</f>
        <v>Brandt</v>
      </c>
      <c r="F35" s="20" t="str">
        <f>_xlfn.XLOOKUP(__xlnm._FilterDatabase_1514[[#This Row],[SAPSA Number]],'DS Point summary'!A:A,'DS Point summary'!E:E)</f>
        <v>CM</v>
      </c>
      <c r="G35" s="17" t="str">
        <f ca="1">_xlfn.XLOOKUP(__xlnm._FilterDatabase_1514[[#This Row],[SAPSA Number]],'DS Point summary'!A:A,'DS Point summary'!F:F)</f>
        <v xml:space="preserve"> </v>
      </c>
      <c r="H35" s="19">
        <f ca="1">_xlfn.XLOOKUP(__xlnm._FilterDatabase_1514[[#This Row],[SAPSA Number]],'DS Point summary'!A:A,'DS Point summary'!G:G)</f>
        <v>46</v>
      </c>
      <c r="I35" s="19" t="s">
        <v>344</v>
      </c>
      <c r="J35" s="21">
        <f t="shared" si="5"/>
        <v>0</v>
      </c>
      <c r="K35" s="22">
        <f t="shared" si="6"/>
        <v>0</v>
      </c>
      <c r="L35" s="23">
        <v>0</v>
      </c>
      <c r="M35" s="24">
        <v>0</v>
      </c>
      <c r="N35" s="23">
        <v>0</v>
      </c>
      <c r="O35" s="24">
        <v>0</v>
      </c>
      <c r="P35" s="23">
        <v>0</v>
      </c>
      <c r="Q35" s="24">
        <v>0</v>
      </c>
      <c r="R35" s="23">
        <v>0</v>
      </c>
      <c r="S35" s="24">
        <v>0</v>
      </c>
      <c r="T35" s="23">
        <v>0</v>
      </c>
      <c r="U35" s="24">
        <v>0</v>
      </c>
      <c r="V35" s="23">
        <v>0</v>
      </c>
      <c r="W35" s="24">
        <v>0</v>
      </c>
    </row>
    <row r="36" spans="1:23" ht="14.45" customHeight="1" x14ac:dyDescent="0.25">
      <c r="A36" s="17">
        <f t="shared" si="4"/>
        <v>8</v>
      </c>
      <c r="B36" s="25">
        <v>3350</v>
      </c>
      <c r="C36" s="25" t="str">
        <f>_xlfn.XLOOKUP(__xlnm._FilterDatabase_1514[[#This Row],[SAPSA Number]],Table1[SAPSA number],Table1[Paid up])</f>
        <v>Y</v>
      </c>
      <c r="D36" s="39" t="str">
        <f>_xlfn.XLOOKUP(__xlnm._FilterDatabase_1514[[#This Row],[SAPSA Number]],'DS Point summary'!A:A,'DS Point summary'!C:C)</f>
        <v>Conrad Ernest</v>
      </c>
      <c r="E36" s="39" t="str">
        <f>_xlfn.XLOOKUP(__xlnm._FilterDatabase_1514[[#This Row],[SAPSA Number]],'DS Point summary'!A:A,'DS Point summary'!D:D)</f>
        <v>Brandt</v>
      </c>
      <c r="F36" s="20" t="str">
        <f>_xlfn.XLOOKUP(__xlnm._FilterDatabase_1514[[#This Row],[SAPSA Number]],'DS Point summary'!A:A,'DS Point summary'!E:E)</f>
        <v>CE</v>
      </c>
      <c r="G36" s="17" t="str">
        <f ca="1">_xlfn.XLOOKUP(__xlnm._FilterDatabase_1514[[#This Row],[SAPSA Number]],'DS Point summary'!A:A,'DS Point summary'!F:F)</f>
        <v>S</v>
      </c>
      <c r="H36" s="19">
        <f ca="1">_xlfn.XLOOKUP(__xlnm._FilterDatabase_1514[[#This Row],[SAPSA Number]],'DS Point summary'!A:A,'DS Point summary'!G:G)</f>
        <v>50</v>
      </c>
      <c r="I36" s="19" t="s">
        <v>344</v>
      </c>
      <c r="J36" s="21">
        <f t="shared" si="5"/>
        <v>0</v>
      </c>
      <c r="K36" s="22">
        <f t="shared" si="6"/>
        <v>0</v>
      </c>
      <c r="L36" s="23">
        <v>0</v>
      </c>
      <c r="M36" s="24">
        <v>0</v>
      </c>
      <c r="N36" s="23">
        <v>0</v>
      </c>
      <c r="O36" s="24">
        <v>0</v>
      </c>
      <c r="P36" s="23">
        <v>0</v>
      </c>
      <c r="Q36" s="24">
        <v>0</v>
      </c>
      <c r="R36" s="23">
        <v>0</v>
      </c>
      <c r="S36" s="24">
        <v>0</v>
      </c>
      <c r="T36" s="23">
        <v>0</v>
      </c>
      <c r="U36" s="24">
        <v>0</v>
      </c>
      <c r="V36" s="23">
        <v>0</v>
      </c>
      <c r="W36" s="24">
        <v>0</v>
      </c>
    </row>
    <row r="37" spans="1:23" ht="14.45" customHeight="1" x14ac:dyDescent="0.25">
      <c r="A37" s="17">
        <f t="shared" si="4"/>
        <v>8</v>
      </c>
      <c r="B37" s="25">
        <v>3577</v>
      </c>
      <c r="C37" s="25" t="str">
        <f>_xlfn.XLOOKUP(__xlnm._FilterDatabase_1514[[#This Row],[SAPSA Number]],Table1[SAPSA number],Table1[Paid up])</f>
        <v>Y</v>
      </c>
      <c r="D37" s="39" t="str">
        <f>_xlfn.XLOOKUP(__xlnm._FilterDatabase_1514[[#This Row],[SAPSA Number]],'DS Point summary'!A:A,'DS Point summary'!C:C)</f>
        <v>Werner</v>
      </c>
      <c r="E37" s="39" t="str">
        <f>_xlfn.XLOOKUP(__xlnm._FilterDatabase_1514[[#This Row],[SAPSA Number]],'DS Point summary'!A:A,'DS Point summary'!D:D)</f>
        <v>Britz</v>
      </c>
      <c r="F37" s="20" t="str">
        <f>_xlfn.XLOOKUP(__xlnm._FilterDatabase_1514[[#This Row],[SAPSA Number]],'DS Point summary'!A:A,'DS Point summary'!E:E)</f>
        <v>W</v>
      </c>
      <c r="G37" s="17" t="str">
        <f ca="1">_xlfn.XLOOKUP(__xlnm._FilterDatabase_1514[[#This Row],[SAPSA Number]],'DS Point summary'!A:A,'DS Point summary'!F:F)</f>
        <v xml:space="preserve"> </v>
      </c>
      <c r="H37" s="19">
        <f ca="1">_xlfn.XLOOKUP(__xlnm._FilterDatabase_1514[[#This Row],[SAPSA Number]],'DS Point summary'!A:A,'DS Point summary'!G:G)</f>
        <v>43</v>
      </c>
      <c r="I37" s="19" t="s">
        <v>344</v>
      </c>
      <c r="J37" s="21">
        <f t="shared" si="5"/>
        <v>0</v>
      </c>
      <c r="K37" s="22">
        <f t="shared" si="6"/>
        <v>0</v>
      </c>
      <c r="L37" s="23">
        <v>0</v>
      </c>
      <c r="M37" s="24">
        <v>0</v>
      </c>
      <c r="N37" s="23">
        <v>0</v>
      </c>
      <c r="O37" s="24">
        <v>0</v>
      </c>
      <c r="P37" s="23">
        <v>0</v>
      </c>
      <c r="Q37" s="24">
        <v>0</v>
      </c>
      <c r="R37" s="23">
        <v>0</v>
      </c>
      <c r="S37" s="24">
        <v>0</v>
      </c>
      <c r="T37" s="23">
        <v>0</v>
      </c>
      <c r="U37" s="24">
        <v>0</v>
      </c>
      <c r="V37" s="23">
        <v>0</v>
      </c>
      <c r="W37" s="24">
        <v>0</v>
      </c>
    </row>
    <row r="38" spans="1:23" ht="14.45" customHeight="1" x14ac:dyDescent="0.25">
      <c r="A38" s="17">
        <f t="shared" si="4"/>
        <v>8</v>
      </c>
      <c r="B38" s="39">
        <v>5304</v>
      </c>
      <c r="C38" s="25" t="str">
        <f>_xlfn.XLOOKUP(__xlnm._FilterDatabase_1514[[#This Row],[SAPSA Number]],Table1[SAPSA number],Table1[Paid up])</f>
        <v>Y</v>
      </c>
      <c r="D38" s="39" t="str">
        <f>_xlfn.XLOOKUP(__xlnm._FilterDatabase_1514[[#This Row],[SAPSA Number]],'DS Point summary'!A:A,'DS Point summary'!C:C)</f>
        <v>Johan Gerard</v>
      </c>
      <c r="E38" s="39" t="str">
        <f>_xlfn.XLOOKUP(__xlnm._FilterDatabase_1514[[#This Row],[SAPSA Number]],'DS Point summary'!A:A,'DS Point summary'!D:D)</f>
        <v>Bultman</v>
      </c>
      <c r="F38" s="20" t="str">
        <f>_xlfn.XLOOKUP(__xlnm._FilterDatabase_1514[[#This Row],[SAPSA Number]],'DS Point summary'!A:A,'DS Point summary'!E:E)</f>
        <v>JG</v>
      </c>
      <c r="G38" s="17" t="str">
        <f ca="1">_xlfn.XLOOKUP(__xlnm._FilterDatabase_1514[[#This Row],[SAPSA Number]],'DS Point summary'!A:A,'DS Point summary'!F:F)</f>
        <v xml:space="preserve"> </v>
      </c>
      <c r="H38" s="19">
        <f ca="1">_xlfn.XLOOKUP(__xlnm._FilterDatabase_1514[[#This Row],[SAPSA Number]],'DS Point summary'!A:A,'DS Point summary'!G:G)</f>
        <v>40</v>
      </c>
      <c r="I38" s="19" t="s">
        <v>344</v>
      </c>
      <c r="J38" s="21">
        <f t="shared" si="5"/>
        <v>0</v>
      </c>
      <c r="K38" s="22">
        <f t="shared" si="6"/>
        <v>0</v>
      </c>
      <c r="L38" s="23">
        <v>0</v>
      </c>
      <c r="M38" s="24">
        <v>0</v>
      </c>
      <c r="N38" s="23">
        <v>0</v>
      </c>
      <c r="O38" s="24">
        <v>0</v>
      </c>
      <c r="P38" s="23">
        <v>0</v>
      </c>
      <c r="Q38" s="24">
        <v>0</v>
      </c>
      <c r="R38" s="23">
        <v>0</v>
      </c>
      <c r="S38" s="24">
        <v>0</v>
      </c>
      <c r="T38" s="23">
        <v>0</v>
      </c>
      <c r="U38" s="24">
        <v>0</v>
      </c>
      <c r="V38" s="23">
        <v>0</v>
      </c>
      <c r="W38" s="24">
        <v>0</v>
      </c>
    </row>
    <row r="39" spans="1:23" ht="14.45" customHeight="1" x14ac:dyDescent="0.25">
      <c r="A39" s="17">
        <f t="shared" si="4"/>
        <v>8</v>
      </c>
      <c r="B39" s="26">
        <v>259</v>
      </c>
      <c r="C39" s="25" t="str">
        <f>_xlfn.XLOOKUP(__xlnm._FilterDatabase_1514[[#This Row],[SAPSA Number]],Table1[SAPSA number],Table1[Paid up])</f>
        <v>Y</v>
      </c>
      <c r="D39" s="39" t="str">
        <f>_xlfn.XLOOKUP(__xlnm._FilterDatabase_1514[[#This Row],[SAPSA Number]],'DS Point summary'!A:A,'DS Point summary'!C:C)</f>
        <v>Kathleen Beresford</v>
      </c>
      <c r="E39" s="39" t="str">
        <f>_xlfn.XLOOKUP(__xlnm._FilterDatabase_1514[[#This Row],[SAPSA Number]],'DS Point summary'!A:A,'DS Point summary'!D:D)</f>
        <v>Carter</v>
      </c>
      <c r="F39" s="20" t="str">
        <f>_xlfn.XLOOKUP(__xlnm._FilterDatabase_1514[[#This Row],[SAPSA Number]],'DS Point summary'!A:A,'DS Point summary'!E:E)</f>
        <v>KB</v>
      </c>
      <c r="G39" s="17" t="str">
        <f>_xlfn.XLOOKUP(__xlnm._FilterDatabase_1514[[#This Row],[SAPSA Number]],'DS Point summary'!A:A,'DS Point summary'!F:F)</f>
        <v>Lady</v>
      </c>
      <c r="H39" s="19">
        <f ca="1">_xlfn.XLOOKUP(__xlnm._FilterDatabase_1514[[#This Row],[SAPSA Number]],'DS Point summary'!A:A,'DS Point summary'!G:G)</f>
        <v>38</v>
      </c>
      <c r="I39" s="19" t="s">
        <v>344</v>
      </c>
      <c r="J39" s="21">
        <f t="shared" si="5"/>
        <v>0</v>
      </c>
      <c r="K39" s="22">
        <f t="shared" si="6"/>
        <v>0</v>
      </c>
      <c r="L39" s="23">
        <v>0</v>
      </c>
      <c r="M39" s="24">
        <v>0</v>
      </c>
      <c r="N39" s="23">
        <v>0</v>
      </c>
      <c r="O39" s="24">
        <v>0</v>
      </c>
      <c r="P39" s="23">
        <v>0</v>
      </c>
      <c r="Q39" s="24">
        <v>0</v>
      </c>
      <c r="R39" s="23">
        <v>0</v>
      </c>
      <c r="S39" s="24">
        <v>0</v>
      </c>
      <c r="T39" s="23">
        <v>0</v>
      </c>
      <c r="U39" s="24">
        <v>0</v>
      </c>
      <c r="V39" s="23">
        <v>0</v>
      </c>
      <c r="W39" s="24">
        <v>0</v>
      </c>
    </row>
    <row r="40" spans="1:23" ht="14.45" customHeight="1" x14ac:dyDescent="0.25">
      <c r="A40" s="17">
        <f t="shared" si="4"/>
        <v>8</v>
      </c>
      <c r="B40" s="25">
        <v>4316</v>
      </c>
      <c r="C40" s="25" t="str">
        <f>_xlfn.XLOOKUP(__xlnm._FilterDatabase_1514[[#This Row],[SAPSA Number]],Table1[SAPSA number],Table1[Paid up])</f>
        <v>Y</v>
      </c>
      <c r="D40" s="39" t="str">
        <f>_xlfn.XLOOKUP(__xlnm._FilterDatabase_1514[[#This Row],[SAPSA Number]],'DS Point summary'!A:A,'DS Point summary'!C:C)</f>
        <v>Wilhelm Jacobus</v>
      </c>
      <c r="E40" s="39" t="str">
        <f>_xlfn.XLOOKUP(__xlnm._FilterDatabase_1514[[#This Row],[SAPSA Number]],'DS Point summary'!A:A,'DS Point summary'!D:D)</f>
        <v>Coetzee</v>
      </c>
      <c r="F40" s="20" t="str">
        <f>_xlfn.XLOOKUP(__xlnm._FilterDatabase_1514[[#This Row],[SAPSA Number]],'DS Point summary'!A:A,'DS Point summary'!E:E)</f>
        <v>WJ</v>
      </c>
      <c r="G40" s="17" t="str">
        <f ca="1">_xlfn.XLOOKUP(__xlnm._FilterDatabase_1514[[#This Row],[SAPSA Number]],'DS Point summary'!A:A,'DS Point summary'!F:F)</f>
        <v>S</v>
      </c>
      <c r="H40" s="19">
        <f ca="1">_xlfn.XLOOKUP(__xlnm._FilterDatabase_1514[[#This Row],[SAPSA Number]],'DS Point summary'!A:A,'DS Point summary'!G:G)</f>
        <v>54</v>
      </c>
      <c r="I40" s="19" t="s">
        <v>344</v>
      </c>
      <c r="J40" s="21">
        <f t="shared" si="5"/>
        <v>0</v>
      </c>
      <c r="K40" s="22">
        <f t="shared" si="6"/>
        <v>0</v>
      </c>
      <c r="L40" s="23">
        <v>0</v>
      </c>
      <c r="M40" s="24">
        <v>0</v>
      </c>
      <c r="N40" s="23">
        <v>0</v>
      </c>
      <c r="O40" s="24">
        <v>0</v>
      </c>
      <c r="P40" s="23">
        <v>0</v>
      </c>
      <c r="Q40" s="24">
        <v>0</v>
      </c>
      <c r="R40" s="23">
        <v>0</v>
      </c>
      <c r="S40" s="24">
        <v>0</v>
      </c>
      <c r="T40" s="23">
        <v>0</v>
      </c>
      <c r="U40" s="24">
        <v>0</v>
      </c>
      <c r="V40" s="23">
        <v>0</v>
      </c>
      <c r="W40" s="24">
        <v>0</v>
      </c>
    </row>
    <row r="41" spans="1:23" ht="14.45" customHeight="1" x14ac:dyDescent="0.25">
      <c r="A41" s="17">
        <f t="shared" si="4"/>
        <v>8</v>
      </c>
      <c r="B41" s="25">
        <v>7193</v>
      </c>
      <c r="C41" s="25" t="str">
        <f>_xlfn.XLOOKUP(__xlnm._FilterDatabase_1514[[#This Row],[SAPSA Number]],Table1[SAPSA number],Table1[Paid up])</f>
        <v>Y</v>
      </c>
      <c r="D41" s="39" t="str">
        <f>_xlfn.XLOOKUP(__xlnm._FilterDatabase_1514[[#This Row],[SAPSA Number]],'DS Point summary'!A:A,'DS Point summary'!C:C)</f>
        <v>Liezl</v>
      </c>
      <c r="E41" s="39" t="str">
        <f>_xlfn.XLOOKUP(__xlnm._FilterDatabase_1514[[#This Row],[SAPSA Number]],'DS Point summary'!A:A,'DS Point summary'!D:D)</f>
        <v>de Jager</v>
      </c>
      <c r="F41" s="20" t="str">
        <f>_xlfn.XLOOKUP(__xlnm._FilterDatabase_1514[[#This Row],[SAPSA Number]],'DS Point summary'!A:A,'DS Point summary'!E:E)</f>
        <v>L</v>
      </c>
      <c r="G41" s="17" t="str">
        <f>_xlfn.XLOOKUP(__xlnm._FilterDatabase_1514[[#This Row],[SAPSA Number]],'DS Point summary'!A:A,'DS Point summary'!F:F)</f>
        <v>Lady</v>
      </c>
      <c r="H41" s="19">
        <f ca="1">_xlfn.XLOOKUP(__xlnm._FilterDatabase_1514[[#This Row],[SAPSA Number]],'DS Point summary'!A:A,'DS Point summary'!G:G)</f>
        <v>39</v>
      </c>
      <c r="I41" s="19" t="s">
        <v>344</v>
      </c>
      <c r="J41" s="21">
        <f t="shared" si="5"/>
        <v>0</v>
      </c>
      <c r="K41" s="22">
        <f t="shared" si="6"/>
        <v>0</v>
      </c>
      <c r="L41" s="23">
        <v>0</v>
      </c>
      <c r="M41" s="24">
        <v>0</v>
      </c>
      <c r="N41" s="23">
        <v>0</v>
      </c>
      <c r="O41" s="24">
        <v>0</v>
      </c>
      <c r="P41" s="23">
        <v>0</v>
      </c>
      <c r="Q41" s="24">
        <v>0</v>
      </c>
      <c r="R41" s="23">
        <v>0</v>
      </c>
      <c r="S41" s="24">
        <v>0</v>
      </c>
      <c r="T41" s="23">
        <v>0</v>
      </c>
      <c r="U41" s="24">
        <v>0</v>
      </c>
      <c r="V41" s="23">
        <v>0</v>
      </c>
      <c r="W41" s="24">
        <v>0</v>
      </c>
    </row>
    <row r="42" spans="1:23" ht="14.45" customHeight="1" x14ac:dyDescent="0.25">
      <c r="A42" s="17">
        <f t="shared" si="4"/>
        <v>8</v>
      </c>
      <c r="B42" s="26">
        <v>6855</v>
      </c>
      <c r="C42" s="25" t="str">
        <f>_xlfn.XLOOKUP(__xlnm._FilterDatabase_1514[[#This Row],[SAPSA Number]],Table1[SAPSA number],Table1[Paid up])</f>
        <v>Y</v>
      </c>
      <c r="D42" s="39" t="str">
        <f>_xlfn.XLOOKUP(__xlnm._FilterDatabase_1514[[#This Row],[SAPSA Number]],'DS Point summary'!A:A,'DS Point summary'!C:C)</f>
        <v>Cornelius Jansen</v>
      </c>
      <c r="E42" s="39" t="str">
        <f>_xlfn.XLOOKUP(__xlnm._FilterDatabase_1514[[#This Row],[SAPSA Number]],'DS Point summary'!A:A,'DS Point summary'!D:D)</f>
        <v>de Jager</v>
      </c>
      <c r="F42" s="20" t="str">
        <f>_xlfn.XLOOKUP(__xlnm._FilterDatabase_1514[[#This Row],[SAPSA Number]],'DS Point summary'!A:A,'DS Point summary'!E:E)</f>
        <v>CJ</v>
      </c>
      <c r="G42" s="17" t="str">
        <f ca="1">_xlfn.XLOOKUP(__xlnm._FilterDatabase_1514[[#This Row],[SAPSA Number]],'DS Point summary'!A:A,'DS Point summary'!F:F)</f>
        <v xml:space="preserve"> </v>
      </c>
      <c r="H42" s="19">
        <f ca="1">_xlfn.XLOOKUP(__xlnm._FilterDatabase_1514[[#This Row],[SAPSA Number]],'DS Point summary'!A:A,'DS Point summary'!G:G)</f>
        <v>38</v>
      </c>
      <c r="I42" s="19" t="s">
        <v>344</v>
      </c>
      <c r="J42" s="21">
        <f t="shared" si="5"/>
        <v>0</v>
      </c>
      <c r="K42" s="22">
        <f t="shared" si="6"/>
        <v>0</v>
      </c>
      <c r="L42" s="23">
        <v>0</v>
      </c>
      <c r="M42" s="24">
        <v>0</v>
      </c>
      <c r="N42" s="23">
        <v>0</v>
      </c>
      <c r="O42" s="24">
        <v>0</v>
      </c>
      <c r="P42" s="23">
        <v>0</v>
      </c>
      <c r="Q42" s="24">
        <v>0</v>
      </c>
      <c r="R42" s="23">
        <v>0</v>
      </c>
      <c r="S42" s="24">
        <v>0</v>
      </c>
      <c r="T42" s="23">
        <v>0</v>
      </c>
      <c r="U42" s="24">
        <v>0</v>
      </c>
      <c r="V42" s="23">
        <v>0</v>
      </c>
      <c r="W42" s="24">
        <v>0</v>
      </c>
    </row>
    <row r="43" spans="1:23" ht="14.45" customHeight="1" x14ac:dyDescent="0.25">
      <c r="A43" s="17">
        <f t="shared" si="4"/>
        <v>8</v>
      </c>
      <c r="B43" s="25">
        <v>301</v>
      </c>
      <c r="C43" s="25" t="str">
        <f>_xlfn.XLOOKUP(__xlnm._FilterDatabase_1514[[#This Row],[SAPSA Number]],Table1[SAPSA number],Table1[Paid up])</f>
        <v>Y</v>
      </c>
      <c r="D43" s="39" t="str">
        <f>_xlfn.XLOOKUP(__xlnm._FilterDatabase_1514[[#This Row],[SAPSA Number]],'DS Point summary'!A:A,'DS Point summary'!C:C)</f>
        <v>Wolfgang Wilhelm</v>
      </c>
      <c r="E43" s="39" t="str">
        <f>_xlfn.XLOOKUP(__xlnm._FilterDatabase_1514[[#This Row],[SAPSA Number]],'DS Point summary'!A:A,'DS Point summary'!D:D)</f>
        <v>Dirsuweit</v>
      </c>
      <c r="F43" s="20" t="str">
        <f>_xlfn.XLOOKUP(__xlnm._FilterDatabase_1514[[#This Row],[SAPSA Number]],'DS Point summary'!A:A,'DS Point summary'!E:E)</f>
        <v>WW</v>
      </c>
      <c r="G43" s="17" t="str">
        <f ca="1">_xlfn.XLOOKUP(__xlnm._FilterDatabase_1514[[#This Row],[SAPSA Number]],'DS Point summary'!A:A,'DS Point summary'!F:F)</f>
        <v>GS</v>
      </c>
      <c r="H43" s="19">
        <f>_xlfn.XLOOKUP(__xlnm._FilterDatabase_1514[[#This Row],[SAPSA Number]],'DS Point summary'!A:A,'DS Point summary'!G:G)</f>
        <v>0</v>
      </c>
      <c r="I43" s="19" t="s">
        <v>344</v>
      </c>
      <c r="J43" s="21">
        <f t="shared" si="5"/>
        <v>0</v>
      </c>
      <c r="K43" s="22">
        <f t="shared" si="6"/>
        <v>0</v>
      </c>
      <c r="L43" s="83">
        <v>0</v>
      </c>
      <c r="M43" s="84">
        <v>0</v>
      </c>
      <c r="N43" s="83">
        <v>0</v>
      </c>
      <c r="O43" s="84">
        <v>0</v>
      </c>
      <c r="P43" s="83">
        <v>0</v>
      </c>
      <c r="Q43" s="84">
        <v>0</v>
      </c>
      <c r="R43" s="83">
        <v>0</v>
      </c>
      <c r="S43" s="84">
        <v>0</v>
      </c>
      <c r="T43" s="83">
        <v>0</v>
      </c>
      <c r="U43" s="84">
        <v>0</v>
      </c>
      <c r="V43" s="83">
        <v>0</v>
      </c>
      <c r="W43" s="84">
        <v>0</v>
      </c>
    </row>
    <row r="44" spans="1:23" ht="14.45" customHeight="1" x14ac:dyDescent="0.25">
      <c r="A44" s="17">
        <f t="shared" si="4"/>
        <v>8</v>
      </c>
      <c r="B44" s="40">
        <v>6846</v>
      </c>
      <c r="C44" s="25" t="str">
        <f>_xlfn.XLOOKUP(__xlnm._FilterDatabase_1514[[#This Row],[SAPSA Number]],Table1[SAPSA number],Table1[Paid up])</f>
        <v>Y</v>
      </c>
      <c r="D44" s="39" t="str">
        <f>_xlfn.XLOOKUP(__xlnm._FilterDatabase_1514[[#This Row],[SAPSA Number]],'DS Point summary'!A:A,'DS Point summary'!C:C)</f>
        <v>Daniel Stephanus</v>
      </c>
      <c r="E44" s="39" t="str">
        <f>_xlfn.XLOOKUP(__xlnm._FilterDatabase_1514[[#This Row],[SAPSA Number]],'DS Point summary'!A:A,'DS Point summary'!D:D)</f>
        <v>Dreyer</v>
      </c>
      <c r="F44" s="20" t="str">
        <f>_xlfn.XLOOKUP(__xlnm._FilterDatabase_1514[[#This Row],[SAPSA Number]],'DS Point summary'!A:A,'DS Point summary'!E:E)</f>
        <v>DSJ</v>
      </c>
      <c r="G44" s="17" t="str">
        <f ca="1">_xlfn.XLOOKUP(__xlnm._FilterDatabase_1514[[#This Row],[SAPSA Number]],'DS Point summary'!A:A,'DS Point summary'!F:F)</f>
        <v xml:space="preserve"> </v>
      </c>
      <c r="H44" s="19">
        <f ca="1">_xlfn.XLOOKUP(__xlnm._FilterDatabase_1514[[#This Row],[SAPSA Number]],'DS Point summary'!A:A,'DS Point summary'!G:G)</f>
        <v>41</v>
      </c>
      <c r="I44" s="19" t="s">
        <v>344</v>
      </c>
      <c r="J44" s="21">
        <f t="shared" si="5"/>
        <v>0</v>
      </c>
      <c r="K44" s="22">
        <f t="shared" si="6"/>
        <v>0</v>
      </c>
      <c r="L44" s="83">
        <v>0</v>
      </c>
      <c r="M44" s="84">
        <v>0</v>
      </c>
      <c r="N44" s="83">
        <v>0</v>
      </c>
      <c r="O44" s="84">
        <v>0</v>
      </c>
      <c r="P44" s="83">
        <v>0</v>
      </c>
      <c r="Q44" s="84">
        <v>0</v>
      </c>
      <c r="R44" s="83">
        <v>0</v>
      </c>
      <c r="S44" s="84">
        <v>0</v>
      </c>
      <c r="T44" s="83">
        <v>0</v>
      </c>
      <c r="U44" s="84">
        <v>0</v>
      </c>
      <c r="V44" s="83">
        <v>0</v>
      </c>
      <c r="W44" s="84">
        <v>0</v>
      </c>
    </row>
    <row r="45" spans="1:23" ht="14.45" customHeight="1" x14ac:dyDescent="0.25">
      <c r="A45" s="17">
        <f t="shared" si="4"/>
        <v>8</v>
      </c>
      <c r="B45" s="25">
        <v>6225</v>
      </c>
      <c r="C45" s="25" t="str">
        <f>_xlfn.XLOOKUP(__xlnm._FilterDatabase_1514[[#This Row],[SAPSA Number]],Table1[SAPSA number],Table1[Paid up])</f>
        <v>Y</v>
      </c>
      <c r="D45" s="39" t="str">
        <f>_xlfn.XLOOKUP(__xlnm._FilterDatabase_1514[[#This Row],[SAPSA Number]],'DS Point summary'!A:A,'DS Point summary'!C:C)</f>
        <v>Hannele Meliske</v>
      </c>
      <c r="E45" s="39" t="str">
        <f>_xlfn.XLOOKUP(__xlnm._FilterDatabase_1514[[#This Row],[SAPSA Number]],'DS Point summary'!A:A,'DS Point summary'!D:D)</f>
        <v>du Bruyn</v>
      </c>
      <c r="F45" s="20" t="str">
        <f>_xlfn.XLOOKUP(__xlnm._FilterDatabase_1514[[#This Row],[SAPSA Number]],'DS Point summary'!A:A,'DS Point summary'!E:E)</f>
        <v>HM</v>
      </c>
      <c r="G45" s="17" t="str">
        <f>_xlfn.XLOOKUP(__xlnm._FilterDatabase_1514[[#This Row],[SAPSA Number]],'DS Point summary'!A:A,'DS Point summary'!F:F)</f>
        <v>Lady</v>
      </c>
      <c r="H45" s="19">
        <f ca="1">_xlfn.XLOOKUP(__xlnm._FilterDatabase_1514[[#This Row],[SAPSA Number]],'DS Point summary'!A:A,'DS Point summary'!G:G)</f>
        <v>42</v>
      </c>
      <c r="I45" s="19" t="s">
        <v>344</v>
      </c>
      <c r="J45" s="21">
        <f t="shared" si="5"/>
        <v>0</v>
      </c>
      <c r="K45" s="22">
        <f t="shared" si="6"/>
        <v>0</v>
      </c>
      <c r="L45" s="23">
        <v>0</v>
      </c>
      <c r="M45" s="24">
        <v>0</v>
      </c>
      <c r="N45" s="23">
        <v>0</v>
      </c>
      <c r="O45" s="24">
        <v>0</v>
      </c>
      <c r="P45" s="23">
        <v>0</v>
      </c>
      <c r="Q45" s="24">
        <v>0</v>
      </c>
      <c r="R45" s="23">
        <v>0</v>
      </c>
      <c r="S45" s="24">
        <v>0</v>
      </c>
      <c r="T45" s="23">
        <v>0</v>
      </c>
      <c r="U45" s="24">
        <v>0</v>
      </c>
      <c r="V45" s="23">
        <v>0</v>
      </c>
      <c r="W45" s="24">
        <v>0</v>
      </c>
    </row>
    <row r="46" spans="1:23" ht="14.25" customHeight="1" x14ac:dyDescent="0.25">
      <c r="A46" s="17">
        <f t="shared" si="4"/>
        <v>8</v>
      </c>
      <c r="B46" s="25">
        <v>6975</v>
      </c>
      <c r="C46" s="25" t="str">
        <f>_xlfn.XLOOKUP(__xlnm._FilterDatabase_1514[[#This Row],[SAPSA Number]],Table1[SAPSA number],Table1[Paid up])</f>
        <v>Y</v>
      </c>
      <c r="D46" s="39" t="str">
        <f>_xlfn.XLOOKUP(__xlnm._FilterDatabase_1514[[#This Row],[SAPSA Number]],'DS Point summary'!A:A,'DS Point summary'!C:C)</f>
        <v>Mattheus Johannes</v>
      </c>
      <c r="E46" s="39" t="str">
        <f>_xlfn.XLOOKUP(__xlnm._FilterDatabase_1514[[#This Row],[SAPSA Number]],'DS Point summary'!A:A,'DS Point summary'!D:D)</f>
        <v>du Bruyn</v>
      </c>
      <c r="F46" s="20" t="str">
        <f>_xlfn.XLOOKUP(__xlnm._FilterDatabase_1514[[#This Row],[SAPSA Number]],'DS Point summary'!A:A,'DS Point summary'!E:E)</f>
        <v>MJ</v>
      </c>
      <c r="G46" s="17" t="str">
        <f ca="1">_xlfn.XLOOKUP(__xlnm._FilterDatabase_1514[[#This Row],[SAPSA Number]],'DS Point summary'!A:A,'DS Point summary'!F:F)</f>
        <v xml:space="preserve"> </v>
      </c>
      <c r="H46" s="19">
        <f ca="1">_xlfn.XLOOKUP(__xlnm._FilterDatabase_1514[[#This Row],[SAPSA Number]],'DS Point summary'!A:A,'DS Point summary'!G:G)</f>
        <v>45</v>
      </c>
      <c r="I46" s="19" t="s">
        <v>344</v>
      </c>
      <c r="J46" s="21">
        <f t="shared" si="5"/>
        <v>0</v>
      </c>
      <c r="K46" s="22">
        <f t="shared" si="6"/>
        <v>0</v>
      </c>
      <c r="L46" s="83">
        <v>0</v>
      </c>
      <c r="M46" s="84">
        <v>0</v>
      </c>
      <c r="N46" s="83">
        <v>0</v>
      </c>
      <c r="O46" s="84">
        <v>0</v>
      </c>
      <c r="P46" s="83">
        <v>0</v>
      </c>
      <c r="Q46" s="84">
        <v>0</v>
      </c>
      <c r="R46" s="83">
        <v>0</v>
      </c>
      <c r="S46" s="84">
        <v>0</v>
      </c>
      <c r="T46" s="83">
        <v>0</v>
      </c>
      <c r="U46" s="84">
        <v>0</v>
      </c>
      <c r="V46" s="83">
        <v>0</v>
      </c>
      <c r="W46" s="84">
        <v>0</v>
      </c>
    </row>
    <row r="47" spans="1:23" ht="14.45" customHeight="1" x14ac:dyDescent="0.25">
      <c r="A47" s="17">
        <f t="shared" si="4"/>
        <v>8</v>
      </c>
      <c r="B47" s="25">
        <v>392</v>
      </c>
      <c r="C47" s="25" t="str">
        <f>_xlfn.XLOOKUP(__xlnm._FilterDatabase_1514[[#This Row],[SAPSA Number]],Table1[SAPSA number],Table1[Paid up])</f>
        <v>Y</v>
      </c>
      <c r="D47" s="39" t="str">
        <f>_xlfn.XLOOKUP(__xlnm._FilterDatabase_1514[[#This Row],[SAPSA Number]],'DS Point summary'!A:A,'DS Point summary'!C:C)</f>
        <v>Sasha-Lee</v>
      </c>
      <c r="E47" s="39" t="str">
        <f>_xlfn.XLOOKUP(__xlnm._FilterDatabase_1514[[#This Row],[SAPSA Number]],'DS Point summary'!A:A,'DS Point summary'!D:D)</f>
        <v>Du Plessis</v>
      </c>
      <c r="F47" s="20" t="str">
        <f>_xlfn.XLOOKUP(__xlnm._FilterDatabase_1514[[#This Row],[SAPSA Number]],'DS Point summary'!A:A,'DS Point summary'!E:E)</f>
        <v>SL</v>
      </c>
      <c r="G47" s="17" t="str">
        <f>_xlfn.XLOOKUP(__xlnm._FilterDatabase_1514[[#This Row],[SAPSA Number]],'DS Point summary'!A:A,'DS Point summary'!F:F)</f>
        <v>Lady</v>
      </c>
      <c r="H47" s="19">
        <f ca="1">_xlfn.XLOOKUP(__xlnm._FilterDatabase_1514[[#This Row],[SAPSA Number]],'DS Point summary'!A:A,'DS Point summary'!G:G)</f>
        <v>31</v>
      </c>
      <c r="I47" s="19" t="s">
        <v>344</v>
      </c>
      <c r="J47" s="21">
        <f t="shared" si="5"/>
        <v>0</v>
      </c>
      <c r="K47" s="22">
        <f t="shared" si="6"/>
        <v>0</v>
      </c>
      <c r="L47" s="23">
        <v>0</v>
      </c>
      <c r="M47" s="24">
        <v>0</v>
      </c>
      <c r="N47" s="23">
        <v>0</v>
      </c>
      <c r="O47" s="24">
        <v>0</v>
      </c>
      <c r="P47" s="23">
        <v>0</v>
      </c>
      <c r="Q47" s="24">
        <v>0</v>
      </c>
      <c r="R47" s="23">
        <v>0</v>
      </c>
      <c r="S47" s="24">
        <v>0</v>
      </c>
      <c r="T47" s="23">
        <v>0</v>
      </c>
      <c r="U47" s="24">
        <v>0</v>
      </c>
      <c r="V47" s="23">
        <v>0</v>
      </c>
      <c r="W47" s="24">
        <v>0</v>
      </c>
    </row>
    <row r="48" spans="1:23" ht="14.45" customHeight="1" x14ac:dyDescent="0.25">
      <c r="A48" s="17">
        <f t="shared" si="4"/>
        <v>8</v>
      </c>
      <c r="B48" s="18">
        <v>127</v>
      </c>
      <c r="C48" s="25" t="str">
        <f>_xlfn.XLOOKUP(__xlnm._FilterDatabase_1514[[#This Row],[SAPSA Number]],Table1[SAPSA number],Table1[Paid up])</f>
        <v>Y</v>
      </c>
      <c r="D48" s="39" t="str">
        <f>_xlfn.XLOOKUP(__xlnm._FilterDatabase_1514[[#This Row],[SAPSA Number]],'DS Point summary'!A:A,'DS Point summary'!C:C)</f>
        <v>Eurika Susara</v>
      </c>
      <c r="E48" s="39" t="str">
        <f>_xlfn.XLOOKUP(__xlnm._FilterDatabase_1514[[#This Row],[SAPSA Number]],'DS Point summary'!A:A,'DS Point summary'!D:D)</f>
        <v>Du Plooy</v>
      </c>
      <c r="F48" s="20" t="str">
        <f>_xlfn.XLOOKUP(__xlnm._FilterDatabase_1514[[#This Row],[SAPSA Number]],'DS Point summary'!A:A,'DS Point summary'!E:E)</f>
        <v>E</v>
      </c>
      <c r="G48" s="17" t="str">
        <f>_xlfn.XLOOKUP(__xlnm._FilterDatabase_1514[[#This Row],[SAPSA Number]],'DS Point summary'!A:A,'DS Point summary'!F:F)</f>
        <v>SS</v>
      </c>
      <c r="H48" s="19">
        <f ca="1">_xlfn.XLOOKUP(__xlnm._FilterDatabase_1514[[#This Row],[SAPSA Number]],'DS Point summary'!A:A,'DS Point summary'!G:G)</f>
        <v>65</v>
      </c>
      <c r="I48" s="19" t="s">
        <v>344</v>
      </c>
      <c r="J48" s="21">
        <f t="shared" si="5"/>
        <v>0</v>
      </c>
      <c r="K48" s="22">
        <f t="shared" si="6"/>
        <v>0</v>
      </c>
      <c r="L48" s="23">
        <v>0</v>
      </c>
      <c r="M48" s="24">
        <v>0</v>
      </c>
      <c r="N48" s="23">
        <v>0</v>
      </c>
      <c r="O48" s="24">
        <v>0</v>
      </c>
      <c r="P48" s="23">
        <v>0</v>
      </c>
      <c r="Q48" s="24">
        <v>0</v>
      </c>
      <c r="R48" s="23">
        <v>0</v>
      </c>
      <c r="S48" s="24">
        <v>0</v>
      </c>
      <c r="T48" s="23">
        <v>0</v>
      </c>
      <c r="U48" s="24">
        <v>0</v>
      </c>
      <c r="V48" s="23">
        <v>0</v>
      </c>
      <c r="W48" s="24">
        <v>0</v>
      </c>
    </row>
    <row r="49" spans="1:23" ht="14.45" customHeight="1" x14ac:dyDescent="0.25">
      <c r="A49" s="17">
        <f t="shared" si="4"/>
        <v>8</v>
      </c>
      <c r="B49" s="25">
        <v>6935</v>
      </c>
      <c r="C49" s="25" t="str">
        <f>_xlfn.XLOOKUP(__xlnm._FilterDatabase_1514[[#This Row],[SAPSA Number]],Table1[SAPSA number],Table1[Paid up])</f>
        <v>Y</v>
      </c>
      <c r="D49" s="39" t="str">
        <f>_xlfn.XLOOKUP(__xlnm._FilterDatabase_1514[[#This Row],[SAPSA Number]],'DS Point summary'!A:A,'DS Point summary'!C:C)</f>
        <v>Dewaldt</v>
      </c>
      <c r="E49" s="39" t="str">
        <f>_xlfn.XLOOKUP(__xlnm._FilterDatabase_1514[[#This Row],[SAPSA Number]],'DS Point summary'!A:A,'DS Point summary'!D:D)</f>
        <v>Engelbrecht</v>
      </c>
      <c r="F49" s="20" t="str">
        <f>_xlfn.XLOOKUP(__xlnm._FilterDatabase_1514[[#This Row],[SAPSA Number]],'DS Point summary'!A:A,'DS Point summary'!E:E)</f>
        <v>D</v>
      </c>
      <c r="G49" s="17" t="str">
        <f ca="1">_xlfn.XLOOKUP(__xlnm._FilterDatabase_1514[[#This Row],[SAPSA Number]],'DS Point summary'!A:A,'DS Point summary'!F:F)</f>
        <v xml:space="preserve"> </v>
      </c>
      <c r="H49" s="19">
        <f ca="1">_xlfn.XLOOKUP(__xlnm._FilterDatabase_1514[[#This Row],[SAPSA Number]],'DS Point summary'!A:A,'DS Point summary'!G:G)</f>
        <v>36</v>
      </c>
      <c r="I49" s="19" t="s">
        <v>344</v>
      </c>
      <c r="J49" s="21">
        <f t="shared" si="5"/>
        <v>0</v>
      </c>
      <c r="K49" s="22">
        <f t="shared" si="6"/>
        <v>0</v>
      </c>
      <c r="L49" s="23">
        <v>0</v>
      </c>
      <c r="M49" s="24">
        <v>0</v>
      </c>
      <c r="N49" s="23">
        <v>0</v>
      </c>
      <c r="O49" s="24">
        <v>0</v>
      </c>
      <c r="P49" s="23">
        <v>0</v>
      </c>
      <c r="Q49" s="24">
        <v>0</v>
      </c>
      <c r="R49" s="23">
        <v>0</v>
      </c>
      <c r="S49" s="24">
        <v>0</v>
      </c>
      <c r="T49" s="23">
        <v>0</v>
      </c>
      <c r="U49" s="24">
        <v>0</v>
      </c>
      <c r="V49" s="23">
        <v>0</v>
      </c>
      <c r="W49" s="24">
        <v>0</v>
      </c>
    </row>
    <row r="50" spans="1:23" ht="14.45" customHeight="1" x14ac:dyDescent="0.25">
      <c r="A50" s="17">
        <f t="shared" si="4"/>
        <v>8</v>
      </c>
      <c r="B50" s="25">
        <v>3173</v>
      </c>
      <c r="C50" s="25" t="str">
        <f>_xlfn.XLOOKUP(__xlnm._FilterDatabase_1514[[#This Row],[SAPSA Number]],Table1[SAPSA number],Table1[Paid up])</f>
        <v>Y</v>
      </c>
      <c r="D50" s="39" t="str">
        <f>_xlfn.XLOOKUP(__xlnm._FilterDatabase_1514[[#This Row],[SAPSA Number]],'DS Point summary'!A:A,'DS Point summary'!C:C)</f>
        <v>Garrett-John</v>
      </c>
      <c r="E50" s="39" t="str">
        <f>_xlfn.XLOOKUP(__xlnm._FilterDatabase_1514[[#This Row],[SAPSA Number]],'DS Point summary'!A:A,'DS Point summary'!D:D)</f>
        <v>Evans</v>
      </c>
      <c r="F50" s="20" t="str">
        <f>_xlfn.XLOOKUP(__xlnm._FilterDatabase_1514[[#This Row],[SAPSA Number]],'DS Point summary'!A:A,'DS Point summary'!E:E)</f>
        <v>G-J</v>
      </c>
      <c r="G50" s="17" t="str">
        <f ca="1">_xlfn.XLOOKUP(__xlnm._FilterDatabase_1514[[#This Row],[SAPSA Number]],'DS Point summary'!A:A,'DS Point summary'!F:F)</f>
        <v xml:space="preserve"> </v>
      </c>
      <c r="H50" s="19">
        <f ca="1">_xlfn.XLOOKUP(__xlnm._FilterDatabase_1514[[#This Row],[SAPSA Number]],'DS Point summary'!A:A,'DS Point summary'!G:G)</f>
        <v>31</v>
      </c>
      <c r="I50" s="19" t="s">
        <v>344</v>
      </c>
      <c r="J50" s="21">
        <f t="shared" si="5"/>
        <v>0</v>
      </c>
      <c r="K50" s="22">
        <f t="shared" si="6"/>
        <v>0</v>
      </c>
      <c r="L50" s="23">
        <v>0</v>
      </c>
      <c r="M50" s="24">
        <v>0</v>
      </c>
      <c r="N50" s="23">
        <v>0</v>
      </c>
      <c r="O50" s="24">
        <v>0</v>
      </c>
      <c r="P50" s="23">
        <v>0</v>
      </c>
      <c r="Q50" s="24">
        <v>0</v>
      </c>
      <c r="R50" s="23">
        <v>0</v>
      </c>
      <c r="S50" s="24">
        <v>0</v>
      </c>
      <c r="T50" s="23">
        <v>0</v>
      </c>
      <c r="U50" s="24">
        <v>0</v>
      </c>
      <c r="V50" s="23">
        <v>0</v>
      </c>
      <c r="W50" s="24">
        <v>0</v>
      </c>
    </row>
    <row r="51" spans="1:23" ht="14.45" customHeight="1" x14ac:dyDescent="0.25">
      <c r="A51" s="17">
        <f t="shared" si="4"/>
        <v>8</v>
      </c>
      <c r="B51" s="25">
        <v>3172</v>
      </c>
      <c r="C51" s="25" t="str">
        <f>_xlfn.XLOOKUP(__xlnm._FilterDatabase_1514[[#This Row],[SAPSA Number]],Table1[SAPSA number],Table1[Paid up])</f>
        <v>Y</v>
      </c>
      <c r="D51" s="39" t="str">
        <f>_xlfn.XLOOKUP(__xlnm._FilterDatabase_1514[[#This Row],[SAPSA Number]],'DS Point summary'!A:A,'DS Point summary'!C:C)</f>
        <v>Mervyn-John</v>
      </c>
      <c r="E51" s="39" t="str">
        <f>_xlfn.XLOOKUP(__xlnm._FilterDatabase_1514[[#This Row],[SAPSA Number]],'DS Point summary'!A:A,'DS Point summary'!D:D)</f>
        <v>Evans</v>
      </c>
      <c r="F51" s="20" t="str">
        <f>_xlfn.XLOOKUP(__xlnm._FilterDatabase_1514[[#This Row],[SAPSA Number]],'DS Point summary'!A:A,'DS Point summary'!E:E)</f>
        <v>MJ</v>
      </c>
      <c r="G51" s="17" t="str">
        <f ca="1">_xlfn.XLOOKUP(__xlnm._FilterDatabase_1514[[#This Row],[SAPSA Number]],'DS Point summary'!A:A,'DS Point summary'!F:F)</f>
        <v>SS</v>
      </c>
      <c r="H51" s="19">
        <f ca="1">_xlfn.XLOOKUP(__xlnm._FilterDatabase_1514[[#This Row],[SAPSA Number]],'DS Point summary'!A:A,'DS Point summary'!G:G)</f>
        <v>65</v>
      </c>
      <c r="I51" s="19" t="s">
        <v>344</v>
      </c>
      <c r="J51" s="21">
        <f t="shared" si="5"/>
        <v>0</v>
      </c>
      <c r="K51" s="22">
        <f t="shared" si="6"/>
        <v>0</v>
      </c>
      <c r="L51" s="23">
        <v>0</v>
      </c>
      <c r="M51" s="24">
        <v>0</v>
      </c>
      <c r="N51" s="23">
        <v>0</v>
      </c>
      <c r="O51" s="24">
        <v>0</v>
      </c>
      <c r="P51" s="23">
        <v>0</v>
      </c>
      <c r="Q51" s="24">
        <v>0</v>
      </c>
      <c r="R51" s="23">
        <v>0</v>
      </c>
      <c r="S51" s="24">
        <v>0</v>
      </c>
      <c r="T51" s="23">
        <v>0</v>
      </c>
      <c r="U51" s="24">
        <v>0</v>
      </c>
      <c r="V51" s="23">
        <v>0</v>
      </c>
      <c r="W51" s="24">
        <v>0</v>
      </c>
    </row>
    <row r="52" spans="1:23" ht="14.45" customHeight="1" x14ac:dyDescent="0.25">
      <c r="A52" s="17">
        <f t="shared" si="4"/>
        <v>8</v>
      </c>
      <c r="B52" s="25">
        <v>393</v>
      </c>
      <c r="C52" s="25" t="str">
        <f>_xlfn.XLOOKUP(__xlnm._FilterDatabase_1514[[#This Row],[SAPSA Number]],Table1[SAPSA number],Table1[Paid up])</f>
        <v>Y</v>
      </c>
      <c r="D52" s="39" t="str">
        <f>_xlfn.XLOOKUP(__xlnm._FilterDatabase_1514[[#This Row],[SAPSA Number]],'DS Point summary'!A:A,'DS Point summary'!C:C)</f>
        <v>Robyn Angela</v>
      </c>
      <c r="E52" s="39" t="str">
        <f>_xlfn.XLOOKUP(__xlnm._FilterDatabase_1514[[#This Row],[SAPSA Number]],'DS Point summary'!A:A,'DS Point summary'!D:D)</f>
        <v>Evans</v>
      </c>
      <c r="F52" s="20" t="str">
        <f>_xlfn.XLOOKUP(__xlnm._FilterDatabase_1514[[#This Row],[SAPSA Number]],'DS Point summary'!A:A,'DS Point summary'!E:E)</f>
        <v>RA</v>
      </c>
      <c r="G52" s="17" t="str">
        <f>_xlfn.XLOOKUP(__xlnm._FilterDatabase_1514[[#This Row],[SAPSA Number]],'DS Point summary'!A:A,'DS Point summary'!F:F)</f>
        <v>Lady</v>
      </c>
      <c r="H52" s="19">
        <f ca="1">_xlfn.XLOOKUP(__xlnm._FilterDatabase_1514[[#This Row],[SAPSA Number]],'DS Point summary'!A:A,'DS Point summary'!G:G)</f>
        <v>59</v>
      </c>
      <c r="I52" s="19" t="s">
        <v>344</v>
      </c>
      <c r="J52" s="21">
        <f t="shared" si="5"/>
        <v>0</v>
      </c>
      <c r="K52" s="22">
        <f t="shared" si="6"/>
        <v>0</v>
      </c>
      <c r="L52" s="23">
        <v>0</v>
      </c>
      <c r="M52" s="24">
        <v>0</v>
      </c>
      <c r="N52" s="23">
        <v>0</v>
      </c>
      <c r="O52" s="24">
        <v>0</v>
      </c>
      <c r="P52" s="23">
        <v>0</v>
      </c>
      <c r="Q52" s="24">
        <v>0</v>
      </c>
      <c r="R52" s="23">
        <v>0</v>
      </c>
      <c r="S52" s="24">
        <v>0</v>
      </c>
      <c r="T52" s="23">
        <v>0</v>
      </c>
      <c r="U52" s="24">
        <v>0</v>
      </c>
      <c r="V52" s="23">
        <v>0</v>
      </c>
      <c r="W52" s="24">
        <v>0</v>
      </c>
    </row>
    <row r="53" spans="1:23" ht="14.45" customHeight="1" x14ac:dyDescent="0.25">
      <c r="A53" s="17">
        <f t="shared" si="4"/>
        <v>8</v>
      </c>
      <c r="B53" s="25">
        <v>3782</v>
      </c>
      <c r="C53" s="25" t="str">
        <f>_xlfn.XLOOKUP(__xlnm._FilterDatabase_1514[[#This Row],[SAPSA Number]],Table1[SAPSA number],Table1[Paid up])</f>
        <v>Y</v>
      </c>
      <c r="D53" s="39" t="str">
        <f>_xlfn.XLOOKUP(__xlnm._FilterDatabase_1514[[#This Row],[SAPSA Number]],'DS Point summary'!A:A,'DS Point summary'!C:C)</f>
        <v>Gary Athol</v>
      </c>
      <c r="E53" s="39" t="str">
        <f>_xlfn.XLOOKUP(__xlnm._FilterDatabase_1514[[#This Row],[SAPSA Number]],'DS Point summary'!A:A,'DS Point summary'!D:D)</f>
        <v>Hagemann</v>
      </c>
      <c r="F53" s="20" t="str">
        <f>_xlfn.XLOOKUP(__xlnm._FilterDatabase_1514[[#This Row],[SAPSA Number]],'DS Point summary'!A:A,'DS Point summary'!E:E)</f>
        <v>GA</v>
      </c>
      <c r="G53" s="17" t="str">
        <f ca="1">_xlfn.XLOOKUP(__xlnm._FilterDatabase_1514[[#This Row],[SAPSA Number]],'DS Point summary'!A:A,'DS Point summary'!F:F)</f>
        <v>S</v>
      </c>
      <c r="H53" s="19">
        <f ca="1">_xlfn.XLOOKUP(__xlnm._FilterDatabase_1514[[#This Row],[SAPSA Number]],'DS Point summary'!A:A,'DS Point summary'!G:G)</f>
        <v>54</v>
      </c>
      <c r="I53" s="19" t="s">
        <v>344</v>
      </c>
      <c r="J53" s="21">
        <f t="shared" si="5"/>
        <v>0</v>
      </c>
      <c r="K53" s="22">
        <f t="shared" si="6"/>
        <v>0</v>
      </c>
      <c r="L53" s="23">
        <v>0</v>
      </c>
      <c r="M53" s="24">
        <v>0</v>
      </c>
      <c r="N53" s="23">
        <v>0</v>
      </c>
      <c r="O53" s="24">
        <v>0</v>
      </c>
      <c r="P53" s="23">
        <v>0</v>
      </c>
      <c r="Q53" s="24">
        <v>0</v>
      </c>
      <c r="R53" s="23">
        <v>0</v>
      </c>
      <c r="S53" s="24">
        <v>0</v>
      </c>
      <c r="T53" s="23">
        <v>0</v>
      </c>
      <c r="U53" s="24">
        <v>0</v>
      </c>
      <c r="V53" s="23">
        <v>0</v>
      </c>
      <c r="W53" s="24">
        <v>0</v>
      </c>
    </row>
    <row r="54" spans="1:23" ht="14.45" customHeight="1" x14ac:dyDescent="0.25">
      <c r="A54" s="17">
        <f t="shared" si="4"/>
        <v>8</v>
      </c>
      <c r="B54" s="25">
        <v>6308</v>
      </c>
      <c r="C54" s="25" t="str">
        <f>_xlfn.XLOOKUP(__xlnm._FilterDatabase_1514[[#This Row],[SAPSA Number]],Table1[SAPSA number],Table1[Paid up])</f>
        <v>Y</v>
      </c>
      <c r="D54" s="39" t="str">
        <f>_xlfn.XLOOKUP(__xlnm._FilterDatabase_1514[[#This Row],[SAPSA Number]],'DS Point summary'!A:A,'DS Point summary'!C:C)</f>
        <v>James Matthew</v>
      </c>
      <c r="E54" s="39" t="str">
        <f>_xlfn.XLOOKUP(__xlnm._FilterDatabase_1514[[#This Row],[SAPSA Number]],'DS Point summary'!A:A,'DS Point summary'!D:D)</f>
        <v>Hagemann</v>
      </c>
      <c r="F54" s="20" t="str">
        <f>_xlfn.XLOOKUP(__xlnm._FilterDatabase_1514[[#This Row],[SAPSA Number]],'DS Point summary'!A:A,'DS Point summary'!E:E)</f>
        <v>JM</v>
      </c>
      <c r="G54" s="17" t="str">
        <f ca="1">_xlfn.XLOOKUP(__xlnm._FilterDatabase_1514[[#This Row],[SAPSA Number]],'DS Point summary'!A:A,'DS Point summary'!F:F)</f>
        <v>Jnr</v>
      </c>
      <c r="H54" s="19">
        <f ca="1">_xlfn.XLOOKUP(__xlnm._FilterDatabase_1514[[#This Row],[SAPSA Number]],'DS Point summary'!A:A,'DS Point summary'!G:G)</f>
        <v>19</v>
      </c>
      <c r="I54" s="19" t="s">
        <v>344</v>
      </c>
      <c r="J54" s="21">
        <f t="shared" si="5"/>
        <v>0</v>
      </c>
      <c r="K54" s="22">
        <f t="shared" si="6"/>
        <v>0</v>
      </c>
      <c r="L54" s="23">
        <v>0</v>
      </c>
      <c r="M54" s="24">
        <v>0</v>
      </c>
      <c r="N54" s="23">
        <v>0</v>
      </c>
      <c r="O54" s="24">
        <v>0</v>
      </c>
      <c r="P54" s="23">
        <v>0</v>
      </c>
      <c r="Q54" s="24">
        <v>0</v>
      </c>
      <c r="R54" s="23">
        <v>0</v>
      </c>
      <c r="S54" s="24">
        <v>0</v>
      </c>
      <c r="T54" s="23">
        <v>0</v>
      </c>
      <c r="U54" s="24">
        <v>0</v>
      </c>
      <c r="V54" s="23">
        <v>0</v>
      </c>
      <c r="W54" s="24">
        <v>0</v>
      </c>
    </row>
    <row r="55" spans="1:23" ht="14.45" customHeight="1" x14ac:dyDescent="0.25">
      <c r="A55" s="17">
        <f t="shared" si="4"/>
        <v>8</v>
      </c>
      <c r="B55" s="25">
        <v>645</v>
      </c>
      <c r="C55" s="25" t="str">
        <f>_xlfn.XLOOKUP(__xlnm._FilterDatabase_1514[[#This Row],[SAPSA Number]],Table1[SAPSA number],Table1[Paid up])</f>
        <v>Y</v>
      </c>
      <c r="D55" s="39" t="str">
        <f>_xlfn.XLOOKUP(__xlnm._FilterDatabase_1514[[#This Row],[SAPSA Number]],'DS Point summary'!A:A,'DS Point summary'!C:C)</f>
        <v>Lukas Marthinus</v>
      </c>
      <c r="E55" s="39" t="str">
        <f>_xlfn.XLOOKUP(__xlnm._FilterDatabase_1514[[#This Row],[SAPSA Number]],'DS Point summary'!A:A,'DS Point summary'!D:D)</f>
        <v>Janse van Rensburg</v>
      </c>
      <c r="F55" s="20" t="str">
        <f>_xlfn.XLOOKUP(__xlnm._FilterDatabase_1514[[#This Row],[SAPSA Number]],'DS Point summary'!A:A,'DS Point summary'!E:E)</f>
        <v>LM</v>
      </c>
      <c r="G55" s="17" t="str">
        <f ca="1">_xlfn.XLOOKUP(__xlnm._FilterDatabase_1514[[#This Row],[SAPSA Number]],'DS Point summary'!A:A,'DS Point summary'!F:F)</f>
        <v xml:space="preserve"> </v>
      </c>
      <c r="H55" s="19">
        <f ca="1">_xlfn.XLOOKUP(__xlnm._FilterDatabase_1514[[#This Row],[SAPSA Number]],'DS Point summary'!A:A,'DS Point summary'!G:G)</f>
        <v>29</v>
      </c>
      <c r="I55" s="19" t="s">
        <v>344</v>
      </c>
      <c r="J55" s="21">
        <f t="shared" si="5"/>
        <v>0</v>
      </c>
      <c r="K55" s="22">
        <f t="shared" si="6"/>
        <v>0</v>
      </c>
      <c r="L55" s="23">
        <v>0</v>
      </c>
      <c r="M55" s="24">
        <v>0</v>
      </c>
      <c r="N55" s="23">
        <v>0</v>
      </c>
      <c r="O55" s="24">
        <v>0</v>
      </c>
      <c r="P55" s="23">
        <v>0</v>
      </c>
      <c r="Q55" s="24">
        <v>0</v>
      </c>
      <c r="R55" s="23">
        <v>0</v>
      </c>
      <c r="S55" s="24">
        <v>0</v>
      </c>
      <c r="T55" s="23">
        <v>0</v>
      </c>
      <c r="U55" s="24">
        <v>0</v>
      </c>
      <c r="V55" s="23">
        <v>0</v>
      </c>
      <c r="W55" s="24">
        <v>0</v>
      </c>
    </row>
    <row r="56" spans="1:23" ht="14.45" customHeight="1" x14ac:dyDescent="0.25">
      <c r="A56" s="17">
        <f t="shared" si="4"/>
        <v>8</v>
      </c>
      <c r="B56" s="40">
        <v>7173</v>
      </c>
      <c r="C56" s="25" t="str">
        <f>_xlfn.XLOOKUP(__xlnm._FilterDatabase_1514[[#This Row],[SAPSA Number]],Table1[SAPSA number],Table1[Paid up])</f>
        <v>Y</v>
      </c>
      <c r="D56" s="39" t="str">
        <f>_xlfn.XLOOKUP(__xlnm._FilterDatabase_1514[[#This Row],[SAPSA Number]],'DS Point summary'!A:A,'DS Point summary'!C:C)</f>
        <v xml:space="preserve">Gideon Joubert </v>
      </c>
      <c r="E56" s="39" t="str">
        <f>_xlfn.XLOOKUP(__xlnm._FilterDatabase_1514[[#This Row],[SAPSA Number]],'DS Point summary'!A:A,'DS Point summary'!D:D)</f>
        <v>Jansen</v>
      </c>
      <c r="F56" s="20" t="str">
        <f>_xlfn.XLOOKUP(__xlnm._FilterDatabase_1514[[#This Row],[SAPSA Number]],'DS Point summary'!A:A,'DS Point summary'!E:E)</f>
        <v>GJ</v>
      </c>
      <c r="G56" s="17">
        <f>_xlfn.XLOOKUP(__xlnm._FilterDatabase_1514[[#This Row],[SAPSA Number]],'DS Point summary'!A:A,'DS Point summary'!F:F)</f>
        <v>0</v>
      </c>
      <c r="H56" s="19">
        <f>_xlfn.XLOOKUP(__xlnm._FilterDatabase_1514[[#This Row],[SAPSA Number]],'DS Point summary'!A:A,'DS Point summary'!G:G)</f>
        <v>0</v>
      </c>
      <c r="I56" s="19" t="s">
        <v>344</v>
      </c>
      <c r="J56" s="21">
        <f t="shared" si="5"/>
        <v>0</v>
      </c>
      <c r="K56" s="22">
        <f t="shared" si="6"/>
        <v>0</v>
      </c>
      <c r="L56" s="23">
        <v>0</v>
      </c>
      <c r="M56" s="24">
        <v>0</v>
      </c>
      <c r="N56" s="23">
        <v>0</v>
      </c>
      <c r="O56" s="24">
        <v>0</v>
      </c>
      <c r="P56" s="23">
        <v>0</v>
      </c>
      <c r="Q56" s="24">
        <v>0</v>
      </c>
      <c r="R56" s="23">
        <v>0</v>
      </c>
      <c r="S56" s="24">
        <v>0</v>
      </c>
      <c r="T56" s="23">
        <v>0</v>
      </c>
      <c r="U56" s="24">
        <v>0</v>
      </c>
      <c r="V56" s="23">
        <v>0</v>
      </c>
      <c r="W56" s="24">
        <v>0</v>
      </c>
    </row>
    <row r="57" spans="1:23" ht="14.45" customHeight="1" x14ac:dyDescent="0.25">
      <c r="A57" s="17">
        <f t="shared" si="4"/>
        <v>8</v>
      </c>
      <c r="B57" s="40">
        <v>7174</v>
      </c>
      <c r="C57" s="25" t="str">
        <f>_xlfn.XLOOKUP(__xlnm._FilterDatabase_1514[[#This Row],[SAPSA Number]],Table1[SAPSA number],Table1[Paid up])</f>
        <v>Y</v>
      </c>
      <c r="D57" s="39" t="str">
        <f>_xlfn.XLOOKUP(__xlnm._FilterDatabase_1514[[#This Row],[SAPSA Number]],'DS Point summary'!A:A,'DS Point summary'!C:C)</f>
        <v>Jacobus Francois</v>
      </c>
      <c r="E57" s="39" t="str">
        <f>_xlfn.XLOOKUP(__xlnm._FilterDatabase_1514[[#This Row],[SAPSA Number]],'DS Point summary'!A:A,'DS Point summary'!D:D)</f>
        <v>Jansen</v>
      </c>
      <c r="F57" s="20" t="str">
        <f>_xlfn.XLOOKUP(__xlnm._FilterDatabase_1514[[#This Row],[SAPSA Number]],'DS Point summary'!A:A,'DS Point summary'!E:E)</f>
        <v>JF</v>
      </c>
      <c r="G57" s="17">
        <f>_xlfn.XLOOKUP(__xlnm._FilterDatabase_1514[[#This Row],[SAPSA Number]],'DS Point summary'!A:A,'DS Point summary'!F:F)</f>
        <v>0</v>
      </c>
      <c r="H57" s="19">
        <f>_xlfn.XLOOKUP(__xlnm._FilterDatabase_1514[[#This Row],[SAPSA Number]],'DS Point summary'!A:A,'DS Point summary'!G:G)</f>
        <v>0</v>
      </c>
      <c r="I57" s="19" t="s">
        <v>344</v>
      </c>
      <c r="J57" s="21">
        <f t="shared" si="5"/>
        <v>0</v>
      </c>
      <c r="K57" s="22">
        <f t="shared" si="6"/>
        <v>0</v>
      </c>
      <c r="L57" s="23">
        <v>0</v>
      </c>
      <c r="M57" s="24">
        <v>0</v>
      </c>
      <c r="N57" s="23">
        <v>0</v>
      </c>
      <c r="O57" s="24">
        <v>0</v>
      </c>
      <c r="P57" s="23">
        <v>0</v>
      </c>
      <c r="Q57" s="24">
        <v>0</v>
      </c>
      <c r="R57" s="23">
        <v>0</v>
      </c>
      <c r="S57" s="24">
        <v>0</v>
      </c>
      <c r="T57" s="23">
        <v>0</v>
      </c>
      <c r="U57" s="24">
        <v>0</v>
      </c>
      <c r="V57" s="23">
        <v>0</v>
      </c>
      <c r="W57" s="24">
        <v>0</v>
      </c>
    </row>
    <row r="58" spans="1:23" ht="14.45" customHeight="1" x14ac:dyDescent="0.25">
      <c r="A58" s="17">
        <f t="shared" si="4"/>
        <v>8</v>
      </c>
      <c r="B58" s="18">
        <v>3339</v>
      </c>
      <c r="C58" s="25" t="str">
        <f>_xlfn.XLOOKUP(__xlnm._FilterDatabase_1514[[#This Row],[SAPSA Number]],Table1[SAPSA number],Table1[Paid up])</f>
        <v>Y</v>
      </c>
      <c r="D58" s="39" t="str">
        <f>_xlfn.XLOOKUP(__xlnm._FilterDatabase_1514[[#This Row],[SAPSA Number]],'DS Point summary'!A:A,'DS Point summary'!C:C)</f>
        <v>Hendrik Johannes</v>
      </c>
      <c r="E58" s="39" t="str">
        <f>_xlfn.XLOOKUP(__xlnm._FilterDatabase_1514[[#This Row],[SAPSA Number]],'DS Point summary'!A:A,'DS Point summary'!D:D)</f>
        <v>Joubert</v>
      </c>
      <c r="F58" s="20" t="str">
        <f>_xlfn.XLOOKUP(__xlnm._FilterDatabase_1514[[#This Row],[SAPSA Number]],'DS Point summary'!A:A,'DS Point summary'!E:E)</f>
        <v>HJ</v>
      </c>
      <c r="G58" s="17" t="str">
        <f ca="1">_xlfn.XLOOKUP(__xlnm._FilterDatabase_1514[[#This Row],[SAPSA Number]],'DS Point summary'!A:A,'DS Point summary'!F:F)</f>
        <v>S</v>
      </c>
      <c r="H58" s="19">
        <f ca="1">_xlfn.XLOOKUP(__xlnm._FilterDatabase_1514[[#This Row],[SAPSA Number]],'DS Point summary'!A:A,'DS Point summary'!G:G)</f>
        <v>51</v>
      </c>
      <c r="I58" s="19" t="s">
        <v>344</v>
      </c>
      <c r="J58" s="21">
        <f t="shared" si="5"/>
        <v>0</v>
      </c>
      <c r="K58" s="22">
        <f t="shared" si="6"/>
        <v>0</v>
      </c>
      <c r="L58" s="23">
        <v>0</v>
      </c>
      <c r="M58" s="24">
        <v>0</v>
      </c>
      <c r="N58" s="23">
        <v>0</v>
      </c>
      <c r="O58" s="24">
        <v>0</v>
      </c>
      <c r="P58" s="23">
        <v>0</v>
      </c>
      <c r="Q58" s="24">
        <v>0</v>
      </c>
      <c r="R58" s="23">
        <v>0</v>
      </c>
      <c r="S58" s="24">
        <v>0</v>
      </c>
      <c r="T58" s="23">
        <v>0</v>
      </c>
      <c r="U58" s="24">
        <v>0</v>
      </c>
      <c r="V58" s="23">
        <v>0</v>
      </c>
      <c r="W58" s="24">
        <v>0</v>
      </c>
    </row>
    <row r="59" spans="1:23" ht="14.45" customHeight="1" x14ac:dyDescent="0.25">
      <c r="A59" s="17">
        <f t="shared" si="4"/>
        <v>8</v>
      </c>
      <c r="B59" s="25">
        <v>2655</v>
      </c>
      <c r="C59" s="25" t="str">
        <f>_xlfn.XLOOKUP(__xlnm._FilterDatabase_1514[[#This Row],[SAPSA Number]],Table1[SAPSA number],Table1[Paid up])</f>
        <v>Y</v>
      </c>
      <c r="D59" s="39" t="str">
        <f>_xlfn.XLOOKUP(__xlnm._FilterDatabase_1514[[#This Row],[SAPSA Number]],'DS Point summary'!A:A,'DS Point summary'!C:C)</f>
        <v>Ruben</v>
      </c>
      <c r="E59" s="39" t="str">
        <f>_xlfn.XLOOKUP(__xlnm._FilterDatabase_1514[[#This Row],[SAPSA Number]],'DS Point summary'!A:A,'DS Point summary'!D:D)</f>
        <v>Joubert</v>
      </c>
      <c r="F59" s="20" t="str">
        <f>_xlfn.XLOOKUP(__xlnm._FilterDatabase_1514[[#This Row],[SAPSA Number]],'DS Point summary'!A:A,'DS Point summary'!E:E)</f>
        <v>R</v>
      </c>
      <c r="G59" s="17" t="str">
        <f ca="1">_xlfn.XLOOKUP(__xlnm._FilterDatabase_1514[[#This Row],[SAPSA Number]],'DS Point summary'!A:A,'DS Point summary'!F:F)</f>
        <v>Jnr</v>
      </c>
      <c r="H59" s="19">
        <f ca="1">_xlfn.XLOOKUP(__xlnm._FilterDatabase_1514[[#This Row],[SAPSA Number]],'DS Point summary'!A:A,'DS Point summary'!G:G)</f>
        <v>17</v>
      </c>
      <c r="I59" s="19" t="s">
        <v>344</v>
      </c>
      <c r="J59" s="21">
        <f t="shared" si="5"/>
        <v>0</v>
      </c>
      <c r="K59" s="22">
        <f t="shared" si="6"/>
        <v>0</v>
      </c>
      <c r="L59" s="23">
        <v>0</v>
      </c>
      <c r="M59" s="24">
        <v>0</v>
      </c>
      <c r="N59" s="23">
        <v>0</v>
      </c>
      <c r="O59" s="24">
        <v>0</v>
      </c>
      <c r="P59" s="23">
        <v>0</v>
      </c>
      <c r="Q59" s="24">
        <v>0</v>
      </c>
      <c r="R59" s="23">
        <v>0</v>
      </c>
      <c r="S59" s="24">
        <v>0</v>
      </c>
      <c r="T59" s="23">
        <v>0</v>
      </c>
      <c r="U59" s="24">
        <v>0</v>
      </c>
      <c r="V59" s="23">
        <v>0</v>
      </c>
      <c r="W59" s="24">
        <v>0</v>
      </c>
    </row>
    <row r="60" spans="1:23" ht="14.45" customHeight="1" x14ac:dyDescent="0.25">
      <c r="A60" s="17">
        <f t="shared" si="4"/>
        <v>8</v>
      </c>
      <c r="B60" s="25">
        <v>4094</v>
      </c>
      <c r="C60" s="25" t="str">
        <f>_xlfn.XLOOKUP(__xlnm._FilterDatabase_1514[[#This Row],[SAPSA Number]],Table1[SAPSA number],Table1[Paid up])</f>
        <v>Y</v>
      </c>
      <c r="D60" s="39" t="str">
        <f>_xlfn.XLOOKUP(__xlnm._FilterDatabase_1514[[#This Row],[SAPSA Number]],'DS Point summary'!A:A,'DS Point summary'!C:C)</f>
        <v>Johan</v>
      </c>
      <c r="E60" s="39" t="str">
        <f>_xlfn.XLOOKUP(__xlnm._FilterDatabase_1514[[#This Row],[SAPSA Number]],'DS Point summary'!A:A,'DS Point summary'!D:D)</f>
        <v>Kemp</v>
      </c>
      <c r="F60" s="20" t="str">
        <f>_xlfn.XLOOKUP(__xlnm._FilterDatabase_1514[[#This Row],[SAPSA Number]],'DS Point summary'!A:A,'DS Point summary'!E:E)</f>
        <v>J</v>
      </c>
      <c r="G60" s="17" t="str">
        <f ca="1">_xlfn.XLOOKUP(__xlnm._FilterDatabase_1514[[#This Row],[SAPSA Number]],'DS Point summary'!A:A,'DS Point summary'!F:F)</f>
        <v xml:space="preserve"> </v>
      </c>
      <c r="H60" s="19">
        <f ca="1">_xlfn.XLOOKUP(__xlnm._FilterDatabase_1514[[#This Row],[SAPSA Number]],'DS Point summary'!A:A,'DS Point summary'!G:G)</f>
        <v>42</v>
      </c>
      <c r="I60" s="19" t="s">
        <v>344</v>
      </c>
      <c r="J60" s="21">
        <f t="shared" si="5"/>
        <v>0</v>
      </c>
      <c r="K60" s="22">
        <f t="shared" si="6"/>
        <v>0</v>
      </c>
      <c r="L60" s="23">
        <v>0</v>
      </c>
      <c r="M60" s="24">
        <v>0</v>
      </c>
      <c r="N60" s="23">
        <v>0</v>
      </c>
      <c r="O60" s="24">
        <v>0</v>
      </c>
      <c r="P60" s="23">
        <v>0</v>
      </c>
      <c r="Q60" s="24">
        <v>0</v>
      </c>
      <c r="R60" s="23">
        <v>0</v>
      </c>
      <c r="S60" s="24">
        <v>0</v>
      </c>
      <c r="T60" s="23">
        <v>0</v>
      </c>
      <c r="U60" s="24">
        <v>0</v>
      </c>
      <c r="V60" s="23">
        <v>0</v>
      </c>
      <c r="W60" s="24">
        <v>0</v>
      </c>
    </row>
    <row r="61" spans="1:23" ht="14.45" customHeight="1" x14ac:dyDescent="0.25">
      <c r="A61" s="17">
        <f t="shared" si="4"/>
        <v>8</v>
      </c>
      <c r="B61" s="25">
        <v>6968</v>
      </c>
      <c r="C61" s="25" t="str">
        <f>_xlfn.XLOOKUP(__xlnm._FilterDatabase_1514[[#This Row],[SAPSA Number]],Table1[SAPSA number],Table1[Paid up])</f>
        <v>Y</v>
      </c>
      <c r="D61" s="39" t="str">
        <f>_xlfn.XLOOKUP(__xlnm._FilterDatabase_1514[[#This Row],[SAPSA Number]],'DS Point summary'!A:A,'DS Point summary'!C:C)</f>
        <v>Ian John</v>
      </c>
      <c r="E61" s="39" t="str">
        <f>_xlfn.XLOOKUP(__xlnm._FilterDatabase_1514[[#This Row],[SAPSA Number]],'DS Point summary'!A:A,'DS Point summary'!D:D)</f>
        <v>Kewley</v>
      </c>
      <c r="F61" s="20" t="str">
        <f>_xlfn.XLOOKUP(__xlnm._FilterDatabase_1514[[#This Row],[SAPSA Number]],'DS Point summary'!A:A,'DS Point summary'!E:E)</f>
        <v>IJ</v>
      </c>
      <c r="G61" s="17" t="str">
        <f ca="1">_xlfn.XLOOKUP(__xlnm._FilterDatabase_1514[[#This Row],[SAPSA Number]],'DS Point summary'!A:A,'DS Point summary'!F:F)</f>
        <v xml:space="preserve"> </v>
      </c>
      <c r="H61" s="19">
        <f ca="1">_xlfn.XLOOKUP(__xlnm._FilterDatabase_1514[[#This Row],[SAPSA Number]],'DS Point summary'!A:A,'DS Point summary'!G:G)</f>
        <v>44</v>
      </c>
      <c r="I61" s="19" t="s">
        <v>344</v>
      </c>
      <c r="J61" s="21">
        <f t="shared" si="5"/>
        <v>0</v>
      </c>
      <c r="K61" s="22">
        <f t="shared" si="6"/>
        <v>0</v>
      </c>
      <c r="L61" s="83">
        <v>0</v>
      </c>
      <c r="M61" s="84">
        <v>0</v>
      </c>
      <c r="N61" s="83">
        <v>0</v>
      </c>
      <c r="O61" s="84">
        <v>0</v>
      </c>
      <c r="P61" s="83">
        <v>0</v>
      </c>
      <c r="Q61" s="84">
        <v>0</v>
      </c>
      <c r="R61" s="83">
        <v>0</v>
      </c>
      <c r="S61" s="84">
        <v>0</v>
      </c>
      <c r="T61" s="83">
        <v>0</v>
      </c>
      <c r="U61" s="84">
        <v>0</v>
      </c>
      <c r="V61" s="83">
        <v>0</v>
      </c>
      <c r="W61" s="84">
        <v>0</v>
      </c>
    </row>
    <row r="62" spans="1:23" ht="14.45" customHeight="1" x14ac:dyDescent="0.25">
      <c r="A62" s="17">
        <f t="shared" si="4"/>
        <v>8</v>
      </c>
      <c r="B62" s="27">
        <v>7260</v>
      </c>
      <c r="C62" s="25" t="str">
        <f>_xlfn.XLOOKUP(__xlnm._FilterDatabase_1514[[#This Row],[SAPSA Number]],Table1[SAPSA number],Table1[Paid up])</f>
        <v>Y</v>
      </c>
      <c r="D62" s="39" t="str">
        <f>_xlfn.XLOOKUP(__xlnm._FilterDatabase_1514[[#This Row],[SAPSA Number]],'DS Point summary'!A:A,'DS Point summary'!C:C)</f>
        <v>Glenn</v>
      </c>
      <c r="E62" s="39" t="str">
        <f>_xlfn.XLOOKUP(__xlnm._FilterDatabase_1514[[#This Row],[SAPSA Number]],'DS Point summary'!A:A,'DS Point summary'!D:D)</f>
        <v>Kieser</v>
      </c>
      <c r="F62" s="20" t="str">
        <f>_xlfn.XLOOKUP(__xlnm._FilterDatabase_1514[[#This Row],[SAPSA Number]],'DS Point summary'!A:A,'DS Point summary'!E:E)</f>
        <v>G</v>
      </c>
      <c r="G62" s="17" t="str">
        <f ca="1">_xlfn.XLOOKUP(__xlnm._FilterDatabase_1514[[#This Row],[SAPSA Number]],'DS Point summary'!A:A,'DS Point summary'!F:F)</f>
        <v>S</v>
      </c>
      <c r="H62" s="19">
        <f ca="1">_xlfn.XLOOKUP(__xlnm._FilterDatabase_1514[[#This Row],[SAPSA Number]],'DS Point summary'!A:A,'DS Point summary'!G:G)</f>
        <v>59</v>
      </c>
      <c r="I62" s="19" t="s">
        <v>344</v>
      </c>
      <c r="J62" s="21">
        <f t="shared" si="5"/>
        <v>0</v>
      </c>
      <c r="K62" s="22">
        <f t="shared" si="6"/>
        <v>0</v>
      </c>
      <c r="L62" s="23">
        <v>0</v>
      </c>
      <c r="M62" s="24">
        <v>0</v>
      </c>
      <c r="N62" s="23">
        <v>0</v>
      </c>
      <c r="O62" s="24">
        <v>0</v>
      </c>
      <c r="P62" s="23">
        <v>0</v>
      </c>
      <c r="Q62" s="24">
        <v>0</v>
      </c>
      <c r="R62" s="23">
        <v>0</v>
      </c>
      <c r="S62" s="24">
        <v>0</v>
      </c>
      <c r="T62" s="23">
        <v>0</v>
      </c>
      <c r="U62" s="24">
        <v>0</v>
      </c>
      <c r="V62" s="23">
        <v>0</v>
      </c>
      <c r="W62" s="24">
        <v>0</v>
      </c>
    </row>
    <row r="63" spans="1:23" ht="14.45" customHeight="1" x14ac:dyDescent="0.25">
      <c r="A63" s="17">
        <f t="shared" si="4"/>
        <v>8</v>
      </c>
      <c r="B63" s="27">
        <v>7065</v>
      </c>
      <c r="C63" s="25" t="str">
        <f>_xlfn.XLOOKUP(__xlnm._FilterDatabase_1514[[#This Row],[SAPSA Number]],Table1[SAPSA number],Table1[Paid up])</f>
        <v>Y</v>
      </c>
      <c r="D63" s="39" t="str">
        <f>_xlfn.XLOOKUP(__xlnm._FilterDatabase_1514[[#This Row],[SAPSA Number]],'DS Point summary'!A:A,'DS Point summary'!C:C)</f>
        <v>Wesley Austin</v>
      </c>
      <c r="E63" s="39" t="str">
        <f>_xlfn.XLOOKUP(__xlnm._FilterDatabase_1514[[#This Row],[SAPSA Number]],'DS Point summary'!A:A,'DS Point summary'!D:D)</f>
        <v>Kiloh</v>
      </c>
      <c r="F63" s="20" t="str">
        <f>_xlfn.XLOOKUP(__xlnm._FilterDatabase_1514[[#This Row],[SAPSA Number]],'DS Point summary'!A:A,'DS Point summary'!E:E)</f>
        <v>WA</v>
      </c>
      <c r="G63" s="17" t="str">
        <f ca="1">_xlfn.XLOOKUP(__xlnm._FilterDatabase_1514[[#This Row],[SAPSA Number]],'DS Point summary'!A:A,'DS Point summary'!F:F)</f>
        <v xml:space="preserve"> </v>
      </c>
      <c r="H63" s="19">
        <f>_xlfn.XLOOKUP(__xlnm._FilterDatabase_1514[[#This Row],[SAPSA Number]],'DS Point summary'!A:A,'DS Point summary'!G:G)</f>
        <v>0</v>
      </c>
      <c r="I63" s="19" t="s">
        <v>344</v>
      </c>
      <c r="J63" s="21">
        <f t="shared" si="5"/>
        <v>0</v>
      </c>
      <c r="K63" s="22">
        <f t="shared" si="6"/>
        <v>0</v>
      </c>
      <c r="L63" s="83">
        <v>0</v>
      </c>
      <c r="M63" s="84">
        <v>0</v>
      </c>
      <c r="N63" s="83">
        <v>0</v>
      </c>
      <c r="O63" s="84">
        <v>0</v>
      </c>
      <c r="P63" s="83">
        <v>0</v>
      </c>
      <c r="Q63" s="84">
        <v>0</v>
      </c>
      <c r="R63" s="83">
        <v>0</v>
      </c>
      <c r="S63" s="84">
        <v>0</v>
      </c>
      <c r="T63" s="83">
        <v>0</v>
      </c>
      <c r="U63" s="84">
        <v>0</v>
      </c>
      <c r="V63" s="83">
        <v>0</v>
      </c>
      <c r="W63" s="84">
        <v>0</v>
      </c>
    </row>
    <row r="64" spans="1:23" ht="14.45" customHeight="1" x14ac:dyDescent="0.25">
      <c r="A64" s="17">
        <f t="shared" si="4"/>
        <v>8</v>
      </c>
      <c r="B64" s="26">
        <v>7066</v>
      </c>
      <c r="C64" s="25" t="str">
        <f>_xlfn.XLOOKUP(__xlnm._FilterDatabase_1514[[#This Row],[SAPSA Number]],Table1[SAPSA number],Table1[Paid up])</f>
        <v>Y</v>
      </c>
      <c r="D64" s="39" t="str">
        <f>_xlfn.XLOOKUP(__xlnm._FilterDatabase_1514[[#This Row],[SAPSA Number]],'DS Point summary'!A:A,'DS Point summary'!C:C)</f>
        <v>Adrian Warren</v>
      </c>
      <c r="E64" s="39" t="str">
        <f>_xlfn.XLOOKUP(__xlnm._FilterDatabase_1514[[#This Row],[SAPSA Number]],'DS Point summary'!A:A,'DS Point summary'!D:D)</f>
        <v>Kiloh</v>
      </c>
      <c r="F64" s="20" t="str">
        <f>_xlfn.XLOOKUP(__xlnm._FilterDatabase_1514[[#This Row],[SAPSA Number]],'DS Point summary'!A:A,'DS Point summary'!E:E)</f>
        <v>AW</v>
      </c>
      <c r="G64" s="17" t="str">
        <f ca="1">_xlfn.XLOOKUP(__xlnm._FilterDatabase_1514[[#This Row],[SAPSA Number]],'DS Point summary'!A:A,'DS Point summary'!F:F)</f>
        <v>Jnr</v>
      </c>
      <c r="H64" s="19">
        <f>_xlfn.XLOOKUP(__xlnm._FilterDatabase_1514[[#This Row],[SAPSA Number]],'DS Point summary'!A:A,'DS Point summary'!G:G)</f>
        <v>0</v>
      </c>
      <c r="I64" s="19" t="s">
        <v>344</v>
      </c>
      <c r="J64" s="21">
        <f t="shared" si="5"/>
        <v>0</v>
      </c>
      <c r="K64" s="22">
        <f t="shared" si="6"/>
        <v>0</v>
      </c>
      <c r="L64" s="83">
        <v>0</v>
      </c>
      <c r="M64" s="84">
        <v>0</v>
      </c>
      <c r="N64" s="83">
        <v>0</v>
      </c>
      <c r="O64" s="84">
        <v>0</v>
      </c>
      <c r="P64" s="83">
        <v>0</v>
      </c>
      <c r="Q64" s="84">
        <v>0</v>
      </c>
      <c r="R64" s="83">
        <v>0</v>
      </c>
      <c r="S64" s="84">
        <v>0</v>
      </c>
      <c r="T64" s="83">
        <v>0</v>
      </c>
      <c r="U64" s="84">
        <v>0</v>
      </c>
      <c r="V64" s="83">
        <v>0</v>
      </c>
      <c r="W64" s="84">
        <v>0</v>
      </c>
    </row>
    <row r="65" spans="1:23" ht="14.45" customHeight="1" x14ac:dyDescent="0.25">
      <c r="A65" s="17">
        <f t="shared" si="4"/>
        <v>8</v>
      </c>
      <c r="B65" s="39">
        <v>7067</v>
      </c>
      <c r="C65" s="25" t="str">
        <f>_xlfn.XLOOKUP(__xlnm._FilterDatabase_1514[[#This Row],[SAPSA Number]],Table1[SAPSA number],Table1[Paid up])</f>
        <v>Y</v>
      </c>
      <c r="D65" s="39" t="str">
        <f>_xlfn.XLOOKUP(__xlnm._FilterDatabase_1514[[#This Row],[SAPSA Number]],'DS Point summary'!A:A,'DS Point summary'!C:C)</f>
        <v>Kewan Rudy</v>
      </c>
      <c r="E65" s="39" t="str">
        <f>_xlfn.XLOOKUP(__xlnm._FilterDatabase_1514[[#This Row],[SAPSA Number]],'DS Point summary'!A:A,'DS Point summary'!D:D)</f>
        <v>Kiloh</v>
      </c>
      <c r="F65" s="20" t="str">
        <f>_xlfn.XLOOKUP(__xlnm._FilterDatabase_1514[[#This Row],[SAPSA Number]],'DS Point summary'!A:A,'DS Point summary'!E:E)</f>
        <v>KR</v>
      </c>
      <c r="G65" s="17" t="str">
        <f ca="1">_xlfn.XLOOKUP(__xlnm._FilterDatabase_1514[[#This Row],[SAPSA Number]],'DS Point summary'!A:A,'DS Point summary'!F:F)</f>
        <v>Jnr</v>
      </c>
      <c r="H65" s="19">
        <f>_xlfn.XLOOKUP(__xlnm._FilterDatabase_1514[[#This Row],[SAPSA Number]],'DS Point summary'!A:A,'DS Point summary'!G:G)</f>
        <v>0</v>
      </c>
      <c r="I65" s="19" t="s">
        <v>344</v>
      </c>
      <c r="J65" s="21">
        <f t="shared" si="5"/>
        <v>0</v>
      </c>
      <c r="K65" s="22">
        <f t="shared" si="6"/>
        <v>0</v>
      </c>
      <c r="L65" s="23">
        <v>0</v>
      </c>
      <c r="M65" s="24">
        <v>0</v>
      </c>
      <c r="N65" s="23">
        <v>0</v>
      </c>
      <c r="O65" s="24">
        <v>0</v>
      </c>
      <c r="P65" s="23">
        <v>0</v>
      </c>
      <c r="Q65" s="24">
        <v>0</v>
      </c>
      <c r="R65" s="23">
        <v>0</v>
      </c>
      <c r="S65" s="24">
        <v>0</v>
      </c>
      <c r="T65" s="23">
        <v>0</v>
      </c>
      <c r="U65" s="24">
        <v>0</v>
      </c>
      <c r="V65" s="23">
        <v>0</v>
      </c>
      <c r="W65" s="24">
        <v>0</v>
      </c>
    </row>
    <row r="66" spans="1:23" ht="14.45" customHeight="1" x14ac:dyDescent="0.25">
      <c r="A66" s="17">
        <f t="shared" ref="A66:A97" si="7">RANK(K66,K$2:K$136,0)</f>
        <v>8</v>
      </c>
      <c r="B66" s="26">
        <v>6434</v>
      </c>
      <c r="C66" s="25" t="str">
        <f>_xlfn.XLOOKUP(__xlnm._FilterDatabase_1514[[#This Row],[SAPSA Number]],Table1[SAPSA number],Table1[Paid up])</f>
        <v>Y</v>
      </c>
      <c r="D66" s="39" t="str">
        <f>_xlfn.XLOOKUP(__xlnm._FilterDatabase_1514[[#This Row],[SAPSA Number]],'DS Point summary'!A:A,'DS Point summary'!C:C)</f>
        <v>Francois Robert</v>
      </c>
      <c r="E66" s="39" t="str">
        <f>_xlfn.XLOOKUP(__xlnm._FilterDatabase_1514[[#This Row],[SAPSA Number]],'DS Point summary'!A:A,'DS Point summary'!D:D)</f>
        <v>Koekemoer</v>
      </c>
      <c r="F66" s="20" t="str">
        <f>_xlfn.XLOOKUP(__xlnm._FilterDatabase_1514[[#This Row],[SAPSA Number]],'DS Point summary'!A:A,'DS Point summary'!E:E)</f>
        <v>FR</v>
      </c>
      <c r="G66" s="17" t="str">
        <f ca="1">_xlfn.XLOOKUP(__xlnm._FilterDatabase_1514[[#This Row],[SAPSA Number]],'DS Point summary'!A:A,'DS Point summary'!F:F)</f>
        <v xml:space="preserve"> </v>
      </c>
      <c r="H66" s="19">
        <f ca="1">_xlfn.XLOOKUP(__xlnm._FilterDatabase_1514[[#This Row],[SAPSA Number]],'DS Point summary'!A:A,'DS Point summary'!G:G)</f>
        <v>42</v>
      </c>
      <c r="I66" s="19" t="s">
        <v>344</v>
      </c>
      <c r="J66" s="21">
        <f t="shared" ref="J66:J97" si="8">(IF(L66&gt;0,1,0)+(IF(M66&gt;0,1,0))+(IF(N66&gt;0,1,0))+(IF(O66&gt;0,1,0))+(IF(P66&gt;0,1,0))+(IF(Q66&gt;0,1,0))+(IF(R66&gt;0,1,0))+(IF(S66&gt;0,1,0))+(IF(T66&gt;0,1,0))+(IF(U66&gt;0,1,0))+(IF(V66&gt;0,1,0))+(IF(W66&gt;0,1,0)))</f>
        <v>0</v>
      </c>
      <c r="K66" s="22">
        <f t="shared" ref="K66:K97" si="9">(LARGE(L66:U66,1)+LARGE(L66:U66,2)+LARGE(L66:U66,3)+LARGE(L66:U66,4)+LARGE(L66:U66,5))/5</f>
        <v>0</v>
      </c>
      <c r="L66" s="23">
        <v>0</v>
      </c>
      <c r="M66" s="24">
        <v>0</v>
      </c>
      <c r="N66" s="23">
        <v>0</v>
      </c>
      <c r="O66" s="24">
        <v>0</v>
      </c>
      <c r="P66" s="23">
        <v>0</v>
      </c>
      <c r="Q66" s="24">
        <v>0</v>
      </c>
      <c r="R66" s="23">
        <v>0</v>
      </c>
      <c r="S66" s="24">
        <v>0</v>
      </c>
      <c r="T66" s="23">
        <v>0</v>
      </c>
      <c r="U66" s="24">
        <v>0</v>
      </c>
      <c r="V66" s="23">
        <v>0</v>
      </c>
      <c r="W66" s="24">
        <v>0</v>
      </c>
    </row>
    <row r="67" spans="1:23" ht="14.45" customHeight="1" x14ac:dyDescent="0.25">
      <c r="A67" s="17">
        <f t="shared" si="7"/>
        <v>8</v>
      </c>
      <c r="B67" s="26">
        <v>191</v>
      </c>
      <c r="C67" s="25" t="str">
        <f>_xlfn.XLOOKUP(__xlnm._FilterDatabase_1514[[#This Row],[SAPSA Number]],Table1[SAPSA number],Table1[Paid up])</f>
        <v>Y</v>
      </c>
      <c r="D67" s="39" t="str">
        <f>_xlfn.XLOOKUP(__xlnm._FilterDatabase_1514[[#This Row],[SAPSA Number]],'DS Point summary'!A:A,'DS Point summary'!C:C)</f>
        <v>Joseph John</v>
      </c>
      <c r="E67" s="39" t="str">
        <f>_xlfn.XLOOKUP(__xlnm._FilterDatabase_1514[[#This Row],[SAPSA Number]],'DS Point summary'!A:A,'DS Point summary'!D:D)</f>
        <v>Kriel</v>
      </c>
      <c r="F67" s="20" t="str">
        <f>_xlfn.XLOOKUP(__xlnm._FilterDatabase_1514[[#This Row],[SAPSA Number]],'DS Point summary'!A:A,'DS Point summary'!E:E)</f>
        <v>JJ</v>
      </c>
      <c r="G67" s="17" t="str">
        <f ca="1">_xlfn.XLOOKUP(__xlnm._FilterDatabase_1514[[#This Row],[SAPSA Number]],'DS Point summary'!A:A,'DS Point summary'!F:F)</f>
        <v>SS</v>
      </c>
      <c r="H67" s="19">
        <f ca="1">_xlfn.XLOOKUP(__xlnm._FilterDatabase_1514[[#This Row],[SAPSA Number]],'DS Point summary'!A:A,'DS Point summary'!G:G)</f>
        <v>60</v>
      </c>
      <c r="I67" s="19" t="s">
        <v>344</v>
      </c>
      <c r="J67" s="21">
        <f t="shared" si="8"/>
        <v>0</v>
      </c>
      <c r="K67" s="22">
        <f t="shared" si="9"/>
        <v>0</v>
      </c>
      <c r="L67" s="23">
        <v>0</v>
      </c>
      <c r="M67" s="24">
        <v>0</v>
      </c>
      <c r="N67" s="23">
        <v>0</v>
      </c>
      <c r="O67" s="24">
        <v>0</v>
      </c>
      <c r="P67" s="23">
        <v>0</v>
      </c>
      <c r="Q67" s="24">
        <v>0</v>
      </c>
      <c r="R67" s="23">
        <v>0</v>
      </c>
      <c r="S67" s="24">
        <v>0</v>
      </c>
      <c r="T67" s="23">
        <v>0</v>
      </c>
      <c r="U67" s="24">
        <v>0</v>
      </c>
      <c r="V67" s="23">
        <v>0</v>
      </c>
      <c r="W67" s="24">
        <v>0</v>
      </c>
    </row>
    <row r="68" spans="1:23" x14ac:dyDescent="0.25">
      <c r="A68" s="17">
        <f t="shared" si="7"/>
        <v>8</v>
      </c>
      <c r="B68" s="26">
        <v>199</v>
      </c>
      <c r="C68" s="25" t="str">
        <f>_xlfn.XLOOKUP(__xlnm._FilterDatabase_1514[[#This Row],[SAPSA Number]],Table1[SAPSA number],Table1[Paid up])</f>
        <v>Y</v>
      </c>
      <c r="D68" s="39" t="str">
        <f>_xlfn.XLOOKUP(__xlnm._FilterDatabase_1514[[#This Row],[SAPSA Number]],'DS Point summary'!A:A,'DS Point summary'!C:C)</f>
        <v>Susanna Johanna</v>
      </c>
      <c r="E68" s="39" t="str">
        <f>_xlfn.XLOOKUP(__xlnm._FilterDatabase_1514[[#This Row],[SAPSA Number]],'DS Point summary'!A:A,'DS Point summary'!D:D)</f>
        <v>Kriel</v>
      </c>
      <c r="F68" s="20" t="str">
        <f>_xlfn.XLOOKUP(__xlnm._FilterDatabase_1514[[#This Row],[SAPSA Number]],'DS Point summary'!A:A,'DS Point summary'!E:E)</f>
        <v>SJ</v>
      </c>
      <c r="G68" s="17" t="str">
        <f>_xlfn.XLOOKUP(__xlnm._FilterDatabase_1514[[#This Row],[SAPSA Number]],'DS Point summary'!A:A,'DS Point summary'!F:F)</f>
        <v>Lady</v>
      </c>
      <c r="H68" s="19">
        <f ca="1">_xlfn.XLOOKUP(__xlnm._FilterDatabase_1514[[#This Row],[SAPSA Number]],'DS Point summary'!A:A,'DS Point summary'!G:G)</f>
        <v>60</v>
      </c>
      <c r="I68" s="19" t="s">
        <v>344</v>
      </c>
      <c r="J68" s="21">
        <f t="shared" si="8"/>
        <v>0</v>
      </c>
      <c r="K68" s="22">
        <f t="shared" si="9"/>
        <v>0</v>
      </c>
      <c r="L68" s="23">
        <v>0</v>
      </c>
      <c r="M68" s="24">
        <v>0</v>
      </c>
      <c r="N68" s="23">
        <v>0</v>
      </c>
      <c r="O68" s="24">
        <v>0</v>
      </c>
      <c r="P68" s="23">
        <v>0</v>
      </c>
      <c r="Q68" s="24">
        <v>0</v>
      </c>
      <c r="R68" s="23">
        <v>0</v>
      </c>
      <c r="S68" s="24">
        <v>0</v>
      </c>
      <c r="T68" s="23">
        <v>0</v>
      </c>
      <c r="U68" s="24">
        <v>0</v>
      </c>
      <c r="V68" s="23">
        <v>0</v>
      </c>
      <c r="W68" s="24">
        <v>0</v>
      </c>
    </row>
    <row r="69" spans="1:23" x14ac:dyDescent="0.25">
      <c r="A69" s="17">
        <f t="shared" si="7"/>
        <v>8</v>
      </c>
      <c r="B69" s="26">
        <v>252</v>
      </c>
      <c r="C69" s="25" t="str">
        <f>_xlfn.XLOOKUP(__xlnm._FilterDatabase_1514[[#This Row],[SAPSA Number]],Table1[SAPSA number],Table1[Paid up])</f>
        <v>Y</v>
      </c>
      <c r="D69" s="39" t="str">
        <f>_xlfn.XLOOKUP(__xlnm._FilterDatabase_1514[[#This Row],[SAPSA Number]],'DS Point summary'!A:A,'DS Point summary'!C:C)</f>
        <v>Deon</v>
      </c>
      <c r="E69" s="39" t="str">
        <f>_xlfn.XLOOKUP(__xlnm._FilterDatabase_1514[[#This Row],[SAPSA Number]],'DS Point summary'!A:A,'DS Point summary'!D:D)</f>
        <v>Labuschagne</v>
      </c>
      <c r="F69" s="20" t="str">
        <f>_xlfn.XLOOKUP(__xlnm._FilterDatabase_1514[[#This Row],[SAPSA Number]],'DS Point summary'!A:A,'DS Point summary'!E:E)</f>
        <v>D</v>
      </c>
      <c r="G69" s="17" t="str">
        <f ca="1">_xlfn.XLOOKUP(__xlnm._FilterDatabase_1514[[#This Row],[SAPSA Number]],'DS Point summary'!A:A,'DS Point summary'!F:F)</f>
        <v>SS</v>
      </c>
      <c r="H69" s="19">
        <f ca="1">_xlfn.XLOOKUP(__xlnm._FilterDatabase_1514[[#This Row],[SAPSA Number]],'DS Point summary'!A:A,'DS Point summary'!G:G)</f>
        <v>69</v>
      </c>
      <c r="I69" s="19" t="s">
        <v>344</v>
      </c>
      <c r="J69" s="21">
        <f t="shared" si="8"/>
        <v>0</v>
      </c>
      <c r="K69" s="22">
        <f t="shared" si="9"/>
        <v>0</v>
      </c>
      <c r="L69" s="23">
        <v>0</v>
      </c>
      <c r="M69" s="24">
        <v>0</v>
      </c>
      <c r="N69" s="23">
        <v>0</v>
      </c>
      <c r="O69" s="24">
        <v>0</v>
      </c>
      <c r="P69" s="23">
        <v>0</v>
      </c>
      <c r="Q69" s="24">
        <v>0</v>
      </c>
      <c r="R69" s="23">
        <v>0</v>
      </c>
      <c r="S69" s="24">
        <v>0</v>
      </c>
      <c r="T69" s="23">
        <v>0</v>
      </c>
      <c r="U69" s="24">
        <v>0</v>
      </c>
      <c r="V69" s="23">
        <v>0</v>
      </c>
      <c r="W69" s="24">
        <v>0</v>
      </c>
    </row>
    <row r="70" spans="1:23" x14ac:dyDescent="0.25">
      <c r="A70" s="17">
        <f t="shared" si="7"/>
        <v>8</v>
      </c>
      <c r="B70" s="27">
        <v>2651</v>
      </c>
      <c r="C70" s="25" t="str">
        <f>_xlfn.XLOOKUP(__xlnm._FilterDatabase_1514[[#This Row],[SAPSA Number]],Table1[SAPSA number],Table1[Paid up])</f>
        <v>Y</v>
      </c>
      <c r="D70" s="39" t="str">
        <f>_xlfn.XLOOKUP(__xlnm._FilterDatabase_1514[[#This Row],[SAPSA Number]],'DS Point summary'!A:A,'DS Point summary'!C:C)</f>
        <v>Paul Herman</v>
      </c>
      <c r="E70" s="39" t="str">
        <f>_xlfn.XLOOKUP(__xlnm._FilterDatabase_1514[[#This Row],[SAPSA Number]],'DS Point summary'!A:A,'DS Point summary'!D:D)</f>
        <v>Leuschner</v>
      </c>
      <c r="F70" s="20" t="str">
        <f>_xlfn.XLOOKUP(__xlnm._FilterDatabase_1514[[#This Row],[SAPSA Number]],'DS Point summary'!A:A,'DS Point summary'!E:E)</f>
        <v>PH</v>
      </c>
      <c r="G70" s="17" t="str">
        <f ca="1">_xlfn.XLOOKUP(__xlnm._FilterDatabase_1514[[#This Row],[SAPSA Number]],'DS Point summary'!A:A,'DS Point summary'!F:F)</f>
        <v>S</v>
      </c>
      <c r="H70" s="19">
        <f ca="1">_xlfn.XLOOKUP(__xlnm._FilterDatabase_1514[[#This Row],[SAPSA Number]],'DS Point summary'!A:A,'DS Point summary'!G:G)</f>
        <v>50</v>
      </c>
      <c r="I70" s="19" t="s">
        <v>344</v>
      </c>
      <c r="J70" s="21">
        <f t="shared" si="8"/>
        <v>0</v>
      </c>
      <c r="K70" s="22">
        <f t="shared" si="9"/>
        <v>0</v>
      </c>
      <c r="L70" s="23">
        <v>0</v>
      </c>
      <c r="M70" s="24">
        <v>0</v>
      </c>
      <c r="N70" s="23">
        <v>0</v>
      </c>
      <c r="O70" s="24">
        <v>0</v>
      </c>
      <c r="P70" s="23">
        <v>0</v>
      </c>
      <c r="Q70" s="24">
        <v>0</v>
      </c>
      <c r="R70" s="23">
        <v>0</v>
      </c>
      <c r="S70" s="24">
        <v>0</v>
      </c>
      <c r="T70" s="23">
        <v>0</v>
      </c>
      <c r="U70" s="24">
        <v>0</v>
      </c>
      <c r="V70" s="23">
        <v>0</v>
      </c>
      <c r="W70" s="24">
        <v>0</v>
      </c>
    </row>
    <row r="71" spans="1:23" x14ac:dyDescent="0.25">
      <c r="A71" s="17">
        <f t="shared" si="7"/>
        <v>8</v>
      </c>
      <c r="B71" s="26">
        <v>3810</v>
      </c>
      <c r="C71" s="25" t="str">
        <f>_xlfn.XLOOKUP(__xlnm._FilterDatabase_1514[[#This Row],[SAPSA Number]],Table1[SAPSA number],Table1[Paid up])</f>
        <v>Y</v>
      </c>
      <c r="D71" s="39" t="str">
        <f>_xlfn.XLOOKUP(__xlnm._FilterDatabase_1514[[#This Row],[SAPSA Number]],'DS Point summary'!A:A,'DS Point summary'!C:C)</f>
        <v>Roelof</v>
      </c>
      <c r="E71" s="39" t="str">
        <f>_xlfn.XLOOKUP(__xlnm._FilterDatabase_1514[[#This Row],[SAPSA Number]],'DS Point summary'!A:A,'DS Point summary'!D:D)</f>
        <v>Liebenberg</v>
      </c>
      <c r="F71" s="20" t="str">
        <f>_xlfn.XLOOKUP(__xlnm._FilterDatabase_1514[[#This Row],[SAPSA Number]],'DS Point summary'!A:A,'DS Point summary'!E:E)</f>
        <v>R</v>
      </c>
      <c r="G71" s="17" t="str">
        <f ca="1">_xlfn.XLOOKUP(__xlnm._FilterDatabase_1514[[#This Row],[SAPSA Number]],'DS Point summary'!A:A,'DS Point summary'!F:F)</f>
        <v>S</v>
      </c>
      <c r="H71" s="19">
        <f ca="1">_xlfn.XLOOKUP(__xlnm._FilterDatabase_1514[[#This Row],[SAPSA Number]],'DS Point summary'!A:A,'DS Point summary'!G:G)</f>
        <v>56</v>
      </c>
      <c r="I71" s="19" t="s">
        <v>344</v>
      </c>
      <c r="J71" s="21">
        <f t="shared" si="8"/>
        <v>0</v>
      </c>
      <c r="K71" s="22">
        <f t="shared" si="9"/>
        <v>0</v>
      </c>
      <c r="L71" s="23">
        <v>0</v>
      </c>
      <c r="M71" s="24">
        <v>0</v>
      </c>
      <c r="N71" s="23">
        <v>0</v>
      </c>
      <c r="O71" s="24">
        <v>0</v>
      </c>
      <c r="P71" s="23">
        <v>0</v>
      </c>
      <c r="Q71" s="24">
        <v>0</v>
      </c>
      <c r="R71" s="23">
        <v>0</v>
      </c>
      <c r="S71" s="24">
        <v>0</v>
      </c>
      <c r="T71" s="23">
        <v>0</v>
      </c>
      <c r="U71" s="24">
        <v>0</v>
      </c>
      <c r="V71" s="23">
        <v>0</v>
      </c>
      <c r="W71" s="24">
        <v>0</v>
      </c>
    </row>
    <row r="72" spans="1:23" x14ac:dyDescent="0.25">
      <c r="A72" s="17">
        <f t="shared" si="7"/>
        <v>8</v>
      </c>
      <c r="B72" s="26">
        <v>6395</v>
      </c>
      <c r="C72" s="25" t="str">
        <f>_xlfn.XLOOKUP(__xlnm._FilterDatabase_1514[[#This Row],[SAPSA Number]],Table1[SAPSA number],Table1[Paid up])</f>
        <v>Y</v>
      </c>
      <c r="D72" s="39" t="str">
        <f>_xlfn.XLOOKUP(__xlnm._FilterDatabase_1514[[#This Row],[SAPSA Number]],'DS Point summary'!A:A,'DS Point summary'!C:C)</f>
        <v>Andre Jacque</v>
      </c>
      <c r="E72" s="39" t="str">
        <f>_xlfn.XLOOKUP(__xlnm._FilterDatabase_1514[[#This Row],[SAPSA Number]],'DS Point summary'!A:A,'DS Point summary'!D:D)</f>
        <v>Loubser</v>
      </c>
      <c r="F72" s="20" t="str">
        <f>_xlfn.XLOOKUP(__xlnm._FilterDatabase_1514[[#This Row],[SAPSA Number]],'DS Point summary'!A:A,'DS Point summary'!E:E)</f>
        <v>AJP</v>
      </c>
      <c r="G72" s="17" t="str">
        <f>_xlfn.XLOOKUP(__xlnm._FilterDatabase_1514[[#This Row],[SAPSA Number]],'DS Point summary'!A:A,'DS Point summary'!F:F)</f>
        <v>Y</v>
      </c>
      <c r="H72" s="19">
        <f>_xlfn.XLOOKUP(__xlnm._FilterDatabase_1514[[#This Row],[SAPSA Number]],'DS Point summary'!A:A,'DS Point summary'!G:G)</f>
        <v>0</v>
      </c>
      <c r="I72" s="19" t="s">
        <v>344</v>
      </c>
      <c r="J72" s="21">
        <f t="shared" si="8"/>
        <v>0</v>
      </c>
      <c r="K72" s="22">
        <f t="shared" si="9"/>
        <v>0</v>
      </c>
      <c r="L72" s="23">
        <v>0</v>
      </c>
      <c r="M72" s="24">
        <v>0</v>
      </c>
      <c r="N72" s="23">
        <v>0</v>
      </c>
      <c r="O72" s="24">
        <v>0</v>
      </c>
      <c r="P72" s="23">
        <v>0</v>
      </c>
      <c r="Q72" s="24">
        <v>0</v>
      </c>
      <c r="R72" s="23">
        <v>0</v>
      </c>
      <c r="S72" s="24">
        <v>0</v>
      </c>
      <c r="T72" s="23">
        <v>0</v>
      </c>
      <c r="U72" s="24">
        <v>0</v>
      </c>
      <c r="V72" s="23">
        <v>0</v>
      </c>
      <c r="W72" s="24">
        <v>0</v>
      </c>
    </row>
    <row r="73" spans="1:23" x14ac:dyDescent="0.25">
      <c r="A73" s="17">
        <f t="shared" si="7"/>
        <v>8</v>
      </c>
      <c r="B73" s="25">
        <v>683</v>
      </c>
      <c r="C73" s="25" t="str">
        <f>_xlfn.XLOOKUP(__xlnm._FilterDatabase_1514[[#This Row],[SAPSA Number]],Table1[SAPSA number],Table1[Paid up])</f>
        <v>Y</v>
      </c>
      <c r="D73" s="39" t="str">
        <f>_xlfn.XLOOKUP(__xlnm._FilterDatabase_1514[[#This Row],[SAPSA Number]],'DS Point summary'!A:A,'DS Point summary'!C:C)</f>
        <v>Ivor</v>
      </c>
      <c r="E73" s="39" t="str">
        <f>_xlfn.XLOOKUP(__xlnm._FilterDatabase_1514[[#This Row],[SAPSA Number]],'DS Point summary'!A:A,'DS Point summary'!D:D)</f>
        <v>Marais</v>
      </c>
      <c r="F73" s="20" t="str">
        <f>_xlfn.XLOOKUP(__xlnm._FilterDatabase_1514[[#This Row],[SAPSA Number]],'DS Point summary'!A:A,'DS Point summary'!E:E)</f>
        <v>I</v>
      </c>
      <c r="G73" s="17" t="str">
        <f ca="1">_xlfn.XLOOKUP(__xlnm._FilterDatabase_1514[[#This Row],[SAPSA Number]],'DS Point summary'!A:A,'DS Point summary'!F:F)</f>
        <v>S</v>
      </c>
      <c r="H73" s="19">
        <f ca="1">_xlfn.XLOOKUP(__xlnm._FilterDatabase_1514[[#This Row],[SAPSA Number]],'DS Point summary'!A:A,'DS Point summary'!G:G)</f>
        <v>57</v>
      </c>
      <c r="I73" s="19" t="s">
        <v>344</v>
      </c>
      <c r="J73" s="21">
        <f t="shared" si="8"/>
        <v>0</v>
      </c>
      <c r="K73" s="22">
        <f t="shared" si="9"/>
        <v>0</v>
      </c>
      <c r="L73" s="23">
        <v>0</v>
      </c>
      <c r="M73" s="24">
        <v>0</v>
      </c>
      <c r="N73" s="23">
        <v>0</v>
      </c>
      <c r="O73" s="24">
        <v>0</v>
      </c>
      <c r="P73" s="23">
        <v>0</v>
      </c>
      <c r="Q73" s="24">
        <v>0</v>
      </c>
      <c r="R73" s="23">
        <v>0</v>
      </c>
      <c r="S73" s="24">
        <v>0</v>
      </c>
      <c r="T73" s="23">
        <v>0</v>
      </c>
      <c r="U73" s="24">
        <v>0</v>
      </c>
      <c r="V73" s="23">
        <v>0</v>
      </c>
      <c r="W73" s="24">
        <v>0</v>
      </c>
    </row>
    <row r="74" spans="1:23" x14ac:dyDescent="0.25">
      <c r="A74" s="17">
        <f t="shared" si="7"/>
        <v>8</v>
      </c>
      <c r="B74" s="18">
        <v>6966</v>
      </c>
      <c r="C74" s="25" t="str">
        <f>_xlfn.XLOOKUP(__xlnm._FilterDatabase_1514[[#This Row],[SAPSA Number]],Table1[SAPSA number],Table1[Paid up])</f>
        <v>Y</v>
      </c>
      <c r="D74" s="39" t="str">
        <f>_xlfn.XLOOKUP(__xlnm._FilterDatabase_1514[[#This Row],[SAPSA Number]],'DS Point summary'!A:A,'DS Point summary'!C:C)</f>
        <v>James</v>
      </c>
      <c r="E74" s="39" t="str">
        <f>_xlfn.XLOOKUP(__xlnm._FilterDatabase_1514[[#This Row],[SAPSA Number]],'DS Point summary'!A:A,'DS Point summary'!D:D)</f>
        <v>Masonganye</v>
      </c>
      <c r="F74" s="20" t="str">
        <f>_xlfn.XLOOKUP(__xlnm._FilterDatabase_1514[[#This Row],[SAPSA Number]],'DS Point summary'!A:A,'DS Point summary'!E:E)</f>
        <v>J</v>
      </c>
      <c r="G74" s="17" t="str">
        <f ca="1">_xlfn.XLOOKUP(__xlnm._FilterDatabase_1514[[#This Row],[SAPSA Number]],'DS Point summary'!A:A,'DS Point summary'!F:F)</f>
        <v>S</v>
      </c>
      <c r="H74" s="39">
        <f ca="1">_xlfn.XLOOKUP(__xlnm._FilterDatabase_1514[[#This Row],[Tag]],'DS Point summary'!F:F,'DS Point summary'!G:G)</f>
        <v>56</v>
      </c>
      <c r="I74" s="19" t="s">
        <v>344</v>
      </c>
      <c r="J74" s="21">
        <f t="shared" si="8"/>
        <v>0</v>
      </c>
      <c r="K74" s="22">
        <f t="shared" si="9"/>
        <v>0</v>
      </c>
      <c r="L74" s="83">
        <v>0</v>
      </c>
      <c r="M74" s="84">
        <v>0</v>
      </c>
      <c r="N74" s="83">
        <v>0</v>
      </c>
      <c r="O74" s="84">
        <v>0</v>
      </c>
      <c r="P74" s="83">
        <v>0</v>
      </c>
      <c r="Q74" s="84">
        <v>0</v>
      </c>
      <c r="R74" s="83">
        <v>0</v>
      </c>
      <c r="S74" s="84">
        <v>0</v>
      </c>
      <c r="T74" s="83">
        <v>0</v>
      </c>
      <c r="U74" s="84">
        <v>0</v>
      </c>
      <c r="V74" s="83">
        <v>0</v>
      </c>
      <c r="W74" s="84">
        <v>0</v>
      </c>
    </row>
    <row r="75" spans="1:23" x14ac:dyDescent="0.25">
      <c r="A75" s="17">
        <f t="shared" si="7"/>
        <v>8</v>
      </c>
      <c r="B75" s="30">
        <v>7132</v>
      </c>
      <c r="C75" s="25" t="str">
        <f>_xlfn.XLOOKUP(__xlnm._FilterDatabase_1514[[#This Row],[SAPSA Number]],Table1[SAPSA number],Table1[Paid up])</f>
        <v>Y</v>
      </c>
      <c r="D75" s="39" t="str">
        <f>_xlfn.XLOOKUP(__xlnm._FilterDatabase_1514[[#This Row],[SAPSA Number]],'DS Point summary'!A:A,'DS Point summary'!C:C)</f>
        <v>Yussuf</v>
      </c>
      <c r="E75" s="39" t="str">
        <f>_xlfn.XLOOKUP(__xlnm._FilterDatabase_1514[[#This Row],[SAPSA Number]],'DS Point summary'!A:A,'DS Point summary'!D:D)</f>
        <v>Mayet</v>
      </c>
      <c r="F75" s="20" t="str">
        <f>_xlfn.XLOOKUP(__xlnm._FilterDatabase_1514[[#This Row],[SAPSA Number]],'DS Point summary'!A:A,'DS Point summary'!E:E)</f>
        <v>Y</v>
      </c>
      <c r="G75" s="17" t="str">
        <f ca="1">_xlfn.XLOOKUP(__xlnm._FilterDatabase_1514[[#This Row],[SAPSA Number]],'DS Point summary'!A:A,'DS Point summary'!F:F)</f>
        <v>GS</v>
      </c>
      <c r="H75" s="19">
        <f>_xlfn.XLOOKUP(__xlnm._FilterDatabase_1514[[#This Row],[SAPSA Number]],'DS Point summary'!A:A,'DS Point summary'!G:G)</f>
        <v>0</v>
      </c>
      <c r="I75" s="19" t="s">
        <v>344</v>
      </c>
      <c r="J75" s="21">
        <f t="shared" si="8"/>
        <v>0</v>
      </c>
      <c r="K75" s="22">
        <f t="shared" si="9"/>
        <v>0</v>
      </c>
      <c r="L75" s="23">
        <v>0</v>
      </c>
      <c r="M75" s="24">
        <v>0</v>
      </c>
      <c r="N75" s="23">
        <v>0</v>
      </c>
      <c r="O75" s="24">
        <v>0</v>
      </c>
      <c r="P75" s="23">
        <v>0</v>
      </c>
      <c r="Q75" s="24">
        <v>0</v>
      </c>
      <c r="R75" s="23">
        <v>0</v>
      </c>
      <c r="S75" s="24">
        <v>0</v>
      </c>
      <c r="T75" s="23">
        <v>0</v>
      </c>
      <c r="U75" s="24">
        <v>0</v>
      </c>
      <c r="V75" s="23">
        <v>0</v>
      </c>
      <c r="W75" s="24">
        <v>0</v>
      </c>
    </row>
    <row r="76" spans="1:23" x14ac:dyDescent="0.25">
      <c r="A76" s="17">
        <f t="shared" si="7"/>
        <v>8</v>
      </c>
      <c r="B76" s="39">
        <v>888</v>
      </c>
      <c r="C76" s="25" t="str">
        <f>_xlfn.XLOOKUP(__xlnm._FilterDatabase_1514[[#This Row],[SAPSA Number]],Table1[SAPSA number],Table1[Paid up])</f>
        <v>Y</v>
      </c>
      <c r="D76" s="39" t="str">
        <f>_xlfn.XLOOKUP(__xlnm._FilterDatabase_1514[[#This Row],[SAPSA Number]],'DS Point summary'!A:A,'DS Point summary'!C:C)</f>
        <v>Yolandi Elaine</v>
      </c>
      <c r="E76" s="39" t="str">
        <f>_xlfn.XLOOKUP(__xlnm._FilterDatabase_1514[[#This Row],[SAPSA Number]],'DS Point summary'!A:A,'DS Point summary'!D:D)</f>
        <v>McAllister</v>
      </c>
      <c r="F76" s="20" t="str">
        <f>_xlfn.XLOOKUP(__xlnm._FilterDatabase_1514[[#This Row],[SAPSA Number]],'DS Point summary'!A:A,'DS Point summary'!E:E)</f>
        <v>YE</v>
      </c>
      <c r="G76" s="17" t="str">
        <f>_xlfn.XLOOKUP(__xlnm._FilterDatabase_1514[[#This Row],[SAPSA Number]],'DS Point summary'!A:A,'DS Point summary'!F:F)</f>
        <v>Lady</v>
      </c>
      <c r="H76" s="19">
        <f ca="1">_xlfn.XLOOKUP(__xlnm._FilterDatabase_1514[[#This Row],[SAPSA Number]],'DS Point summary'!A:A,'DS Point summary'!G:G)</f>
        <v>55</v>
      </c>
      <c r="I76" s="19" t="s">
        <v>344</v>
      </c>
      <c r="J76" s="21">
        <f t="shared" si="8"/>
        <v>1</v>
      </c>
      <c r="K76" s="22">
        <f t="shared" si="9"/>
        <v>0</v>
      </c>
      <c r="L76" s="23">
        <v>0</v>
      </c>
      <c r="M76" s="24" t="s">
        <v>661</v>
      </c>
      <c r="N76" s="23">
        <v>0</v>
      </c>
      <c r="O76" s="24">
        <v>0</v>
      </c>
      <c r="P76" s="23">
        <v>0</v>
      </c>
      <c r="Q76" s="24">
        <v>0</v>
      </c>
      <c r="R76" s="23">
        <v>0</v>
      </c>
      <c r="S76" s="24">
        <v>0</v>
      </c>
      <c r="T76" s="23">
        <v>0</v>
      </c>
      <c r="U76" s="24">
        <v>0</v>
      </c>
      <c r="V76" s="23">
        <v>0</v>
      </c>
      <c r="W76" s="24">
        <v>0</v>
      </c>
    </row>
    <row r="77" spans="1:23" x14ac:dyDescent="0.25">
      <c r="A77" s="31">
        <f t="shared" si="7"/>
        <v>8</v>
      </c>
      <c r="B77" s="32">
        <v>851</v>
      </c>
      <c r="C77" s="25" t="str">
        <f>_xlfn.XLOOKUP(__xlnm._FilterDatabase_1514[[#This Row],[SAPSA Number]],Table1[SAPSA number],Table1[Paid up])</f>
        <v>Y</v>
      </c>
      <c r="D77" s="39" t="str">
        <f>_xlfn.XLOOKUP(__xlnm._FilterDatabase_1514[[#This Row],[SAPSA Number]],'DS Point summary'!A:A,'DS Point summary'!C:C)</f>
        <v>Ian David</v>
      </c>
      <c r="E77" s="39" t="str">
        <f>_xlfn.XLOOKUP(__xlnm._FilterDatabase_1514[[#This Row],[SAPSA Number]],'DS Point summary'!A:A,'DS Point summary'!D:D)</f>
        <v>McLaren</v>
      </c>
      <c r="F77" s="20" t="str">
        <f>_xlfn.XLOOKUP(__xlnm._FilterDatabase_1514[[#This Row],[SAPSA Number]],'DS Point summary'!A:A,'DS Point summary'!E:E)</f>
        <v>ID</v>
      </c>
      <c r="G77" s="17" t="str">
        <f ca="1">_xlfn.XLOOKUP(__xlnm._FilterDatabase_1514[[#This Row],[SAPSA Number]],'DS Point summary'!A:A,'DS Point summary'!F:F)</f>
        <v>SS</v>
      </c>
      <c r="H77" s="19">
        <f ca="1">_xlfn.XLOOKUP(__xlnm._FilterDatabase_1514[[#This Row],[SAPSA Number]],'DS Point summary'!A:A,'DS Point summary'!G:G)</f>
        <v>67</v>
      </c>
      <c r="I77" s="19" t="s">
        <v>344</v>
      </c>
      <c r="J77" s="34">
        <f t="shared" si="8"/>
        <v>0</v>
      </c>
      <c r="K77" s="22">
        <f t="shared" si="9"/>
        <v>0</v>
      </c>
      <c r="L77" s="23">
        <v>0</v>
      </c>
      <c r="M77" s="24">
        <v>0</v>
      </c>
      <c r="N77" s="23">
        <v>0</v>
      </c>
      <c r="O77" s="24">
        <v>0</v>
      </c>
      <c r="P77" s="23">
        <v>0</v>
      </c>
      <c r="Q77" s="24">
        <v>0</v>
      </c>
      <c r="R77" s="23">
        <v>0</v>
      </c>
      <c r="S77" s="24">
        <v>0</v>
      </c>
      <c r="T77" s="23">
        <v>0</v>
      </c>
      <c r="U77" s="24">
        <v>0</v>
      </c>
      <c r="V77" s="23">
        <v>0</v>
      </c>
      <c r="W77" s="24">
        <v>0</v>
      </c>
    </row>
    <row r="78" spans="1:23" x14ac:dyDescent="0.25">
      <c r="A78" s="31">
        <f t="shared" si="7"/>
        <v>8</v>
      </c>
      <c r="B78" s="41">
        <v>5200</v>
      </c>
      <c r="C78" s="25" t="str">
        <f>_xlfn.XLOOKUP(__xlnm._FilterDatabase_1514[[#This Row],[SAPSA Number]],Table1[SAPSA number],Table1[Paid up])</f>
        <v>Y</v>
      </c>
      <c r="D78" s="39" t="str">
        <f>_xlfn.XLOOKUP(__xlnm._FilterDatabase_1514[[#This Row],[SAPSA Number]],'DS Point summary'!A:A,'DS Point summary'!C:C)</f>
        <v>Daniel</v>
      </c>
      <c r="E78" s="39" t="str">
        <f>_xlfn.XLOOKUP(__xlnm._FilterDatabase_1514[[#This Row],[SAPSA Number]],'DS Point summary'!A:A,'DS Point summary'!D:D)</f>
        <v>McWilliam</v>
      </c>
      <c r="F78" s="20" t="str">
        <f>_xlfn.XLOOKUP(__xlnm._FilterDatabase_1514[[#This Row],[SAPSA Number]],'DS Point summary'!A:A,'DS Point summary'!E:E)</f>
        <v>D</v>
      </c>
      <c r="G78" s="17">
        <f>_xlfn.XLOOKUP(__xlnm._FilterDatabase_1514[[#This Row],[SAPSA Number]],'DS Point summary'!A:A,'DS Point summary'!F:F)</f>
        <v>0</v>
      </c>
      <c r="H78" s="19">
        <f ca="1">_xlfn.XLOOKUP(__xlnm._FilterDatabase_1514[[#This Row],[SAPSA Number]],'DS Point summary'!A:A,'DS Point summary'!G:G)</f>
        <v>37</v>
      </c>
      <c r="I78" s="19" t="s">
        <v>344</v>
      </c>
      <c r="J78" s="34">
        <f t="shared" si="8"/>
        <v>0</v>
      </c>
      <c r="K78" s="22">
        <f t="shared" si="9"/>
        <v>0</v>
      </c>
      <c r="L78" s="23">
        <v>0</v>
      </c>
      <c r="M78" s="24">
        <v>0</v>
      </c>
      <c r="N78" s="23">
        <v>0</v>
      </c>
      <c r="O78" s="24">
        <v>0</v>
      </c>
      <c r="P78" s="23">
        <v>0</v>
      </c>
      <c r="Q78" s="24">
        <v>0</v>
      </c>
      <c r="R78" s="23">
        <v>0</v>
      </c>
      <c r="S78" s="24">
        <v>0</v>
      </c>
      <c r="T78" s="23">
        <v>0</v>
      </c>
      <c r="U78" s="24">
        <v>0</v>
      </c>
      <c r="V78" s="23">
        <v>0</v>
      </c>
      <c r="W78" s="24">
        <v>0</v>
      </c>
    </row>
    <row r="79" spans="1:23" x14ac:dyDescent="0.25">
      <c r="A79" s="31">
        <f t="shared" si="7"/>
        <v>8</v>
      </c>
      <c r="B79" s="32">
        <v>1771</v>
      </c>
      <c r="C79" s="25" t="str">
        <f>_xlfn.XLOOKUP(__xlnm._FilterDatabase_1514[[#This Row],[SAPSA Number]],Table1[SAPSA number],Table1[Paid up])</f>
        <v>Y</v>
      </c>
      <c r="D79" s="39" t="str">
        <f>_xlfn.XLOOKUP(__xlnm._FilterDatabase_1514[[#This Row],[SAPSA Number]],'DS Point summary'!A:A,'DS Point summary'!C:C)</f>
        <v>Rodney Ralph</v>
      </c>
      <c r="E79" s="39" t="str">
        <f>_xlfn.XLOOKUP(__xlnm._FilterDatabase_1514[[#This Row],[SAPSA Number]],'DS Point summary'!A:A,'DS Point summary'!D:D)</f>
        <v>Mills</v>
      </c>
      <c r="F79" s="20" t="str">
        <f>_xlfn.XLOOKUP(__xlnm._FilterDatabase_1514[[#This Row],[SAPSA Number]],'DS Point summary'!A:A,'DS Point summary'!E:E)</f>
        <v>RR</v>
      </c>
      <c r="G79" s="17" t="str">
        <f ca="1">_xlfn.XLOOKUP(__xlnm._FilterDatabase_1514[[#This Row],[SAPSA Number]],'DS Point summary'!A:A,'DS Point summary'!F:F)</f>
        <v>GS</v>
      </c>
      <c r="H79" s="19">
        <f ca="1">_xlfn.XLOOKUP(__xlnm._FilterDatabase_1514[[#This Row],[SAPSA Number]],'DS Point summary'!A:A,'DS Point summary'!G:G)</f>
        <v>80</v>
      </c>
      <c r="I79" s="19" t="s">
        <v>344</v>
      </c>
      <c r="J79" s="34">
        <f t="shared" si="8"/>
        <v>0</v>
      </c>
      <c r="K79" s="22">
        <f t="shared" si="9"/>
        <v>0</v>
      </c>
      <c r="L79" s="23">
        <v>0</v>
      </c>
      <c r="M79" s="24">
        <v>0</v>
      </c>
      <c r="N79" s="23">
        <v>0</v>
      </c>
      <c r="O79" s="24">
        <v>0</v>
      </c>
      <c r="P79" s="23">
        <v>0</v>
      </c>
      <c r="Q79" s="24">
        <v>0</v>
      </c>
      <c r="R79" s="23">
        <v>0</v>
      </c>
      <c r="S79" s="24">
        <v>0</v>
      </c>
      <c r="T79" s="23">
        <v>0</v>
      </c>
      <c r="U79" s="24">
        <v>0</v>
      </c>
      <c r="V79" s="23">
        <v>0</v>
      </c>
      <c r="W79" s="24">
        <v>0</v>
      </c>
    </row>
    <row r="80" spans="1:23" x14ac:dyDescent="0.25">
      <c r="A80" s="31">
        <f t="shared" si="7"/>
        <v>8</v>
      </c>
      <c r="B80" s="32">
        <v>1637</v>
      </c>
      <c r="C80" s="25" t="str">
        <f>_xlfn.XLOOKUP(__xlnm._FilterDatabase_1514[[#This Row],[SAPSA Number]],Table1[SAPSA number],Table1[Paid up])</f>
        <v>Y</v>
      </c>
      <c r="D80" s="39" t="str">
        <f>_xlfn.XLOOKUP(__xlnm._FilterDatabase_1514[[#This Row],[SAPSA Number]],'DS Point summary'!A:A,'DS Point summary'!C:C)</f>
        <v>Andre Johann Pieter</v>
      </c>
      <c r="E80" s="39" t="str">
        <f>_xlfn.XLOOKUP(__xlnm._FilterDatabase_1514[[#This Row],[SAPSA Number]],'DS Point summary'!A:A,'DS Point summary'!D:D)</f>
        <v>Mouton</v>
      </c>
      <c r="F80" s="20" t="str">
        <f>_xlfn.XLOOKUP(__xlnm._FilterDatabase_1514[[#This Row],[SAPSA Number]],'DS Point summary'!A:A,'DS Point summary'!E:E)</f>
        <v>AJP</v>
      </c>
      <c r="G80" s="17" t="str">
        <f ca="1">_xlfn.XLOOKUP(__xlnm._FilterDatabase_1514[[#This Row],[SAPSA Number]],'DS Point summary'!A:A,'DS Point summary'!F:F)</f>
        <v>SS</v>
      </c>
      <c r="H80" s="19">
        <f ca="1">_xlfn.XLOOKUP(__xlnm._FilterDatabase_1514[[#This Row],[SAPSA Number]],'DS Point summary'!A:A,'DS Point summary'!G:G)</f>
        <v>69</v>
      </c>
      <c r="I80" s="19" t="s">
        <v>344</v>
      </c>
      <c r="J80" s="34">
        <f t="shared" si="8"/>
        <v>0</v>
      </c>
      <c r="K80" s="22">
        <f t="shared" si="9"/>
        <v>0</v>
      </c>
      <c r="L80" s="23">
        <v>0</v>
      </c>
      <c r="M80" s="24">
        <v>0</v>
      </c>
      <c r="N80" s="23">
        <v>0</v>
      </c>
      <c r="O80" s="24">
        <v>0</v>
      </c>
      <c r="P80" s="23">
        <v>0</v>
      </c>
      <c r="Q80" s="24">
        <v>0</v>
      </c>
      <c r="R80" s="23">
        <v>0</v>
      </c>
      <c r="S80" s="24">
        <v>0</v>
      </c>
      <c r="T80" s="23">
        <v>0</v>
      </c>
      <c r="U80" s="24">
        <v>0</v>
      </c>
      <c r="V80" s="23">
        <v>0</v>
      </c>
      <c r="W80" s="24">
        <v>0</v>
      </c>
    </row>
    <row r="81" spans="1:23" x14ac:dyDescent="0.25">
      <c r="A81" s="31">
        <f t="shared" si="7"/>
        <v>8</v>
      </c>
      <c r="B81" s="41">
        <v>1777</v>
      </c>
      <c r="C81" s="25" t="str">
        <f>_xlfn.XLOOKUP(__xlnm._FilterDatabase_1514[[#This Row],[SAPSA Number]],Table1[SAPSA number],Table1[Paid up])</f>
        <v>Y</v>
      </c>
      <c r="D81" s="39" t="str">
        <f>_xlfn.XLOOKUP(__xlnm._FilterDatabase_1514[[#This Row],[SAPSA Number]],'DS Point summary'!A:A,'DS Point summary'!C:C)</f>
        <v xml:space="preserve">Leon </v>
      </c>
      <c r="E81" s="39" t="str">
        <f>_xlfn.XLOOKUP(__xlnm._FilterDatabase_1514[[#This Row],[SAPSA Number]],'DS Point summary'!A:A,'DS Point summary'!D:D)</f>
        <v>Myburgh</v>
      </c>
      <c r="F81" s="20" t="str">
        <f>_xlfn.XLOOKUP(__xlnm._FilterDatabase_1514[[#This Row],[SAPSA Number]],'DS Point summary'!A:A,'DS Point summary'!E:E)</f>
        <v>LC</v>
      </c>
      <c r="G81" s="17" t="str">
        <f ca="1">_xlfn.XLOOKUP(__xlnm._FilterDatabase_1514[[#This Row],[SAPSA Number]],'DS Point summary'!A:A,'DS Point summary'!F:F)</f>
        <v>S</v>
      </c>
      <c r="H81" s="19">
        <f ca="1">_xlfn.XLOOKUP(__xlnm._FilterDatabase_1514[[#This Row],[SAPSA Number]],'DS Point summary'!A:A,'DS Point summary'!G:G)</f>
        <v>51</v>
      </c>
      <c r="I81" s="19" t="s">
        <v>344</v>
      </c>
      <c r="J81" s="34">
        <f t="shared" si="8"/>
        <v>0</v>
      </c>
      <c r="K81" s="22">
        <f t="shared" si="9"/>
        <v>0</v>
      </c>
      <c r="L81" s="23">
        <v>0</v>
      </c>
      <c r="M81" s="24">
        <v>0</v>
      </c>
      <c r="N81" s="23">
        <v>0</v>
      </c>
      <c r="O81" s="24">
        <v>0</v>
      </c>
      <c r="P81" s="23">
        <v>0</v>
      </c>
      <c r="Q81" s="24">
        <v>0</v>
      </c>
      <c r="R81" s="23">
        <v>0</v>
      </c>
      <c r="S81" s="24">
        <v>0</v>
      </c>
      <c r="T81" s="23">
        <v>0</v>
      </c>
      <c r="U81" s="24">
        <v>0</v>
      </c>
      <c r="V81" s="23">
        <v>0</v>
      </c>
      <c r="W81" s="24">
        <v>0</v>
      </c>
    </row>
    <row r="82" spans="1:23" x14ac:dyDescent="0.25">
      <c r="A82" s="31">
        <f t="shared" si="7"/>
        <v>8</v>
      </c>
      <c r="B82" s="41">
        <v>1776</v>
      </c>
      <c r="C82" s="25" t="str">
        <f>_xlfn.XLOOKUP(__xlnm._FilterDatabase_1514[[#This Row],[SAPSA Number]],Table1[SAPSA number],Table1[Paid up])</f>
        <v>Y</v>
      </c>
      <c r="D82" s="39" t="str">
        <f>_xlfn.XLOOKUP(__xlnm._FilterDatabase_1514[[#This Row],[SAPSA Number]],'DS Point summary'!A:A,'DS Point summary'!C:C)</f>
        <v>Leonie Christina</v>
      </c>
      <c r="E82" s="39" t="str">
        <f>_xlfn.XLOOKUP(__xlnm._FilterDatabase_1514[[#This Row],[SAPSA Number]],'DS Point summary'!A:A,'DS Point summary'!D:D)</f>
        <v>Myburgh</v>
      </c>
      <c r="F82" s="20" t="str">
        <f>_xlfn.XLOOKUP(__xlnm._FilterDatabase_1514[[#This Row],[SAPSA Number]],'DS Point summary'!A:A,'DS Point summary'!E:E)</f>
        <v>LC</v>
      </c>
      <c r="G82" s="17" t="str">
        <f>_xlfn.XLOOKUP(__xlnm._FilterDatabase_1514[[#This Row],[SAPSA Number]],'DS Point summary'!A:A,'DS Point summary'!F:F)</f>
        <v>Lady</v>
      </c>
      <c r="H82" s="19">
        <f ca="1">_xlfn.XLOOKUP(__xlnm._FilterDatabase_1514[[#This Row],[SAPSA Number]],'DS Point summary'!A:A,'DS Point summary'!G:G)</f>
        <v>54</v>
      </c>
      <c r="I82" s="19" t="s">
        <v>344</v>
      </c>
      <c r="J82" s="34">
        <f t="shared" si="8"/>
        <v>0</v>
      </c>
      <c r="K82" s="22">
        <f t="shared" si="9"/>
        <v>0</v>
      </c>
      <c r="L82" s="23">
        <v>0</v>
      </c>
      <c r="M82" s="24">
        <v>0</v>
      </c>
      <c r="N82" s="23">
        <v>0</v>
      </c>
      <c r="O82" s="24">
        <v>0</v>
      </c>
      <c r="P82" s="23">
        <v>0</v>
      </c>
      <c r="Q82" s="24">
        <v>0</v>
      </c>
      <c r="R82" s="23">
        <v>0</v>
      </c>
      <c r="S82" s="24">
        <v>0</v>
      </c>
      <c r="T82" s="23">
        <v>0</v>
      </c>
      <c r="U82" s="24">
        <v>0</v>
      </c>
      <c r="V82" s="23">
        <v>0</v>
      </c>
      <c r="W82" s="24">
        <v>0</v>
      </c>
    </row>
    <row r="83" spans="1:23" x14ac:dyDescent="0.25">
      <c r="A83" s="35">
        <f t="shared" si="7"/>
        <v>8</v>
      </c>
      <c r="B83" s="43">
        <v>7073</v>
      </c>
      <c r="C83" s="25" t="str">
        <f>_xlfn.XLOOKUP(__xlnm._FilterDatabase_1514[[#This Row],[SAPSA Number]],Table1[SAPSA number],Table1[Paid up])</f>
        <v>Y</v>
      </c>
      <c r="D83" s="39" t="str">
        <f>_xlfn.XLOOKUP(__xlnm._FilterDatabase_1514[[#This Row],[SAPSA Number]],'DS Point summary'!A:A,'DS Point summary'!C:C)</f>
        <v>Abraham Christoffel</v>
      </c>
      <c r="E83" s="39" t="str">
        <f>_xlfn.XLOOKUP(__xlnm._FilterDatabase_1514[[#This Row],[SAPSA Number]],'DS Point summary'!A:A,'DS Point summary'!D:D)</f>
        <v>Naude</v>
      </c>
      <c r="F83" s="20" t="str">
        <f>_xlfn.XLOOKUP(__xlnm._FilterDatabase_1514[[#This Row],[SAPSA Number]],'DS Point summary'!A:A,'DS Point summary'!E:E)</f>
        <v>AC</v>
      </c>
      <c r="G83" s="17" t="str">
        <f ca="1">_xlfn.XLOOKUP(__xlnm._FilterDatabase_1514[[#This Row],[SAPSA Number]],'DS Point summary'!A:A,'DS Point summary'!F:F)</f>
        <v xml:space="preserve"> </v>
      </c>
      <c r="H83" s="19">
        <f>_xlfn.XLOOKUP(__xlnm._FilterDatabase_1514[[#This Row],[SAPSA Number]],'DS Point summary'!A:A,'DS Point summary'!G:G)</f>
        <v>0</v>
      </c>
      <c r="I83" s="19" t="s">
        <v>344</v>
      </c>
      <c r="J83" s="34">
        <f t="shared" si="8"/>
        <v>0</v>
      </c>
      <c r="K83" s="22">
        <f t="shared" si="9"/>
        <v>0</v>
      </c>
      <c r="L83" s="23">
        <v>0</v>
      </c>
      <c r="M83" s="24">
        <v>0</v>
      </c>
      <c r="N83" s="23">
        <v>0</v>
      </c>
      <c r="O83" s="24">
        <v>0</v>
      </c>
      <c r="P83" s="23">
        <v>0</v>
      </c>
      <c r="Q83" s="24">
        <v>0</v>
      </c>
      <c r="R83" s="23">
        <v>0</v>
      </c>
      <c r="S83" s="24">
        <v>0</v>
      </c>
      <c r="T83" s="23">
        <v>0</v>
      </c>
      <c r="U83" s="24">
        <v>0</v>
      </c>
      <c r="V83" s="23">
        <v>0</v>
      </c>
      <c r="W83" s="24">
        <v>0</v>
      </c>
    </row>
    <row r="84" spans="1:23" x14ac:dyDescent="0.25">
      <c r="A84" s="35">
        <f t="shared" si="7"/>
        <v>8</v>
      </c>
      <c r="B84" s="36">
        <v>5804</v>
      </c>
      <c r="C84" s="25" t="str">
        <f>_xlfn.XLOOKUP(__xlnm._FilterDatabase_1514[[#This Row],[SAPSA Number]],Table1[SAPSA number],Table1[Paid up])</f>
        <v>Y</v>
      </c>
      <c r="D84" s="39" t="str">
        <f>_xlfn.XLOOKUP(__xlnm._FilterDatabase_1514[[#This Row],[SAPSA Number]],'DS Point summary'!A:A,'DS Point summary'!C:C)</f>
        <v>Louis Johannes</v>
      </c>
      <c r="E84" s="39" t="str">
        <f>_xlfn.XLOOKUP(__xlnm._FilterDatabase_1514[[#This Row],[SAPSA Number]],'DS Point summary'!A:A,'DS Point summary'!D:D)</f>
        <v>Nel</v>
      </c>
      <c r="F84" s="20" t="str">
        <f>_xlfn.XLOOKUP(__xlnm._FilterDatabase_1514[[#This Row],[SAPSA Number]],'DS Point summary'!A:A,'DS Point summary'!E:E)</f>
        <v>LJ</v>
      </c>
      <c r="G84" s="17" t="str">
        <f ca="1">_xlfn.XLOOKUP(__xlnm._FilterDatabase_1514[[#This Row],[SAPSA Number]],'DS Point summary'!A:A,'DS Point summary'!F:F)</f>
        <v xml:space="preserve"> </v>
      </c>
      <c r="H84" s="19">
        <f ca="1">_xlfn.XLOOKUP(__xlnm._FilterDatabase_1514[[#This Row],[SAPSA Number]],'DS Point summary'!A:A,'DS Point summary'!G:G)</f>
        <v>46</v>
      </c>
      <c r="I84" s="19" t="s">
        <v>344</v>
      </c>
      <c r="J84" s="34">
        <f t="shared" si="8"/>
        <v>0</v>
      </c>
      <c r="K84" s="22">
        <f t="shared" si="9"/>
        <v>0</v>
      </c>
      <c r="L84" s="23">
        <v>0</v>
      </c>
      <c r="M84" s="24">
        <v>0</v>
      </c>
      <c r="N84" s="23">
        <v>0</v>
      </c>
      <c r="O84" s="24">
        <v>0</v>
      </c>
      <c r="P84" s="23">
        <v>0</v>
      </c>
      <c r="Q84" s="24">
        <v>0</v>
      </c>
      <c r="R84" s="23">
        <v>0</v>
      </c>
      <c r="S84" s="24">
        <v>0</v>
      </c>
      <c r="T84" s="23">
        <v>0</v>
      </c>
      <c r="U84" s="24">
        <v>0</v>
      </c>
      <c r="V84" s="23">
        <v>0</v>
      </c>
      <c r="W84" s="24">
        <v>0</v>
      </c>
    </row>
    <row r="85" spans="1:23" x14ac:dyDescent="0.25">
      <c r="A85" s="35">
        <f t="shared" si="7"/>
        <v>8</v>
      </c>
      <c r="B85" s="32">
        <v>400</v>
      </c>
      <c r="C85" s="25" t="str">
        <f>_xlfn.XLOOKUP(__xlnm._FilterDatabase_1514[[#This Row],[SAPSA Number]],Table1[SAPSA number],Table1[Paid up])</f>
        <v>Y</v>
      </c>
      <c r="D85" s="39" t="str">
        <f>_xlfn.XLOOKUP(__xlnm._FilterDatabase_1514[[#This Row],[SAPSA Number]],'DS Point summary'!A:A,'DS Point summary'!C:C)</f>
        <v>Sean Michael</v>
      </c>
      <c r="E85" s="39" t="str">
        <f>_xlfn.XLOOKUP(__xlnm._FilterDatabase_1514[[#This Row],[SAPSA Number]],'DS Point summary'!A:A,'DS Point summary'!D:D)</f>
        <v>O'Donovan</v>
      </c>
      <c r="F85" s="20" t="str">
        <f>_xlfn.XLOOKUP(__xlnm._FilterDatabase_1514[[#This Row],[SAPSA Number]],'DS Point summary'!A:A,'DS Point summary'!E:E)</f>
        <v>SM</v>
      </c>
      <c r="G85" s="17" t="str">
        <f ca="1">_xlfn.XLOOKUP(__xlnm._FilterDatabase_1514[[#This Row],[SAPSA Number]],'DS Point summary'!A:A,'DS Point summary'!F:F)</f>
        <v>S</v>
      </c>
      <c r="H85" s="19">
        <f ca="1">_xlfn.XLOOKUP(__xlnm._FilterDatabase_1514[[#This Row],[SAPSA Number]],'DS Point summary'!A:A,'DS Point summary'!G:G)</f>
        <v>59</v>
      </c>
      <c r="I85" s="19" t="s">
        <v>344</v>
      </c>
      <c r="J85" s="34">
        <f t="shared" si="8"/>
        <v>0</v>
      </c>
      <c r="K85" s="22">
        <f t="shared" si="9"/>
        <v>0</v>
      </c>
      <c r="L85" s="23">
        <v>0</v>
      </c>
      <c r="M85" s="24">
        <v>0</v>
      </c>
      <c r="N85" s="23">
        <v>0</v>
      </c>
      <c r="O85" s="24">
        <v>0</v>
      </c>
      <c r="P85" s="23">
        <v>0</v>
      </c>
      <c r="Q85" s="24">
        <v>0</v>
      </c>
      <c r="R85" s="23">
        <v>0</v>
      </c>
      <c r="S85" s="24">
        <v>0</v>
      </c>
      <c r="T85" s="23">
        <v>0</v>
      </c>
      <c r="U85" s="24">
        <v>0</v>
      </c>
      <c r="V85" s="23">
        <v>0</v>
      </c>
      <c r="W85" s="24">
        <v>0</v>
      </c>
    </row>
    <row r="86" spans="1:23" x14ac:dyDescent="0.25">
      <c r="A86" s="35">
        <f t="shared" si="7"/>
        <v>8</v>
      </c>
      <c r="B86" s="32">
        <v>401</v>
      </c>
      <c r="C86" s="25" t="str">
        <f>_xlfn.XLOOKUP(__xlnm._FilterDatabase_1514[[#This Row],[SAPSA Number]],Table1[SAPSA number],Table1[Paid up])</f>
        <v>Y</v>
      </c>
      <c r="D86" s="39" t="str">
        <f>_xlfn.XLOOKUP(__xlnm._FilterDatabase_1514[[#This Row],[SAPSA Number]],'DS Point summary'!A:A,'DS Point summary'!C:C)</f>
        <v>Sebella</v>
      </c>
      <c r="E86" s="39" t="str">
        <f>_xlfn.XLOOKUP(__xlnm._FilterDatabase_1514[[#This Row],[SAPSA Number]],'DS Point summary'!A:A,'DS Point summary'!D:D)</f>
        <v>O'Donovan</v>
      </c>
      <c r="F86" s="20" t="str">
        <f>_xlfn.XLOOKUP(__xlnm._FilterDatabase_1514[[#This Row],[SAPSA Number]],'DS Point summary'!A:A,'DS Point summary'!E:E)</f>
        <v>S</v>
      </c>
      <c r="G86" s="17" t="str">
        <f>_xlfn.XLOOKUP(__xlnm._FilterDatabase_1514[[#This Row],[SAPSA Number]],'DS Point summary'!A:A,'DS Point summary'!F:F)</f>
        <v>Lady</v>
      </c>
      <c r="H86" s="19">
        <f ca="1">_xlfn.XLOOKUP(__xlnm._FilterDatabase_1514[[#This Row],[SAPSA Number]],'DS Point summary'!A:A,'DS Point summary'!G:G)</f>
        <v>69</v>
      </c>
      <c r="I86" s="19" t="s">
        <v>344</v>
      </c>
      <c r="J86" s="34">
        <f t="shared" si="8"/>
        <v>0</v>
      </c>
      <c r="K86" s="22">
        <f t="shared" si="9"/>
        <v>0</v>
      </c>
      <c r="L86" s="23">
        <v>0</v>
      </c>
      <c r="M86" s="24">
        <v>0</v>
      </c>
      <c r="N86" s="23">
        <v>0</v>
      </c>
      <c r="O86" s="24">
        <v>0</v>
      </c>
      <c r="P86" s="23">
        <v>0</v>
      </c>
      <c r="Q86" s="24">
        <v>0</v>
      </c>
      <c r="R86" s="23">
        <v>0</v>
      </c>
      <c r="S86" s="24">
        <v>0</v>
      </c>
      <c r="T86" s="23">
        <v>0</v>
      </c>
      <c r="U86" s="24">
        <v>0</v>
      </c>
      <c r="V86" s="23">
        <v>0</v>
      </c>
      <c r="W86" s="24">
        <v>0</v>
      </c>
    </row>
    <row r="87" spans="1:23" x14ac:dyDescent="0.25">
      <c r="A87" s="35">
        <f t="shared" si="7"/>
        <v>8</v>
      </c>
      <c r="B87" s="32">
        <v>250</v>
      </c>
      <c r="C87" s="25" t="str">
        <f>_xlfn.XLOOKUP(__xlnm._FilterDatabase_1514[[#This Row],[SAPSA Number]],Table1[SAPSA number],Table1[Paid up])</f>
        <v>Y</v>
      </c>
      <c r="D87" s="39" t="str">
        <f>_xlfn.XLOOKUP(__xlnm._FilterDatabase_1514[[#This Row],[SAPSA Number]],'DS Point summary'!A:A,'DS Point summary'!C:C)</f>
        <v>Adriano Walter</v>
      </c>
      <c r="E87" s="39" t="str">
        <f>_xlfn.XLOOKUP(__xlnm._FilterDatabase_1514[[#This Row],[SAPSA Number]],'DS Point summary'!A:A,'DS Point summary'!D:D)</f>
        <v>Paschini</v>
      </c>
      <c r="F87" s="20" t="str">
        <f>_xlfn.XLOOKUP(__xlnm._FilterDatabase_1514[[#This Row],[SAPSA Number]],'DS Point summary'!A:A,'DS Point summary'!E:E)</f>
        <v>AW</v>
      </c>
      <c r="G87" s="17" t="str">
        <f ca="1">_xlfn.XLOOKUP(__xlnm._FilterDatabase_1514[[#This Row],[SAPSA Number]],'DS Point summary'!A:A,'DS Point summary'!F:F)</f>
        <v>SS</v>
      </c>
      <c r="H87" s="19">
        <f ca="1">_xlfn.XLOOKUP(__xlnm._FilterDatabase_1514[[#This Row],[SAPSA Number]],'DS Point summary'!A:A,'DS Point summary'!G:G)</f>
        <v>65</v>
      </c>
      <c r="I87" s="19" t="s">
        <v>344</v>
      </c>
      <c r="J87" s="34">
        <f t="shared" si="8"/>
        <v>0</v>
      </c>
      <c r="K87" s="22">
        <f t="shared" si="9"/>
        <v>0</v>
      </c>
      <c r="L87" s="23">
        <v>0</v>
      </c>
      <c r="M87" s="24">
        <v>0</v>
      </c>
      <c r="N87" s="23">
        <v>0</v>
      </c>
      <c r="O87" s="24">
        <v>0</v>
      </c>
      <c r="P87" s="23">
        <v>0</v>
      </c>
      <c r="Q87" s="24">
        <v>0</v>
      </c>
      <c r="R87" s="23">
        <v>0</v>
      </c>
      <c r="S87" s="24">
        <v>0</v>
      </c>
      <c r="T87" s="23">
        <v>0</v>
      </c>
      <c r="U87" s="24">
        <v>0</v>
      </c>
      <c r="V87" s="23">
        <v>0</v>
      </c>
      <c r="W87" s="24">
        <v>0</v>
      </c>
    </row>
    <row r="88" spans="1:23" x14ac:dyDescent="0.25">
      <c r="A88" s="35">
        <f t="shared" si="7"/>
        <v>8</v>
      </c>
      <c r="B88" s="32">
        <v>6633</v>
      </c>
      <c r="C88" s="25" t="str">
        <f>_xlfn.XLOOKUP(__xlnm._FilterDatabase_1514[[#This Row],[SAPSA Number]],Table1[SAPSA number],Table1[Paid up])</f>
        <v>Y</v>
      </c>
      <c r="D88" s="39" t="str">
        <f>_xlfn.XLOOKUP(__xlnm._FilterDatabase_1514[[#This Row],[SAPSA Number]],'DS Point summary'!A:A,'DS Point summary'!C:C)</f>
        <v>Allessandro Raffaele</v>
      </c>
      <c r="E88" s="39" t="str">
        <f>_xlfn.XLOOKUP(__xlnm._FilterDatabase_1514[[#This Row],[SAPSA Number]],'DS Point summary'!A:A,'DS Point summary'!D:D)</f>
        <v>Paschini</v>
      </c>
      <c r="F88" s="20" t="str">
        <f>_xlfn.XLOOKUP(__xlnm._FilterDatabase_1514[[#This Row],[SAPSA Number]],'DS Point summary'!A:A,'DS Point summary'!E:E)</f>
        <v>AR</v>
      </c>
      <c r="G88" s="17" t="str">
        <f ca="1">_xlfn.XLOOKUP(__xlnm._FilterDatabase_1514[[#This Row],[SAPSA Number]],'DS Point summary'!A:A,'DS Point summary'!F:F)</f>
        <v xml:space="preserve"> </v>
      </c>
      <c r="H88" s="19">
        <f ca="1">_xlfn.XLOOKUP(__xlnm._FilterDatabase_1514[[#This Row],[SAPSA Number]],'DS Point summary'!A:A,'DS Point summary'!G:G)</f>
        <v>24</v>
      </c>
      <c r="I88" s="19" t="s">
        <v>344</v>
      </c>
      <c r="J88" s="34">
        <f t="shared" si="8"/>
        <v>0</v>
      </c>
      <c r="K88" s="22">
        <f t="shared" si="9"/>
        <v>0</v>
      </c>
      <c r="L88" s="23">
        <v>0</v>
      </c>
      <c r="M88" s="24">
        <v>0</v>
      </c>
      <c r="N88" s="23">
        <v>0</v>
      </c>
      <c r="O88" s="24">
        <v>0</v>
      </c>
      <c r="P88" s="23">
        <v>0</v>
      </c>
      <c r="Q88" s="24">
        <v>0</v>
      </c>
      <c r="R88" s="23">
        <v>0</v>
      </c>
      <c r="S88" s="24">
        <v>0</v>
      </c>
      <c r="T88" s="23">
        <v>0</v>
      </c>
      <c r="U88" s="24">
        <v>0</v>
      </c>
      <c r="V88" s="23">
        <v>0</v>
      </c>
      <c r="W88" s="24">
        <v>0</v>
      </c>
    </row>
    <row r="89" spans="1:23" x14ac:dyDescent="0.25">
      <c r="A89" s="35">
        <f t="shared" si="7"/>
        <v>8</v>
      </c>
      <c r="B89" s="3">
        <v>7074</v>
      </c>
      <c r="C89" s="25" t="str">
        <f>_xlfn.XLOOKUP(__xlnm._FilterDatabase_1514[[#This Row],[SAPSA Number]],Table1[SAPSA number],Table1[Paid up])</f>
        <v>Y</v>
      </c>
      <c r="D89" s="39" t="str">
        <f>_xlfn.XLOOKUP(__xlnm._FilterDatabase_1514[[#This Row],[SAPSA Number]],'DS Point summary'!A:A,'DS Point summary'!C:C)</f>
        <v>Christoffel</v>
      </c>
      <c r="E89" s="39" t="str">
        <f>_xlfn.XLOOKUP(__xlnm._FilterDatabase_1514[[#This Row],[SAPSA Number]],'DS Point summary'!A:A,'DS Point summary'!D:D)</f>
        <v>Pretorius</v>
      </c>
      <c r="F89" s="20" t="str">
        <f>_xlfn.XLOOKUP(__xlnm._FilterDatabase_1514[[#This Row],[SAPSA Number]],'DS Point summary'!A:A,'DS Point summary'!E:E)</f>
        <v>C</v>
      </c>
      <c r="G89" s="17" t="str">
        <f ca="1">_xlfn.XLOOKUP(__xlnm._FilterDatabase_1514[[#This Row],[SAPSA Number]],'DS Point summary'!A:A,'DS Point summary'!F:F)</f>
        <v xml:space="preserve"> </v>
      </c>
      <c r="H89" s="19">
        <f>_xlfn.XLOOKUP(__xlnm._FilterDatabase_1514[[#This Row],[SAPSA Number]],'DS Point summary'!A:A,'DS Point summary'!G:G)</f>
        <v>0</v>
      </c>
      <c r="I89" s="19" t="s">
        <v>344</v>
      </c>
      <c r="J89" s="34">
        <f t="shared" si="8"/>
        <v>0</v>
      </c>
      <c r="K89" s="22">
        <f t="shared" si="9"/>
        <v>0</v>
      </c>
      <c r="L89" s="23">
        <v>0</v>
      </c>
      <c r="M89" s="24">
        <v>0</v>
      </c>
      <c r="N89" s="23">
        <v>0</v>
      </c>
      <c r="O89" s="24">
        <v>0</v>
      </c>
      <c r="P89" s="23">
        <v>0</v>
      </c>
      <c r="Q89" s="24">
        <v>0</v>
      </c>
      <c r="R89" s="23">
        <v>0</v>
      </c>
      <c r="S89" s="24">
        <v>0</v>
      </c>
      <c r="T89" s="23">
        <v>0</v>
      </c>
      <c r="U89" s="24">
        <v>0</v>
      </c>
      <c r="V89" s="23">
        <v>0</v>
      </c>
      <c r="W89" s="24">
        <v>0</v>
      </c>
    </row>
    <row r="90" spans="1:23" x14ac:dyDescent="0.25">
      <c r="A90" s="35">
        <f t="shared" si="7"/>
        <v>8</v>
      </c>
      <c r="B90" s="32">
        <v>2950</v>
      </c>
      <c r="C90" s="25" t="str">
        <f>_xlfn.XLOOKUP(__xlnm._FilterDatabase_1514[[#This Row],[SAPSA Number]],Table1[SAPSA number],Table1[Paid up])</f>
        <v>Y</v>
      </c>
      <c r="D90" s="39" t="str">
        <f>_xlfn.XLOOKUP(__xlnm._FilterDatabase_1514[[#This Row],[SAPSA Number]],'DS Point summary'!A:A,'DS Point summary'!C:C)</f>
        <v>Renier Jansen</v>
      </c>
      <c r="E90" s="39" t="str">
        <f>_xlfn.XLOOKUP(__xlnm._FilterDatabase_1514[[#This Row],[SAPSA Number]],'DS Point summary'!A:A,'DS Point summary'!D:D)</f>
        <v>Reynders</v>
      </c>
      <c r="F90" s="20" t="str">
        <f>_xlfn.XLOOKUP(__xlnm._FilterDatabase_1514[[#This Row],[SAPSA Number]],'DS Point summary'!A:A,'DS Point summary'!E:E)</f>
        <v>RJ</v>
      </c>
      <c r="G90" s="17" t="str">
        <f ca="1">_xlfn.XLOOKUP(__xlnm._FilterDatabase_1514[[#This Row],[SAPSA Number]],'DS Point summary'!A:A,'DS Point summary'!F:F)</f>
        <v xml:space="preserve"> </v>
      </c>
      <c r="H90" s="19">
        <f ca="1">_xlfn.XLOOKUP(__xlnm._FilterDatabase_1514[[#This Row],[SAPSA Number]],'DS Point summary'!A:A,'DS Point summary'!G:G)</f>
        <v>45</v>
      </c>
      <c r="I90" s="19" t="s">
        <v>344</v>
      </c>
      <c r="J90" s="34">
        <f t="shared" si="8"/>
        <v>0</v>
      </c>
      <c r="K90" s="22">
        <f t="shared" si="9"/>
        <v>0</v>
      </c>
      <c r="L90" s="23">
        <v>0</v>
      </c>
      <c r="M90" s="24">
        <v>0</v>
      </c>
      <c r="N90" s="23">
        <v>0</v>
      </c>
      <c r="O90" s="24">
        <v>0</v>
      </c>
      <c r="P90" s="23">
        <v>0</v>
      </c>
      <c r="Q90" s="24">
        <v>0</v>
      </c>
      <c r="R90" s="23">
        <v>0</v>
      </c>
      <c r="S90" s="24">
        <v>0</v>
      </c>
      <c r="T90" s="23">
        <v>0</v>
      </c>
      <c r="U90" s="24">
        <v>0</v>
      </c>
      <c r="V90" s="23">
        <v>0</v>
      </c>
      <c r="W90" s="24">
        <v>0</v>
      </c>
    </row>
    <row r="91" spans="1:23" x14ac:dyDescent="0.25">
      <c r="A91" s="35">
        <f t="shared" si="7"/>
        <v>8</v>
      </c>
      <c r="B91" s="32">
        <v>1929</v>
      </c>
      <c r="C91" s="25" t="str">
        <f>_xlfn.XLOOKUP(__xlnm._FilterDatabase_1514[[#This Row],[SAPSA Number]],Table1[SAPSA number],Table1[Paid up])</f>
        <v>Y</v>
      </c>
      <c r="D91" s="39" t="str">
        <f>_xlfn.XLOOKUP(__xlnm._FilterDatabase_1514[[#This Row],[SAPSA Number]],'DS Point summary'!A:A,'DS Point summary'!C:C)</f>
        <v>Chris</v>
      </c>
      <c r="E91" s="39" t="str">
        <f>_xlfn.XLOOKUP(__xlnm._FilterDatabase_1514[[#This Row],[SAPSA Number]],'DS Point summary'!A:A,'DS Point summary'!D:D)</f>
        <v>Ridout</v>
      </c>
      <c r="F91" s="20" t="str">
        <f>_xlfn.XLOOKUP(__xlnm._FilterDatabase_1514[[#This Row],[SAPSA Number]],'DS Point summary'!A:A,'DS Point summary'!E:E)</f>
        <v>CJ</v>
      </c>
      <c r="G91" s="17" t="str">
        <f ca="1">_xlfn.XLOOKUP(__xlnm._FilterDatabase_1514[[#This Row],[SAPSA Number]],'DS Point summary'!A:A,'DS Point summary'!F:F)</f>
        <v xml:space="preserve"> </v>
      </c>
      <c r="H91" s="19">
        <f ca="1">_xlfn.XLOOKUP(__xlnm._FilterDatabase_1514[[#This Row],[SAPSA Number]],'DS Point summary'!A:A,'DS Point summary'!G:G)</f>
        <v>43</v>
      </c>
      <c r="I91" s="19" t="s">
        <v>344</v>
      </c>
      <c r="J91" s="34">
        <f t="shared" si="8"/>
        <v>0</v>
      </c>
      <c r="K91" s="22">
        <f t="shared" si="9"/>
        <v>0</v>
      </c>
      <c r="L91" s="23">
        <v>0</v>
      </c>
      <c r="M91" s="24">
        <v>0</v>
      </c>
      <c r="N91" s="23">
        <v>0</v>
      </c>
      <c r="O91" s="24">
        <v>0</v>
      </c>
      <c r="P91" s="23">
        <v>0</v>
      </c>
      <c r="Q91" s="24">
        <v>0</v>
      </c>
      <c r="R91" s="23">
        <v>0</v>
      </c>
      <c r="S91" s="24">
        <v>0</v>
      </c>
      <c r="T91" s="23">
        <v>0</v>
      </c>
      <c r="U91" s="24">
        <v>0</v>
      </c>
      <c r="V91" s="23">
        <v>0</v>
      </c>
      <c r="W91" s="24">
        <v>0</v>
      </c>
    </row>
    <row r="92" spans="1:23" x14ac:dyDescent="0.25">
      <c r="A92" s="31">
        <f t="shared" si="7"/>
        <v>8</v>
      </c>
      <c r="B92" s="32">
        <v>1838</v>
      </c>
      <c r="C92" s="25" t="str">
        <f>_xlfn.XLOOKUP(__xlnm._FilterDatabase_1514[[#This Row],[SAPSA Number]],Table1[SAPSA number],Table1[Paid up])</f>
        <v>Y</v>
      </c>
      <c r="D92" s="39" t="str">
        <f>_xlfn.XLOOKUP(__xlnm._FilterDatabase_1514[[#This Row],[SAPSA Number]],'DS Point summary'!A:A,'DS Point summary'!C:C)</f>
        <v>Laurence Talbot</v>
      </c>
      <c r="E92" s="39" t="str">
        <f>_xlfn.XLOOKUP(__xlnm._FilterDatabase_1514[[#This Row],[SAPSA Number]],'DS Point summary'!A:A,'DS Point summary'!D:D)</f>
        <v>Rowland</v>
      </c>
      <c r="F92" s="20" t="str">
        <f>_xlfn.XLOOKUP(__xlnm._FilterDatabase_1514[[#This Row],[SAPSA Number]],'DS Point summary'!A:A,'DS Point summary'!E:E)</f>
        <v>LT</v>
      </c>
      <c r="G92" s="17" t="str">
        <f ca="1">_xlfn.XLOOKUP(__xlnm._FilterDatabase_1514[[#This Row],[SAPSA Number]],'DS Point summary'!A:A,'DS Point summary'!F:F)</f>
        <v>S</v>
      </c>
      <c r="H92" s="19">
        <f ca="1">_xlfn.XLOOKUP(__xlnm._FilterDatabase_1514[[#This Row],[SAPSA Number]],'DS Point summary'!A:A,'DS Point summary'!G:G)</f>
        <v>51</v>
      </c>
      <c r="I92" s="19" t="s">
        <v>344</v>
      </c>
      <c r="J92" s="34">
        <f t="shared" si="8"/>
        <v>0</v>
      </c>
      <c r="K92" s="22">
        <f t="shared" si="9"/>
        <v>0</v>
      </c>
      <c r="L92" s="23">
        <v>0</v>
      </c>
      <c r="M92" s="24">
        <v>0</v>
      </c>
      <c r="N92" s="23">
        <v>0</v>
      </c>
      <c r="O92" s="24">
        <v>0</v>
      </c>
      <c r="P92" s="23">
        <v>0</v>
      </c>
      <c r="Q92" s="24">
        <v>0</v>
      </c>
      <c r="R92" s="23">
        <v>0</v>
      </c>
      <c r="S92" s="24">
        <v>0</v>
      </c>
      <c r="T92" s="23">
        <v>0</v>
      </c>
      <c r="U92" s="24">
        <v>0</v>
      </c>
      <c r="V92" s="23">
        <v>0</v>
      </c>
      <c r="W92" s="24">
        <v>0</v>
      </c>
    </row>
    <row r="93" spans="1:23" x14ac:dyDescent="0.25">
      <c r="A93" s="31">
        <f t="shared" si="7"/>
        <v>8</v>
      </c>
      <c r="B93" s="32">
        <v>3703</v>
      </c>
      <c r="C93" s="25" t="str">
        <f>_xlfn.XLOOKUP(__xlnm._FilterDatabase_1514[[#This Row],[SAPSA Number]],Table1[SAPSA number],Table1[Paid up])</f>
        <v>Y</v>
      </c>
      <c r="D93" s="39" t="str">
        <f>_xlfn.XLOOKUP(__xlnm._FilterDatabase_1514[[#This Row],[SAPSA Number]],'DS Point summary'!A:A,'DS Point summary'!C:C)</f>
        <v>Gregory Andrew</v>
      </c>
      <c r="E93" s="39" t="str">
        <f>_xlfn.XLOOKUP(__xlnm._FilterDatabase_1514[[#This Row],[SAPSA Number]],'DS Point summary'!A:A,'DS Point summary'!D:D)</f>
        <v>Salzwedel</v>
      </c>
      <c r="F93" s="20" t="str">
        <f>_xlfn.XLOOKUP(__xlnm._FilterDatabase_1514[[#This Row],[SAPSA Number]],'DS Point summary'!A:A,'DS Point summary'!E:E)</f>
        <v>G</v>
      </c>
      <c r="G93" s="17" t="str">
        <f ca="1">_xlfn.XLOOKUP(__xlnm._FilterDatabase_1514[[#This Row],[SAPSA Number]],'DS Point summary'!A:A,'DS Point summary'!F:F)</f>
        <v>S</v>
      </c>
      <c r="H93" s="19">
        <f ca="1">_xlfn.XLOOKUP(__xlnm._FilterDatabase_1514[[#This Row],[SAPSA Number]],'DS Point summary'!A:A,'DS Point summary'!G:G)</f>
        <v>55</v>
      </c>
      <c r="I93" s="19" t="s">
        <v>344</v>
      </c>
      <c r="J93" s="34">
        <f t="shared" si="8"/>
        <v>0</v>
      </c>
      <c r="K93" s="22">
        <f t="shared" si="9"/>
        <v>0</v>
      </c>
      <c r="L93" s="23">
        <v>0</v>
      </c>
      <c r="M93" s="24">
        <v>0</v>
      </c>
      <c r="N93" s="23">
        <v>0</v>
      </c>
      <c r="O93" s="24">
        <v>0</v>
      </c>
      <c r="P93" s="23">
        <v>0</v>
      </c>
      <c r="Q93" s="24">
        <v>0</v>
      </c>
      <c r="R93" s="23">
        <v>0</v>
      </c>
      <c r="S93" s="24">
        <v>0</v>
      </c>
      <c r="T93" s="23">
        <v>0</v>
      </c>
      <c r="U93" s="24">
        <v>0</v>
      </c>
      <c r="V93" s="23">
        <v>0</v>
      </c>
      <c r="W93" s="24">
        <v>0</v>
      </c>
    </row>
    <row r="94" spans="1:23" x14ac:dyDescent="0.25">
      <c r="A94" s="35">
        <f t="shared" si="7"/>
        <v>8</v>
      </c>
      <c r="B94" s="36">
        <v>3822</v>
      </c>
      <c r="C94" s="25" t="str">
        <f>_xlfn.XLOOKUP(__xlnm._FilterDatabase_1514[[#This Row],[SAPSA Number]],Table1[SAPSA number],Table1[Paid up])</f>
        <v>Y</v>
      </c>
      <c r="D94" s="39" t="str">
        <f>_xlfn.XLOOKUP(__xlnm._FilterDatabase_1514[[#This Row],[SAPSA Number]],'DS Point summary'!A:A,'DS Point summary'!C:C)</f>
        <v>Wayne Erald</v>
      </c>
      <c r="E94" s="39" t="str">
        <f>_xlfn.XLOOKUP(__xlnm._FilterDatabase_1514[[#This Row],[SAPSA Number]],'DS Point summary'!A:A,'DS Point summary'!D:D)</f>
        <v>Schmidt</v>
      </c>
      <c r="F94" s="20" t="str">
        <f>_xlfn.XLOOKUP(__xlnm._FilterDatabase_1514[[#This Row],[SAPSA Number]],'DS Point summary'!A:A,'DS Point summary'!E:E)</f>
        <v>WE</v>
      </c>
      <c r="G94" s="17" t="str">
        <f ca="1">_xlfn.XLOOKUP(__xlnm._FilterDatabase_1514[[#This Row],[SAPSA Number]],'DS Point summary'!A:A,'DS Point summary'!F:F)</f>
        <v>S</v>
      </c>
      <c r="H94" s="19">
        <f ca="1">_xlfn.XLOOKUP(__xlnm._FilterDatabase_1514[[#This Row],[SAPSA Number]],'DS Point summary'!A:A,'DS Point summary'!G:G)</f>
        <v>51</v>
      </c>
      <c r="I94" s="19" t="s">
        <v>344</v>
      </c>
      <c r="J94" s="34">
        <f t="shared" si="8"/>
        <v>0</v>
      </c>
      <c r="K94" s="22">
        <f t="shared" si="9"/>
        <v>0</v>
      </c>
      <c r="L94" s="23">
        <v>0</v>
      </c>
      <c r="M94" s="24">
        <v>0</v>
      </c>
      <c r="N94" s="23">
        <v>0</v>
      </c>
      <c r="O94" s="24">
        <v>0</v>
      </c>
      <c r="P94" s="23">
        <v>0</v>
      </c>
      <c r="Q94" s="24">
        <v>0</v>
      </c>
      <c r="R94" s="23">
        <v>0</v>
      </c>
      <c r="S94" s="24">
        <v>0</v>
      </c>
      <c r="T94" s="23">
        <v>0</v>
      </c>
      <c r="U94" s="24">
        <v>0</v>
      </c>
      <c r="V94" s="23">
        <v>0</v>
      </c>
      <c r="W94" s="24">
        <v>0</v>
      </c>
    </row>
    <row r="95" spans="1:23" x14ac:dyDescent="0.25">
      <c r="A95" s="35">
        <f t="shared" si="7"/>
        <v>8</v>
      </c>
      <c r="B95" s="36">
        <v>4966</v>
      </c>
      <c r="C95" s="25" t="str">
        <f>_xlfn.XLOOKUP(__xlnm._FilterDatabase_1514[[#This Row],[SAPSA Number]],Table1[SAPSA number],Table1[Paid up])</f>
        <v>Y</v>
      </c>
      <c r="D95" s="39" t="str">
        <f>_xlfn.XLOOKUP(__xlnm._FilterDatabase_1514[[#This Row],[SAPSA Number]],'DS Point summary'!A:A,'DS Point summary'!C:C)</f>
        <v>Costantinos</v>
      </c>
      <c r="E95" s="39" t="str">
        <f>_xlfn.XLOOKUP(__xlnm._FilterDatabase_1514[[#This Row],[SAPSA Number]],'DS Point summary'!A:A,'DS Point summary'!D:D)</f>
        <v>Seindis</v>
      </c>
      <c r="F95" s="20" t="str">
        <f>_xlfn.XLOOKUP(__xlnm._FilterDatabase_1514[[#This Row],[SAPSA Number]],'DS Point summary'!A:A,'DS Point summary'!E:E)</f>
        <v>C</v>
      </c>
      <c r="G95" s="17" t="str">
        <f ca="1">_xlfn.XLOOKUP(__xlnm._FilterDatabase_1514[[#This Row],[SAPSA Number]],'DS Point summary'!A:A,'DS Point summary'!F:F)</f>
        <v xml:space="preserve"> </v>
      </c>
      <c r="H95" s="19">
        <f ca="1">_xlfn.XLOOKUP(__xlnm._FilterDatabase_1514[[#This Row],[SAPSA Number]],'DS Point summary'!A:A,'DS Point summary'!G:G)</f>
        <v>35</v>
      </c>
      <c r="I95" s="29" t="s">
        <v>344</v>
      </c>
      <c r="J95" s="52">
        <f t="shared" si="8"/>
        <v>0</v>
      </c>
      <c r="K95" s="22">
        <f t="shared" si="9"/>
        <v>0</v>
      </c>
      <c r="L95" s="23">
        <v>0</v>
      </c>
      <c r="M95" s="24">
        <v>0</v>
      </c>
      <c r="N95" s="23">
        <v>0</v>
      </c>
      <c r="O95" s="24">
        <v>0</v>
      </c>
      <c r="P95" s="23">
        <v>0</v>
      </c>
      <c r="Q95" s="24">
        <v>0</v>
      </c>
      <c r="R95" s="23">
        <v>0</v>
      </c>
      <c r="S95" s="24">
        <v>0</v>
      </c>
      <c r="T95" s="23">
        <v>0</v>
      </c>
      <c r="U95" s="24">
        <v>0</v>
      </c>
      <c r="V95" s="23">
        <v>0</v>
      </c>
      <c r="W95" s="24">
        <v>0</v>
      </c>
    </row>
    <row r="96" spans="1:23" x14ac:dyDescent="0.25">
      <c r="A96" s="31">
        <f t="shared" si="7"/>
        <v>8</v>
      </c>
      <c r="B96" s="32">
        <v>572</v>
      </c>
      <c r="C96" s="25" t="str">
        <f>_xlfn.XLOOKUP(__xlnm._FilterDatabase_1514[[#This Row],[SAPSA Number]],Table1[SAPSA number],Table1[Paid up])</f>
        <v>Y</v>
      </c>
      <c r="D96" s="39" t="str">
        <f>_xlfn.XLOOKUP(__xlnm._FilterDatabase_1514[[#This Row],[SAPSA Number]],'DS Point summary'!A:A,'DS Point summary'!C:C)</f>
        <v>DJ</v>
      </c>
      <c r="E96" s="39" t="str">
        <f>_xlfn.XLOOKUP(__xlnm._FilterDatabase_1514[[#This Row],[SAPSA Number]],'DS Point summary'!A:A,'DS Point summary'!D:D)</f>
        <v>Smith</v>
      </c>
      <c r="F96" s="20" t="str">
        <f>_xlfn.XLOOKUP(__xlnm._FilterDatabase_1514[[#This Row],[SAPSA Number]],'DS Point summary'!A:A,'DS Point summary'!E:E)</f>
        <v>DJ</v>
      </c>
      <c r="G96" s="17" t="str">
        <f ca="1">_xlfn.XLOOKUP(__xlnm._FilterDatabase_1514[[#This Row],[SAPSA Number]],'DS Point summary'!A:A,'DS Point summary'!F:F)</f>
        <v>S</v>
      </c>
      <c r="H96" s="19">
        <f ca="1">_xlfn.XLOOKUP(__xlnm._FilterDatabase_1514[[#This Row],[SAPSA Number]],'DS Point summary'!A:A,'DS Point summary'!G:G)</f>
        <v>59</v>
      </c>
      <c r="I96" s="33" t="s">
        <v>344</v>
      </c>
      <c r="J96" s="34">
        <f t="shared" si="8"/>
        <v>0</v>
      </c>
      <c r="K96" s="22">
        <f t="shared" si="9"/>
        <v>0</v>
      </c>
      <c r="L96" s="23">
        <v>0</v>
      </c>
      <c r="M96" s="24">
        <v>0</v>
      </c>
      <c r="N96" s="23">
        <v>0</v>
      </c>
      <c r="O96" s="24">
        <v>0</v>
      </c>
      <c r="P96" s="23">
        <v>0</v>
      </c>
      <c r="Q96" s="24">
        <v>0</v>
      </c>
      <c r="R96" s="23">
        <v>0</v>
      </c>
      <c r="S96" s="24">
        <v>0</v>
      </c>
      <c r="T96" s="23">
        <v>0</v>
      </c>
      <c r="U96" s="24">
        <v>0</v>
      </c>
      <c r="V96" s="23">
        <v>0</v>
      </c>
      <c r="W96" s="24">
        <v>0</v>
      </c>
    </row>
    <row r="97" spans="1:23" x14ac:dyDescent="0.25">
      <c r="A97" s="31">
        <f t="shared" si="7"/>
        <v>8</v>
      </c>
      <c r="B97" s="32">
        <v>1321</v>
      </c>
      <c r="C97" s="25" t="str">
        <f>_xlfn.XLOOKUP(__xlnm._FilterDatabase_1514[[#This Row],[SAPSA Number]],Table1[SAPSA number],Table1[Paid up])</f>
        <v>Y</v>
      </c>
      <c r="D97" s="39" t="str">
        <f>_xlfn.XLOOKUP(__xlnm._FilterDatabase_1514[[#This Row],[SAPSA Number]],'DS Point summary'!A:A,'DS Point summary'!C:C)</f>
        <v>Neal Monisen</v>
      </c>
      <c r="E97" s="39" t="str">
        <f>_xlfn.XLOOKUP(__xlnm._FilterDatabase_1514[[#This Row],[SAPSA Number]],'DS Point summary'!A:A,'DS Point summary'!D:D)</f>
        <v>Sokay</v>
      </c>
      <c r="F97" s="20" t="str">
        <f>_xlfn.XLOOKUP(__xlnm._FilterDatabase_1514[[#This Row],[SAPSA Number]],'DS Point summary'!A:A,'DS Point summary'!E:E)</f>
        <v>NM</v>
      </c>
      <c r="G97" s="17" t="str">
        <f ca="1">_xlfn.XLOOKUP(__xlnm._FilterDatabase_1514[[#This Row],[SAPSA Number]],'DS Point summary'!A:A,'DS Point summary'!F:F)</f>
        <v>S</v>
      </c>
      <c r="H97" s="19">
        <f ca="1">_xlfn.XLOOKUP(__xlnm._FilterDatabase_1514[[#This Row],[SAPSA Number]],'DS Point summary'!A:A,'DS Point summary'!G:G)</f>
        <v>51</v>
      </c>
      <c r="I97" s="33" t="s">
        <v>344</v>
      </c>
      <c r="J97" s="34">
        <f t="shared" si="8"/>
        <v>0</v>
      </c>
      <c r="K97" s="22">
        <f t="shared" si="9"/>
        <v>0</v>
      </c>
      <c r="L97" s="23">
        <v>0</v>
      </c>
      <c r="M97" s="24">
        <v>0</v>
      </c>
      <c r="N97" s="23">
        <v>0</v>
      </c>
      <c r="O97" s="24">
        <v>0</v>
      </c>
      <c r="P97" s="23">
        <v>0</v>
      </c>
      <c r="Q97" s="24">
        <v>0</v>
      </c>
      <c r="R97" s="23">
        <v>0</v>
      </c>
      <c r="S97" s="24">
        <v>0</v>
      </c>
      <c r="T97" s="23">
        <v>0</v>
      </c>
      <c r="U97" s="24">
        <v>0</v>
      </c>
      <c r="V97" s="23">
        <v>0</v>
      </c>
      <c r="W97" s="24">
        <v>0</v>
      </c>
    </row>
    <row r="98" spans="1:23" x14ac:dyDescent="0.25">
      <c r="A98" s="31">
        <f t="shared" ref="A98:A120" si="10">RANK(K98,K$2:K$136,0)</f>
        <v>8</v>
      </c>
      <c r="B98" s="32">
        <v>3832</v>
      </c>
      <c r="C98" s="25" t="str">
        <f>_xlfn.XLOOKUP(__xlnm._FilterDatabase_1514[[#This Row],[SAPSA Number]],Table1[SAPSA number],Table1[Paid up])</f>
        <v>Y</v>
      </c>
      <c r="D98" s="39" t="str">
        <f>_xlfn.XLOOKUP(__xlnm._FilterDatabase_1514[[#This Row],[SAPSA Number]],'DS Point summary'!A:A,'DS Point summary'!C:C)</f>
        <v>Dion Rowlands</v>
      </c>
      <c r="E98" s="39" t="str">
        <f>_xlfn.XLOOKUP(__xlnm._FilterDatabase_1514[[#This Row],[SAPSA Number]],'DS Point summary'!A:A,'DS Point summary'!D:D)</f>
        <v>Stead</v>
      </c>
      <c r="F98" s="20" t="str">
        <f>_xlfn.XLOOKUP(__xlnm._FilterDatabase_1514[[#This Row],[SAPSA Number]],'DS Point summary'!A:A,'DS Point summary'!E:E)</f>
        <v>DR</v>
      </c>
      <c r="G98" s="17" t="str">
        <f ca="1">_xlfn.XLOOKUP(__xlnm._FilterDatabase_1514[[#This Row],[SAPSA Number]],'DS Point summary'!A:A,'DS Point summary'!F:F)</f>
        <v>S</v>
      </c>
      <c r="H98" s="19">
        <f ca="1">_xlfn.XLOOKUP(__xlnm._FilterDatabase_1514[[#This Row],[SAPSA Number]],'DS Point summary'!A:A,'DS Point summary'!G:G)</f>
        <v>52</v>
      </c>
      <c r="I98" s="33" t="s">
        <v>344</v>
      </c>
      <c r="J98" s="34">
        <f t="shared" ref="J98:J120" si="11">(IF(L98&gt;0,1,0)+(IF(M98&gt;0,1,0))+(IF(N98&gt;0,1,0))+(IF(O98&gt;0,1,0))+(IF(P98&gt;0,1,0))+(IF(Q98&gt;0,1,0))+(IF(R98&gt;0,1,0))+(IF(S98&gt;0,1,0))+(IF(T98&gt;0,1,0))+(IF(U98&gt;0,1,0))+(IF(V98&gt;0,1,0))+(IF(W98&gt;0,1,0)))</f>
        <v>0</v>
      </c>
      <c r="K98" s="22">
        <f t="shared" ref="K98:K120" si="12">(LARGE(L98:U98,1)+LARGE(L98:U98,2)+LARGE(L98:U98,3)+LARGE(L98:U98,4)+LARGE(L98:U98,5))/5</f>
        <v>0</v>
      </c>
      <c r="L98" s="23">
        <v>0</v>
      </c>
      <c r="M98" s="24">
        <v>0</v>
      </c>
      <c r="N98" s="23">
        <v>0</v>
      </c>
      <c r="O98" s="24">
        <v>0</v>
      </c>
      <c r="P98" s="23">
        <v>0</v>
      </c>
      <c r="Q98" s="24">
        <v>0</v>
      </c>
      <c r="R98" s="23">
        <v>0</v>
      </c>
      <c r="S98" s="24">
        <v>0</v>
      </c>
      <c r="T98" s="23">
        <v>0</v>
      </c>
      <c r="U98" s="24">
        <v>0</v>
      </c>
      <c r="V98" s="23">
        <v>0</v>
      </c>
      <c r="W98" s="24">
        <v>0</v>
      </c>
    </row>
    <row r="99" spans="1:23" x14ac:dyDescent="0.25">
      <c r="A99" s="31">
        <f t="shared" si="10"/>
        <v>8</v>
      </c>
      <c r="B99" s="32">
        <v>3395</v>
      </c>
      <c r="C99" s="25" t="str">
        <f>_xlfn.XLOOKUP(__xlnm._FilterDatabase_1514[[#This Row],[SAPSA Number]],Table1[SAPSA number],Table1[Paid up])</f>
        <v>Y</v>
      </c>
      <c r="D99" s="39" t="str">
        <f>_xlfn.XLOOKUP(__xlnm._FilterDatabase_1514[[#This Row],[SAPSA Number]],'DS Point summary'!A:A,'DS Point summary'!C:C)</f>
        <v>Andrea</v>
      </c>
      <c r="E99" s="39" t="str">
        <f>_xlfn.XLOOKUP(__xlnm._FilterDatabase_1514[[#This Row],[SAPSA Number]],'DS Point summary'!A:A,'DS Point summary'!D:D)</f>
        <v>Stevenson</v>
      </c>
      <c r="F99" s="20" t="str">
        <f>_xlfn.XLOOKUP(__xlnm._FilterDatabase_1514[[#This Row],[SAPSA Number]],'DS Point summary'!A:A,'DS Point summary'!E:E)</f>
        <v>A</v>
      </c>
      <c r="G99" s="17" t="str">
        <f>_xlfn.XLOOKUP(__xlnm._FilterDatabase_1514[[#This Row],[SAPSA Number]],'DS Point summary'!A:A,'DS Point summary'!F:F)</f>
        <v>Lady</v>
      </c>
      <c r="H99" s="19">
        <f ca="1">_xlfn.XLOOKUP(__xlnm._FilterDatabase_1514[[#This Row],[SAPSA Number]],'DS Point summary'!A:A,'DS Point summary'!G:G)</f>
        <v>56</v>
      </c>
      <c r="I99" s="33" t="s">
        <v>344</v>
      </c>
      <c r="J99" s="34">
        <f t="shared" si="11"/>
        <v>0</v>
      </c>
      <c r="K99" s="22">
        <f t="shared" si="12"/>
        <v>0</v>
      </c>
      <c r="L99" s="23">
        <v>0</v>
      </c>
      <c r="M99" s="24">
        <v>0</v>
      </c>
      <c r="N99" s="23">
        <v>0</v>
      </c>
      <c r="O99" s="24">
        <v>0</v>
      </c>
      <c r="P99" s="23">
        <v>0</v>
      </c>
      <c r="Q99" s="24">
        <v>0</v>
      </c>
      <c r="R99" s="23">
        <v>0</v>
      </c>
      <c r="S99" s="24">
        <v>0</v>
      </c>
      <c r="T99" s="23">
        <v>0</v>
      </c>
      <c r="U99" s="24">
        <v>0</v>
      </c>
      <c r="V99" s="23">
        <v>0</v>
      </c>
      <c r="W99" s="24">
        <v>0</v>
      </c>
    </row>
    <row r="100" spans="1:23" x14ac:dyDescent="0.25">
      <c r="A100" s="31">
        <f t="shared" si="10"/>
        <v>8</v>
      </c>
      <c r="B100" s="32">
        <v>3836</v>
      </c>
      <c r="C100" s="25" t="str">
        <f>_xlfn.XLOOKUP(__xlnm._FilterDatabase_1514[[#This Row],[SAPSA Number]],Table1[SAPSA number],Table1[Paid up])</f>
        <v>Y</v>
      </c>
      <c r="D100" s="39" t="str">
        <f>_xlfn.XLOOKUP(__xlnm._FilterDatabase_1514[[#This Row],[SAPSA Number]],'DS Point summary'!A:A,'DS Point summary'!C:C)</f>
        <v>Deon</v>
      </c>
      <c r="E100" s="39" t="str">
        <f>_xlfn.XLOOKUP(__xlnm._FilterDatabase_1514[[#This Row],[SAPSA Number]],'DS Point summary'!A:A,'DS Point summary'!D:D)</f>
        <v>Storm</v>
      </c>
      <c r="F100" s="20" t="str">
        <f>_xlfn.XLOOKUP(__xlnm._FilterDatabase_1514[[#This Row],[SAPSA Number]],'DS Point summary'!A:A,'DS Point summary'!E:E)</f>
        <v>D</v>
      </c>
      <c r="G100" s="17" t="str">
        <f ca="1">_xlfn.XLOOKUP(__xlnm._FilterDatabase_1514[[#This Row],[SAPSA Number]],'DS Point summary'!A:A,'DS Point summary'!F:F)</f>
        <v>SS</v>
      </c>
      <c r="H100" s="19">
        <f ca="1">_xlfn.XLOOKUP(__xlnm._FilterDatabase_1514[[#This Row],[SAPSA Number]],'DS Point summary'!A:A,'DS Point summary'!G:G)</f>
        <v>67</v>
      </c>
      <c r="I100" s="33" t="s">
        <v>344</v>
      </c>
      <c r="J100" s="34">
        <f t="shared" si="11"/>
        <v>0</v>
      </c>
      <c r="K100" s="22">
        <f t="shared" si="12"/>
        <v>0</v>
      </c>
      <c r="L100" s="23">
        <v>0</v>
      </c>
      <c r="M100" s="24">
        <v>0</v>
      </c>
      <c r="N100" s="23">
        <v>0</v>
      </c>
      <c r="O100" s="24">
        <v>0</v>
      </c>
      <c r="P100" s="23">
        <v>0</v>
      </c>
      <c r="Q100" s="24">
        <v>0</v>
      </c>
      <c r="R100" s="23">
        <v>0</v>
      </c>
      <c r="S100" s="24">
        <v>0</v>
      </c>
      <c r="T100" s="23">
        <v>0</v>
      </c>
      <c r="U100" s="24">
        <v>0</v>
      </c>
      <c r="V100" s="23">
        <v>0</v>
      </c>
      <c r="W100" s="24">
        <v>0</v>
      </c>
    </row>
    <row r="101" spans="1:23" x14ac:dyDescent="0.25">
      <c r="A101" s="31">
        <f t="shared" si="10"/>
        <v>8</v>
      </c>
      <c r="B101" s="32">
        <v>2688</v>
      </c>
      <c r="C101" s="25" t="str">
        <f>_xlfn.XLOOKUP(__xlnm._FilterDatabase_1514[[#This Row],[SAPSA Number]],Table1[SAPSA number],Table1[Paid up])</f>
        <v>Y</v>
      </c>
      <c r="D101" s="39" t="str">
        <f>_xlfn.XLOOKUP(__xlnm._FilterDatabase_1514[[#This Row],[SAPSA Number]],'DS Point summary'!A:A,'DS Point summary'!C:C)</f>
        <v>Durandt Hendrik</v>
      </c>
      <c r="E101" s="39" t="str">
        <f>_xlfn.XLOOKUP(__xlnm._FilterDatabase_1514[[#This Row],[SAPSA Number]],'DS Point summary'!A:A,'DS Point summary'!D:D)</f>
        <v>Storm</v>
      </c>
      <c r="F101" s="20" t="str">
        <f>_xlfn.XLOOKUP(__xlnm._FilterDatabase_1514[[#This Row],[SAPSA Number]],'DS Point summary'!A:A,'DS Point summary'!E:E)</f>
        <v>DH</v>
      </c>
      <c r="G101" s="17" t="str">
        <f ca="1">_xlfn.XLOOKUP(__xlnm._FilterDatabase_1514[[#This Row],[SAPSA Number]],'DS Point summary'!A:A,'DS Point summary'!F:F)</f>
        <v xml:space="preserve"> </v>
      </c>
      <c r="H101" s="19">
        <f ca="1">_xlfn.XLOOKUP(__xlnm._FilterDatabase_1514[[#This Row],[SAPSA Number]],'DS Point summary'!A:A,'DS Point summary'!G:G)</f>
        <v>22</v>
      </c>
      <c r="I101" s="33" t="s">
        <v>344</v>
      </c>
      <c r="J101" s="34">
        <f t="shared" si="11"/>
        <v>0</v>
      </c>
      <c r="K101" s="22">
        <f t="shared" si="12"/>
        <v>0</v>
      </c>
      <c r="L101" s="23">
        <v>0</v>
      </c>
      <c r="M101" s="24">
        <v>0</v>
      </c>
      <c r="N101" s="23">
        <v>0</v>
      </c>
      <c r="O101" s="24">
        <v>0</v>
      </c>
      <c r="P101" s="23">
        <v>0</v>
      </c>
      <c r="Q101" s="24">
        <v>0</v>
      </c>
      <c r="R101" s="23">
        <v>0</v>
      </c>
      <c r="S101" s="24">
        <v>0</v>
      </c>
      <c r="T101" s="23">
        <v>0</v>
      </c>
      <c r="U101" s="24">
        <v>0</v>
      </c>
      <c r="V101" s="23">
        <v>0</v>
      </c>
      <c r="W101" s="24">
        <v>0</v>
      </c>
    </row>
    <row r="102" spans="1:23" x14ac:dyDescent="0.25">
      <c r="A102" s="31">
        <f t="shared" si="10"/>
        <v>8</v>
      </c>
      <c r="B102" s="32">
        <v>4858</v>
      </c>
      <c r="C102" s="25" t="str">
        <f>_xlfn.XLOOKUP(__xlnm._FilterDatabase_1514[[#This Row],[SAPSA Number]],Table1[SAPSA number],Table1[Paid up])</f>
        <v>Y</v>
      </c>
      <c r="D102" s="39" t="str">
        <f>_xlfn.XLOOKUP(__xlnm._FilterDatabase_1514[[#This Row],[SAPSA Number]],'DS Point summary'!A:A,'DS Point summary'!C:C)</f>
        <v>Jacques</v>
      </c>
      <c r="E102" s="39" t="str">
        <f>_xlfn.XLOOKUP(__xlnm._FilterDatabase_1514[[#This Row],[SAPSA Number]],'DS Point summary'!A:A,'DS Point summary'!D:D)</f>
        <v>Swanepoel</v>
      </c>
      <c r="F102" s="20" t="str">
        <f>_xlfn.XLOOKUP(__xlnm._FilterDatabase_1514[[#This Row],[SAPSA Number]],'DS Point summary'!A:A,'DS Point summary'!E:E)</f>
        <v>J</v>
      </c>
      <c r="G102" s="17" t="str">
        <f ca="1">_xlfn.XLOOKUP(__xlnm._FilterDatabase_1514[[#This Row],[SAPSA Number]],'DS Point summary'!A:A,'DS Point summary'!F:F)</f>
        <v xml:space="preserve"> </v>
      </c>
      <c r="H102" s="19">
        <f ca="1">_xlfn.XLOOKUP(__xlnm._FilterDatabase_1514[[#This Row],[SAPSA Number]],'DS Point summary'!A:A,'DS Point summary'!G:G)</f>
        <v>30</v>
      </c>
      <c r="I102" s="33" t="s">
        <v>344</v>
      </c>
      <c r="J102" s="34">
        <f t="shared" si="11"/>
        <v>0</v>
      </c>
      <c r="K102" s="22">
        <f t="shared" si="12"/>
        <v>0</v>
      </c>
      <c r="L102" s="23">
        <v>0</v>
      </c>
      <c r="M102" s="24">
        <v>0</v>
      </c>
      <c r="N102" s="23">
        <v>0</v>
      </c>
      <c r="O102" s="24">
        <v>0</v>
      </c>
      <c r="P102" s="23">
        <v>0</v>
      </c>
      <c r="Q102" s="24">
        <v>0</v>
      </c>
      <c r="R102" s="23">
        <v>0</v>
      </c>
      <c r="S102" s="24">
        <v>0</v>
      </c>
      <c r="T102" s="23">
        <v>0</v>
      </c>
      <c r="U102" s="24">
        <v>0</v>
      </c>
      <c r="V102" s="23">
        <v>0</v>
      </c>
      <c r="W102" s="24">
        <v>0</v>
      </c>
    </row>
    <row r="103" spans="1:23" x14ac:dyDescent="0.25">
      <c r="A103" s="31">
        <f t="shared" si="10"/>
        <v>8</v>
      </c>
      <c r="B103" s="32">
        <v>6797</v>
      </c>
      <c r="C103" s="25" t="str">
        <f>_xlfn.XLOOKUP(__xlnm._FilterDatabase_1514[[#This Row],[SAPSA Number]],Table1[SAPSA number],Table1[Paid up])</f>
        <v>Y</v>
      </c>
      <c r="D103" s="39" t="str">
        <f>_xlfn.XLOOKUP(__xlnm._FilterDatabase_1514[[#This Row],[SAPSA Number]],'DS Point summary'!A:A,'DS Point summary'!C:C)</f>
        <v>Johann Andries</v>
      </c>
      <c r="E103" s="39" t="str">
        <f>_xlfn.XLOOKUP(__xlnm._FilterDatabase_1514[[#This Row],[SAPSA Number]],'DS Point summary'!A:A,'DS Point summary'!D:D)</f>
        <v>Swart</v>
      </c>
      <c r="F103" s="20" t="str">
        <f>_xlfn.XLOOKUP(__xlnm._FilterDatabase_1514[[#This Row],[SAPSA Number]],'DS Point summary'!A:A,'DS Point summary'!E:E)</f>
        <v>JA</v>
      </c>
      <c r="G103" s="17">
        <f>_xlfn.XLOOKUP(__xlnm._FilterDatabase_1514[[#This Row],[SAPSA Number]],'DS Point summary'!A:A,'DS Point summary'!F:F)</f>
        <v>0</v>
      </c>
      <c r="H103" s="19">
        <f ca="1">_xlfn.XLOOKUP(__xlnm._FilterDatabase_1514[[#This Row],[SAPSA Number]],'DS Point summary'!A:A,'DS Point summary'!G:G)</f>
        <v>23</v>
      </c>
      <c r="I103" s="33" t="s">
        <v>344</v>
      </c>
      <c r="J103" s="34">
        <f t="shared" si="11"/>
        <v>0</v>
      </c>
      <c r="K103" s="22">
        <f t="shared" si="12"/>
        <v>0</v>
      </c>
      <c r="L103" s="23">
        <v>0</v>
      </c>
      <c r="M103" s="24">
        <v>0</v>
      </c>
      <c r="N103" s="23">
        <v>0</v>
      </c>
      <c r="O103" s="24">
        <v>0</v>
      </c>
      <c r="P103" s="23">
        <v>0</v>
      </c>
      <c r="Q103" s="24">
        <v>0</v>
      </c>
      <c r="R103" s="23">
        <v>0</v>
      </c>
      <c r="S103" s="24">
        <v>0</v>
      </c>
      <c r="T103" s="23">
        <v>0</v>
      </c>
      <c r="U103" s="24">
        <v>0</v>
      </c>
      <c r="V103" s="23">
        <v>0</v>
      </c>
      <c r="W103" s="24">
        <v>0</v>
      </c>
    </row>
    <row r="104" spans="1:23" x14ac:dyDescent="0.25">
      <c r="A104" s="31">
        <f t="shared" si="10"/>
        <v>8</v>
      </c>
      <c r="B104" s="32">
        <v>807</v>
      </c>
      <c r="C104" s="25" t="str">
        <f>_xlfn.XLOOKUP(__xlnm._FilterDatabase_1514[[#This Row],[SAPSA Number]],Table1[SAPSA number],Table1[Paid up])</f>
        <v>Y</v>
      </c>
      <c r="D104" s="39" t="str">
        <f>_xlfn.XLOOKUP(__xlnm._FilterDatabase_1514[[#This Row],[SAPSA Number]],'DS Point summary'!A:A,'DS Point summary'!C:C)</f>
        <v>Frederik Christoffel</v>
      </c>
      <c r="E104" s="39" t="str">
        <f>_xlfn.XLOOKUP(__xlnm._FilterDatabase_1514[[#This Row],[SAPSA Number]],'DS Point summary'!A:A,'DS Point summary'!D:D)</f>
        <v>Truter</v>
      </c>
      <c r="F104" s="20" t="str">
        <f>_xlfn.XLOOKUP(__xlnm._FilterDatabase_1514[[#This Row],[SAPSA Number]],'DS Point summary'!A:A,'DS Point summary'!E:E)</f>
        <v>FC</v>
      </c>
      <c r="G104" s="17" t="str">
        <f ca="1">_xlfn.XLOOKUP(__xlnm._FilterDatabase_1514[[#This Row],[SAPSA Number]],'DS Point summary'!A:A,'DS Point summary'!F:F)</f>
        <v xml:space="preserve"> </v>
      </c>
      <c r="H104" s="19">
        <f ca="1">_xlfn.XLOOKUP(__xlnm._FilterDatabase_1514[[#This Row],[SAPSA Number]],'DS Point summary'!A:A,'DS Point summary'!G:G)</f>
        <v>22</v>
      </c>
      <c r="I104" s="33" t="s">
        <v>344</v>
      </c>
      <c r="J104" s="34">
        <f t="shared" si="11"/>
        <v>0</v>
      </c>
      <c r="K104" s="22">
        <f t="shared" si="12"/>
        <v>0</v>
      </c>
      <c r="L104" s="23">
        <v>0</v>
      </c>
      <c r="M104" s="24">
        <v>0</v>
      </c>
      <c r="N104" s="23">
        <v>0</v>
      </c>
      <c r="O104" s="24">
        <v>0</v>
      </c>
      <c r="P104" s="23">
        <v>0</v>
      </c>
      <c r="Q104" s="24">
        <v>0</v>
      </c>
      <c r="R104" s="23">
        <v>0</v>
      </c>
      <c r="S104" s="24">
        <v>0</v>
      </c>
      <c r="T104" s="23">
        <v>0</v>
      </c>
      <c r="U104" s="24">
        <v>0</v>
      </c>
      <c r="V104" s="23">
        <v>0</v>
      </c>
      <c r="W104" s="24">
        <v>0</v>
      </c>
    </row>
    <row r="105" spans="1:23" x14ac:dyDescent="0.25">
      <c r="A105" s="31">
        <f t="shared" si="10"/>
        <v>8</v>
      </c>
      <c r="B105" s="32">
        <v>1113</v>
      </c>
      <c r="C105" s="25" t="str">
        <f>_xlfn.XLOOKUP(__xlnm._FilterDatabase_1514[[#This Row],[SAPSA Number]],Table1[SAPSA number],Table1[Paid up])</f>
        <v>Y</v>
      </c>
      <c r="D105" s="39" t="str">
        <f>_xlfn.XLOOKUP(__xlnm._FilterDatabase_1514[[#This Row],[SAPSA Number]],'DS Point summary'!A:A,'DS Point summary'!C:C)</f>
        <v>Frik</v>
      </c>
      <c r="E105" s="39" t="str">
        <f>_xlfn.XLOOKUP(__xlnm._FilterDatabase_1514[[#This Row],[SAPSA Number]],'DS Point summary'!A:A,'DS Point summary'!D:D)</f>
        <v>Truter</v>
      </c>
      <c r="F105" s="20" t="str">
        <f>_xlfn.XLOOKUP(__xlnm._FilterDatabase_1514[[#This Row],[SAPSA Number]],'DS Point summary'!A:A,'DS Point summary'!E:E)</f>
        <v>FC</v>
      </c>
      <c r="G105" s="17" t="str">
        <f ca="1">_xlfn.XLOOKUP(__xlnm._FilterDatabase_1514[[#This Row],[SAPSA Number]],'DS Point summary'!A:A,'DS Point summary'!F:F)</f>
        <v>SS</v>
      </c>
      <c r="H105" s="19">
        <f ca="1">_xlfn.XLOOKUP(__xlnm._FilterDatabase_1514[[#This Row],[SAPSA Number]],'DS Point summary'!A:A,'DS Point summary'!G:G)</f>
        <v>60</v>
      </c>
      <c r="I105" s="33" t="s">
        <v>344</v>
      </c>
      <c r="J105" s="34">
        <f t="shared" si="11"/>
        <v>0</v>
      </c>
      <c r="K105" s="22">
        <f t="shared" si="12"/>
        <v>0</v>
      </c>
      <c r="L105" s="23">
        <v>0</v>
      </c>
      <c r="M105" s="24">
        <v>0</v>
      </c>
      <c r="N105" s="23">
        <v>0</v>
      </c>
      <c r="O105" s="24">
        <v>0</v>
      </c>
      <c r="P105" s="23">
        <v>0</v>
      </c>
      <c r="Q105" s="24">
        <v>0</v>
      </c>
      <c r="R105" s="23">
        <v>0</v>
      </c>
      <c r="S105" s="24">
        <v>0</v>
      </c>
      <c r="T105" s="23">
        <v>0</v>
      </c>
      <c r="U105" s="24">
        <v>0</v>
      </c>
      <c r="V105" s="23">
        <v>0</v>
      </c>
      <c r="W105" s="24">
        <v>0</v>
      </c>
    </row>
    <row r="106" spans="1:23" x14ac:dyDescent="0.25">
      <c r="A106" s="31">
        <f t="shared" si="10"/>
        <v>8</v>
      </c>
      <c r="B106" s="32">
        <v>4672</v>
      </c>
      <c r="C106" s="25" t="str">
        <f>_xlfn.XLOOKUP(__xlnm._FilterDatabase_1514[[#This Row],[SAPSA Number]],Table1[SAPSA number],Table1[Paid up])</f>
        <v>Y</v>
      </c>
      <c r="D106" s="39" t="str">
        <f>_xlfn.XLOOKUP(__xlnm._FilterDatabase_1514[[#This Row],[SAPSA Number]],'DS Point summary'!A:A,'DS Point summary'!C:C)</f>
        <v>Frederick John</v>
      </c>
      <c r="E106" s="39" t="str">
        <f>_xlfn.XLOOKUP(__xlnm._FilterDatabase_1514[[#This Row],[SAPSA Number]],'DS Point summary'!A:A,'DS Point summary'!D:D)</f>
        <v>Turnbull</v>
      </c>
      <c r="F106" s="20" t="str">
        <f>_xlfn.XLOOKUP(__xlnm._FilterDatabase_1514[[#This Row],[SAPSA Number]],'DS Point summary'!A:A,'DS Point summary'!E:E)</f>
        <v>FJ</v>
      </c>
      <c r="G106" s="17" t="str">
        <f ca="1">_xlfn.XLOOKUP(__xlnm._FilterDatabase_1514[[#This Row],[SAPSA Number]],'DS Point summary'!A:A,'DS Point summary'!F:F)</f>
        <v>S</v>
      </c>
      <c r="H106" s="19">
        <f ca="1">_xlfn.XLOOKUP(__xlnm._FilterDatabase_1514[[#This Row],[SAPSA Number]],'DS Point summary'!A:A,'DS Point summary'!G:G)</f>
        <v>59</v>
      </c>
      <c r="I106" s="33" t="s">
        <v>344</v>
      </c>
      <c r="J106" s="34">
        <f t="shared" si="11"/>
        <v>0</v>
      </c>
      <c r="K106" s="22">
        <f t="shared" si="12"/>
        <v>0</v>
      </c>
      <c r="L106" s="23">
        <v>0</v>
      </c>
      <c r="M106" s="24">
        <v>0</v>
      </c>
      <c r="N106" s="23">
        <v>0</v>
      </c>
      <c r="O106" s="24">
        <v>0</v>
      </c>
      <c r="P106" s="23">
        <v>0</v>
      </c>
      <c r="Q106" s="24">
        <v>0</v>
      </c>
      <c r="R106" s="23">
        <v>0</v>
      </c>
      <c r="S106" s="24">
        <v>0</v>
      </c>
      <c r="T106" s="23">
        <v>0</v>
      </c>
      <c r="U106" s="24">
        <v>0</v>
      </c>
      <c r="V106" s="23">
        <v>0</v>
      </c>
      <c r="W106" s="24">
        <v>0</v>
      </c>
    </row>
    <row r="107" spans="1:23" x14ac:dyDescent="0.25">
      <c r="A107" s="31">
        <f t="shared" si="10"/>
        <v>8</v>
      </c>
      <c r="B107" s="43">
        <v>1547</v>
      </c>
      <c r="C107" s="25" t="str">
        <f>_xlfn.XLOOKUP(__xlnm._FilterDatabase_1514[[#This Row],[SAPSA Number]],Table1[SAPSA number],Table1[Paid up])</f>
        <v>Y</v>
      </c>
      <c r="D107" s="39" t="str">
        <f>_xlfn.XLOOKUP(__xlnm._FilterDatabase_1514[[#This Row],[SAPSA Number]],'DS Point summary'!A:A,'DS Point summary'!C:C)</f>
        <v>Marius Frans</v>
      </c>
      <c r="E107" s="39" t="str">
        <f>_xlfn.XLOOKUP(__xlnm._FilterDatabase_1514[[#This Row],[SAPSA Number]],'DS Point summary'!A:A,'DS Point summary'!D:D)</f>
        <v>van Biljon</v>
      </c>
      <c r="F107" s="20" t="str">
        <f>_xlfn.XLOOKUP(__xlnm._FilterDatabase_1514[[#This Row],[SAPSA Number]],'DS Point summary'!A:A,'DS Point summary'!E:E)</f>
        <v>MF</v>
      </c>
      <c r="G107" s="17" t="str">
        <f ca="1">_xlfn.XLOOKUP(__xlnm._FilterDatabase_1514[[#This Row],[SAPSA Number]],'DS Point summary'!A:A,'DS Point summary'!F:F)</f>
        <v>S</v>
      </c>
      <c r="H107" s="19">
        <f ca="1">_xlfn.XLOOKUP(__xlnm._FilterDatabase_1514[[#This Row],[SAPSA Number]],'DS Point summary'!A:A,'DS Point summary'!G:G)</f>
        <v>52</v>
      </c>
      <c r="I107" s="33" t="s">
        <v>344</v>
      </c>
      <c r="J107" s="34">
        <f t="shared" si="11"/>
        <v>0</v>
      </c>
      <c r="K107" s="22">
        <f t="shared" si="12"/>
        <v>0</v>
      </c>
      <c r="L107" s="23">
        <v>0</v>
      </c>
      <c r="M107" s="24">
        <v>0</v>
      </c>
      <c r="N107" s="23">
        <v>0</v>
      </c>
      <c r="O107" s="24">
        <v>0</v>
      </c>
      <c r="P107" s="23">
        <v>0</v>
      </c>
      <c r="Q107" s="24">
        <v>0</v>
      </c>
      <c r="R107" s="23">
        <v>0</v>
      </c>
      <c r="S107" s="24">
        <v>0</v>
      </c>
      <c r="T107" s="23">
        <v>0</v>
      </c>
      <c r="U107" s="24">
        <v>0</v>
      </c>
      <c r="V107" s="23">
        <v>0</v>
      </c>
      <c r="W107" s="24">
        <v>0</v>
      </c>
    </row>
    <row r="108" spans="1:23" x14ac:dyDescent="0.25">
      <c r="A108" s="31">
        <f t="shared" si="10"/>
        <v>8</v>
      </c>
      <c r="B108" s="32">
        <v>1931</v>
      </c>
      <c r="C108" s="25" t="str">
        <f>_xlfn.XLOOKUP(__xlnm._FilterDatabase_1514[[#This Row],[SAPSA Number]],Table1[SAPSA number],Table1[Paid up])</f>
        <v>Y</v>
      </c>
      <c r="D108" s="39" t="str">
        <f>_xlfn.XLOOKUP(__xlnm._FilterDatabase_1514[[#This Row],[SAPSA Number]],'DS Point summary'!A:A,'DS Point summary'!C:C)</f>
        <v>Sylvia</v>
      </c>
      <c r="E108" s="39" t="str">
        <f>_xlfn.XLOOKUP(__xlnm._FilterDatabase_1514[[#This Row],[SAPSA Number]],'DS Point summary'!A:A,'DS Point summary'!D:D)</f>
        <v>Van der Neut</v>
      </c>
      <c r="F108" s="20" t="str">
        <f>_xlfn.XLOOKUP(__xlnm._FilterDatabase_1514[[#This Row],[SAPSA Number]],'DS Point summary'!A:A,'DS Point summary'!E:E)</f>
        <v>S</v>
      </c>
      <c r="G108" s="17" t="str">
        <f>_xlfn.XLOOKUP(__xlnm._FilterDatabase_1514[[#This Row],[SAPSA Number]],'DS Point summary'!A:A,'DS Point summary'!F:F)</f>
        <v>Lady</v>
      </c>
      <c r="H108" s="19">
        <f ca="1">_xlfn.XLOOKUP(__xlnm._FilterDatabase_1514[[#This Row],[SAPSA Number]],'DS Point summary'!A:A,'DS Point summary'!G:G)</f>
        <v>55</v>
      </c>
      <c r="I108" s="33" t="s">
        <v>344</v>
      </c>
      <c r="J108" s="34">
        <f t="shared" si="11"/>
        <v>0</v>
      </c>
      <c r="K108" s="22">
        <f t="shared" si="12"/>
        <v>0</v>
      </c>
      <c r="L108" s="23">
        <v>0</v>
      </c>
      <c r="M108" s="24">
        <v>0</v>
      </c>
      <c r="N108" s="23">
        <v>0</v>
      </c>
      <c r="O108" s="24">
        <v>0</v>
      </c>
      <c r="P108" s="23">
        <v>0</v>
      </c>
      <c r="Q108" s="24">
        <v>0</v>
      </c>
      <c r="R108" s="23">
        <v>0</v>
      </c>
      <c r="S108" s="24">
        <v>0</v>
      </c>
      <c r="T108" s="23">
        <v>0</v>
      </c>
      <c r="U108" s="24">
        <v>0</v>
      </c>
      <c r="V108" s="23">
        <v>0</v>
      </c>
      <c r="W108" s="24">
        <v>0</v>
      </c>
    </row>
    <row r="109" spans="1:23" x14ac:dyDescent="0.25">
      <c r="A109" s="31">
        <f t="shared" si="10"/>
        <v>8</v>
      </c>
      <c r="B109" s="3">
        <v>4711</v>
      </c>
      <c r="C109" s="25" t="str">
        <f>_xlfn.XLOOKUP(__xlnm._FilterDatabase_1514[[#This Row],[SAPSA Number]],Table1[SAPSA number],Table1[Paid up])</f>
        <v>Y</v>
      </c>
      <c r="D109" s="39" t="str">
        <f>_xlfn.XLOOKUP(__xlnm._FilterDatabase_1514[[#This Row],[SAPSA Number]],'DS Point summary'!A:A,'DS Point summary'!C:C)</f>
        <v>Dirk</v>
      </c>
      <c r="E109" s="39" t="str">
        <f>_xlfn.XLOOKUP(__xlnm._FilterDatabase_1514[[#This Row],[SAPSA Number]],'DS Point summary'!A:A,'DS Point summary'!D:D)</f>
        <v>van der Walt</v>
      </c>
      <c r="F109" s="20" t="str">
        <f>_xlfn.XLOOKUP(__xlnm._FilterDatabase_1514[[#This Row],[SAPSA Number]],'DS Point summary'!A:A,'DS Point summary'!E:E)</f>
        <v>D</v>
      </c>
      <c r="G109" s="17" t="str">
        <f ca="1">_xlfn.XLOOKUP(__xlnm._FilterDatabase_1514[[#This Row],[SAPSA Number]],'DS Point summary'!A:A,'DS Point summary'!F:F)</f>
        <v xml:space="preserve"> </v>
      </c>
      <c r="H109" s="19">
        <f>_xlfn.XLOOKUP(__xlnm._FilterDatabase_1514[[#This Row],[SAPSA Number]],'DS Point summary'!A:A,'DS Point summary'!G:G)</f>
        <v>0</v>
      </c>
      <c r="I109" s="33" t="s">
        <v>344</v>
      </c>
      <c r="J109" s="34">
        <f t="shared" si="11"/>
        <v>0</v>
      </c>
      <c r="K109" s="22">
        <f t="shared" si="12"/>
        <v>0</v>
      </c>
      <c r="L109" s="23">
        <v>0</v>
      </c>
      <c r="M109" s="24">
        <v>0</v>
      </c>
      <c r="N109" s="23">
        <v>0</v>
      </c>
      <c r="O109" s="24">
        <v>0</v>
      </c>
      <c r="P109" s="23">
        <v>0</v>
      </c>
      <c r="Q109" s="24">
        <v>0</v>
      </c>
      <c r="R109" s="23">
        <v>0</v>
      </c>
      <c r="S109" s="24">
        <v>0</v>
      </c>
      <c r="T109" s="23">
        <v>0</v>
      </c>
      <c r="U109" s="24">
        <v>0</v>
      </c>
      <c r="V109" s="23">
        <v>0</v>
      </c>
      <c r="W109" s="24">
        <v>0</v>
      </c>
    </row>
    <row r="110" spans="1:23" x14ac:dyDescent="0.25">
      <c r="A110" s="31">
        <f t="shared" si="10"/>
        <v>8</v>
      </c>
      <c r="B110" s="41">
        <v>7028</v>
      </c>
      <c r="C110" s="25" t="str">
        <f>_xlfn.XLOOKUP(__xlnm._FilterDatabase_1514[[#This Row],[SAPSA Number]],Table1[SAPSA number],Table1[Paid up])</f>
        <v>Y</v>
      </c>
      <c r="D110" s="39" t="str">
        <f>_xlfn.XLOOKUP(__xlnm._FilterDatabase_1514[[#This Row],[SAPSA Number]],'DS Point summary'!A:A,'DS Point summary'!C:C)</f>
        <v>Christine</v>
      </c>
      <c r="E110" s="39" t="str">
        <f>_xlfn.XLOOKUP(__xlnm._FilterDatabase_1514[[#This Row],[SAPSA Number]],'DS Point summary'!A:A,'DS Point summary'!D:D)</f>
        <v>van der Walt</v>
      </c>
      <c r="F110" s="20" t="str">
        <f>_xlfn.XLOOKUP(__xlnm._FilterDatabase_1514[[#This Row],[SAPSA Number]],'DS Point summary'!A:A,'DS Point summary'!E:E)</f>
        <v>C</v>
      </c>
      <c r="G110" s="17" t="str">
        <f>_xlfn.XLOOKUP(__xlnm._FilterDatabase_1514[[#This Row],[SAPSA Number]],'DS Point summary'!A:A,'DS Point summary'!F:F)</f>
        <v>Lady</v>
      </c>
      <c r="H110" s="19">
        <f ca="1">_xlfn.XLOOKUP(__xlnm._FilterDatabase_1514[[#This Row],[SAPSA Number]],'DS Point summary'!A:A,'DS Point summary'!G:G)</f>
        <v>42</v>
      </c>
      <c r="I110" s="33" t="s">
        <v>344</v>
      </c>
      <c r="J110" s="34">
        <f t="shared" si="11"/>
        <v>0</v>
      </c>
      <c r="K110" s="22">
        <f t="shared" si="12"/>
        <v>0</v>
      </c>
      <c r="L110" s="23">
        <v>0</v>
      </c>
      <c r="M110" s="24">
        <v>0</v>
      </c>
      <c r="N110" s="23">
        <v>0</v>
      </c>
      <c r="O110" s="24">
        <v>0</v>
      </c>
      <c r="P110" s="23">
        <v>0</v>
      </c>
      <c r="Q110" s="24">
        <v>0</v>
      </c>
      <c r="R110" s="23">
        <v>0</v>
      </c>
      <c r="S110" s="24">
        <v>0</v>
      </c>
      <c r="T110" s="23">
        <v>0</v>
      </c>
      <c r="U110" s="24">
        <v>0</v>
      </c>
      <c r="V110" s="23">
        <v>0</v>
      </c>
      <c r="W110" s="24">
        <v>0</v>
      </c>
    </row>
    <row r="111" spans="1:23" x14ac:dyDescent="0.25">
      <c r="A111" s="31">
        <f t="shared" si="10"/>
        <v>8</v>
      </c>
      <c r="B111" s="32">
        <v>5616</v>
      </c>
      <c r="C111" s="25" t="str">
        <f>_xlfn.XLOOKUP(__xlnm._FilterDatabase_1514[[#This Row],[SAPSA Number]],Table1[SAPSA number],Table1[Paid up])</f>
        <v>Y</v>
      </c>
      <c r="D111" s="39" t="str">
        <f>_xlfn.XLOOKUP(__xlnm._FilterDatabase_1514[[#This Row],[SAPSA Number]],'DS Point summary'!A:A,'DS Point summary'!C:C)</f>
        <v>Cornelis Herman</v>
      </c>
      <c r="E111" s="39" t="str">
        <f>_xlfn.XLOOKUP(__xlnm._FilterDatabase_1514[[#This Row],[SAPSA Number]],'DS Point summary'!A:A,'DS Point summary'!D:D)</f>
        <v>van Driel</v>
      </c>
      <c r="F111" s="20" t="str">
        <f>_xlfn.XLOOKUP(__xlnm._FilterDatabase_1514[[#This Row],[SAPSA Number]],'DS Point summary'!A:A,'DS Point summary'!E:E)</f>
        <v>CH</v>
      </c>
      <c r="G111" s="17" t="str">
        <f ca="1">_xlfn.XLOOKUP(__xlnm._FilterDatabase_1514[[#This Row],[SAPSA Number]],'DS Point summary'!A:A,'DS Point summary'!F:F)</f>
        <v xml:space="preserve"> </v>
      </c>
      <c r="H111" s="19">
        <f ca="1">_xlfn.XLOOKUP(__xlnm._FilterDatabase_1514[[#This Row],[SAPSA Number]],'DS Point summary'!A:A,'DS Point summary'!G:G)</f>
        <v>37</v>
      </c>
      <c r="I111" s="33" t="s">
        <v>344</v>
      </c>
      <c r="J111" s="34">
        <f t="shared" si="11"/>
        <v>0</v>
      </c>
      <c r="K111" s="22">
        <f t="shared" si="12"/>
        <v>0</v>
      </c>
      <c r="L111" s="23">
        <v>0</v>
      </c>
      <c r="M111" s="24">
        <v>0</v>
      </c>
      <c r="N111" s="23">
        <v>0</v>
      </c>
      <c r="O111" s="24">
        <v>0</v>
      </c>
      <c r="P111" s="23">
        <v>0</v>
      </c>
      <c r="Q111" s="24">
        <v>0</v>
      </c>
      <c r="R111" s="23">
        <v>0</v>
      </c>
      <c r="S111" s="24">
        <v>0</v>
      </c>
      <c r="T111" s="23">
        <v>0</v>
      </c>
      <c r="U111" s="24">
        <v>0</v>
      </c>
      <c r="V111" s="23">
        <v>0</v>
      </c>
      <c r="W111" s="24">
        <v>0</v>
      </c>
    </row>
    <row r="112" spans="1:23" x14ac:dyDescent="0.25">
      <c r="A112" s="31">
        <f t="shared" si="10"/>
        <v>8</v>
      </c>
      <c r="B112" s="43">
        <v>3837</v>
      </c>
      <c r="C112" s="25" t="str">
        <f>_xlfn.XLOOKUP(__xlnm._FilterDatabase_1514[[#This Row],[SAPSA Number]],Table1[SAPSA number],Table1[Paid up])</f>
        <v>Y</v>
      </c>
      <c r="D112" s="39" t="str">
        <f>_xlfn.XLOOKUP(__xlnm._FilterDatabase_1514[[#This Row],[SAPSA Number]],'DS Point summary'!A:A,'DS Point summary'!C:C)</f>
        <v>Danéel Jonne</v>
      </c>
      <c r="E112" s="39" t="str">
        <f>_xlfn.XLOOKUP(__xlnm._FilterDatabase_1514[[#This Row],[SAPSA Number]],'DS Point summary'!A:A,'DS Point summary'!D:D)</f>
        <v>Van Eck</v>
      </c>
      <c r="F112" s="20" t="str">
        <f>_xlfn.XLOOKUP(__xlnm._FilterDatabase_1514[[#This Row],[SAPSA Number]],'DS Point summary'!A:A,'DS Point summary'!E:E)</f>
        <v>DJ</v>
      </c>
      <c r="G112" s="17" t="str">
        <f ca="1">_xlfn.XLOOKUP(__xlnm._FilterDatabase_1514[[#This Row],[SAPSA Number]],'DS Point summary'!A:A,'DS Point summary'!F:F)</f>
        <v xml:space="preserve"> </v>
      </c>
      <c r="H112" s="19">
        <f ca="1">_xlfn.XLOOKUP(__xlnm._FilterDatabase_1514[[#This Row],[SAPSA Number]],'DS Point summary'!A:A,'DS Point summary'!G:G)</f>
        <v>48</v>
      </c>
      <c r="I112" s="33" t="s">
        <v>344</v>
      </c>
      <c r="J112" s="34">
        <f t="shared" si="11"/>
        <v>0</v>
      </c>
      <c r="K112" s="22">
        <f t="shared" si="12"/>
        <v>0</v>
      </c>
      <c r="L112" s="23">
        <v>0</v>
      </c>
      <c r="M112" s="24">
        <v>0</v>
      </c>
      <c r="N112" s="23">
        <v>0</v>
      </c>
      <c r="O112" s="24">
        <v>0</v>
      </c>
      <c r="P112" s="23">
        <v>0</v>
      </c>
      <c r="Q112" s="24">
        <v>0</v>
      </c>
      <c r="R112" s="23">
        <v>0</v>
      </c>
      <c r="S112" s="24">
        <v>0</v>
      </c>
      <c r="T112" s="23">
        <v>0</v>
      </c>
      <c r="U112" s="24">
        <v>0</v>
      </c>
      <c r="V112" s="23">
        <v>0</v>
      </c>
      <c r="W112" s="24">
        <v>0</v>
      </c>
    </row>
    <row r="113" spans="1:23" x14ac:dyDescent="0.25">
      <c r="A113" s="31">
        <f t="shared" si="10"/>
        <v>8</v>
      </c>
      <c r="B113" s="41">
        <v>6564</v>
      </c>
      <c r="C113" s="25" t="str">
        <f>_xlfn.XLOOKUP(__xlnm._FilterDatabase_1514[[#This Row],[SAPSA Number]],Table1[SAPSA number],Table1[Paid up])</f>
        <v>Y</v>
      </c>
      <c r="D113" s="39" t="str">
        <f>_xlfn.XLOOKUP(__xlnm._FilterDatabase_1514[[#This Row],[SAPSA Number]],'DS Point summary'!A:A,'DS Point summary'!C:C)</f>
        <v xml:space="preserve">Schalk </v>
      </c>
      <c r="E113" s="39" t="str">
        <f>_xlfn.XLOOKUP(__xlnm._FilterDatabase_1514[[#This Row],[SAPSA Number]],'DS Point summary'!A:A,'DS Point summary'!D:D)</f>
        <v>van Jaarsveld</v>
      </c>
      <c r="F113" s="20" t="str">
        <f>_xlfn.XLOOKUP(__xlnm._FilterDatabase_1514[[#This Row],[SAPSA Number]],'DS Point summary'!A:A,'DS Point summary'!E:E)</f>
        <v>WS</v>
      </c>
      <c r="G113" s="17" t="str">
        <f ca="1">_xlfn.XLOOKUP(__xlnm._FilterDatabase_1514[[#This Row],[SAPSA Number]],'DS Point summary'!A:A,'DS Point summary'!F:F)</f>
        <v xml:space="preserve"> </v>
      </c>
      <c r="H113" s="19">
        <f ca="1">_xlfn.XLOOKUP(__xlnm._FilterDatabase_1514[[#This Row],[SAPSA Number]],'DS Point summary'!A:A,'DS Point summary'!G:G)</f>
        <v>40</v>
      </c>
      <c r="I113" s="33" t="s">
        <v>344</v>
      </c>
      <c r="J113" s="34">
        <f t="shared" si="11"/>
        <v>0</v>
      </c>
      <c r="K113" s="22">
        <f t="shared" si="12"/>
        <v>0</v>
      </c>
      <c r="L113" s="23">
        <v>0</v>
      </c>
      <c r="M113" s="24">
        <v>0</v>
      </c>
      <c r="N113" s="23">
        <v>0</v>
      </c>
      <c r="O113" s="24">
        <v>0</v>
      </c>
      <c r="P113" s="23">
        <v>0</v>
      </c>
      <c r="Q113" s="24">
        <v>0</v>
      </c>
      <c r="R113" s="23">
        <v>0</v>
      </c>
      <c r="S113" s="24">
        <v>0</v>
      </c>
      <c r="T113" s="23">
        <v>0</v>
      </c>
      <c r="U113" s="24">
        <v>0</v>
      </c>
      <c r="V113" s="23">
        <v>0</v>
      </c>
      <c r="W113" s="24">
        <v>0</v>
      </c>
    </row>
    <row r="114" spans="1:23" x14ac:dyDescent="0.25">
      <c r="A114" s="31">
        <f t="shared" si="10"/>
        <v>8</v>
      </c>
      <c r="B114" s="41">
        <v>7075</v>
      </c>
      <c r="C114" s="25" t="str">
        <f>_xlfn.XLOOKUP(__xlnm._FilterDatabase_1514[[#This Row],[SAPSA Number]],Table1[SAPSA number],Table1[Paid up])</f>
        <v>Y</v>
      </c>
      <c r="D114" s="39" t="str">
        <f>_xlfn.XLOOKUP(__xlnm._FilterDatabase_1514[[#This Row],[SAPSA Number]],'DS Point summary'!A:A,'DS Point summary'!C:C)</f>
        <v>Erika</v>
      </c>
      <c r="E114" s="39" t="str">
        <f>_xlfn.XLOOKUP(__xlnm._FilterDatabase_1514[[#This Row],[SAPSA Number]],'DS Point summary'!A:A,'DS Point summary'!D:D)</f>
        <v>van Rooyen</v>
      </c>
      <c r="F114" s="20" t="str">
        <f>_xlfn.XLOOKUP(__xlnm._FilterDatabase_1514[[#This Row],[SAPSA Number]],'DS Point summary'!A:A,'DS Point summary'!E:E)</f>
        <v>E</v>
      </c>
      <c r="G114" s="17" t="str">
        <f>_xlfn.XLOOKUP(__xlnm._FilterDatabase_1514[[#This Row],[SAPSA Number]],'DS Point summary'!A:A,'DS Point summary'!F:F)</f>
        <v>Lady</v>
      </c>
      <c r="H114" s="19">
        <f>_xlfn.XLOOKUP(__xlnm._FilterDatabase_1514[[#This Row],[SAPSA Number]],'DS Point summary'!A:A,'DS Point summary'!G:G)</f>
        <v>0</v>
      </c>
      <c r="I114" s="33" t="s">
        <v>344</v>
      </c>
      <c r="J114" s="34">
        <f t="shared" si="11"/>
        <v>0</v>
      </c>
      <c r="K114" s="22">
        <f t="shared" si="12"/>
        <v>0</v>
      </c>
      <c r="L114" s="23">
        <v>0</v>
      </c>
      <c r="M114" s="24">
        <v>0</v>
      </c>
      <c r="N114" s="23">
        <v>0</v>
      </c>
      <c r="O114" s="24">
        <v>0</v>
      </c>
      <c r="P114" s="23">
        <v>0</v>
      </c>
      <c r="Q114" s="24">
        <v>0</v>
      </c>
      <c r="R114" s="23">
        <v>0</v>
      </c>
      <c r="S114" s="24">
        <v>0</v>
      </c>
      <c r="T114" s="23">
        <v>0</v>
      </c>
      <c r="U114" s="24">
        <v>0</v>
      </c>
      <c r="V114" s="23">
        <v>0</v>
      </c>
      <c r="W114" s="24">
        <v>0</v>
      </c>
    </row>
    <row r="115" spans="1:23" x14ac:dyDescent="0.25">
      <c r="A115" s="31">
        <f t="shared" si="10"/>
        <v>8</v>
      </c>
      <c r="B115" s="32">
        <v>5262</v>
      </c>
      <c r="C115" s="25" t="str">
        <f>_xlfn.XLOOKUP(__xlnm._FilterDatabase_1514[[#This Row],[SAPSA Number]],Table1[SAPSA number],Table1[Paid up])</f>
        <v>Y</v>
      </c>
      <c r="D115" s="39" t="str">
        <f>_xlfn.XLOOKUP(__xlnm._FilterDatabase_1514[[#This Row],[SAPSA Number]],'DS Point summary'!A:A,'DS Point summary'!C:C)</f>
        <v>Andre</v>
      </c>
      <c r="E115" s="39" t="str">
        <f>_xlfn.XLOOKUP(__xlnm._FilterDatabase_1514[[#This Row],[SAPSA Number]],'DS Point summary'!A:A,'DS Point summary'!D:D)</f>
        <v>van Rooyen</v>
      </c>
      <c r="F115" s="20" t="str">
        <f>_xlfn.XLOOKUP(__xlnm._FilterDatabase_1514[[#This Row],[SAPSA Number]],'DS Point summary'!A:A,'DS Point summary'!E:E)</f>
        <v>A</v>
      </c>
      <c r="G115" s="17" t="str">
        <f ca="1">_xlfn.XLOOKUP(__xlnm._FilterDatabase_1514[[#This Row],[SAPSA Number]],'DS Point summary'!A:A,'DS Point summary'!F:F)</f>
        <v xml:space="preserve"> </v>
      </c>
      <c r="H115" s="19">
        <f ca="1">_xlfn.XLOOKUP(__xlnm._FilterDatabase_1514[[#This Row],[SAPSA Number]],'DS Point summary'!A:A,'DS Point summary'!G:G)</f>
        <v>47</v>
      </c>
      <c r="I115" s="33" t="s">
        <v>344</v>
      </c>
      <c r="J115" s="34">
        <f t="shared" si="11"/>
        <v>0</v>
      </c>
      <c r="K115" s="22">
        <f t="shared" si="12"/>
        <v>0</v>
      </c>
      <c r="L115" s="23">
        <v>0</v>
      </c>
      <c r="M115" s="24">
        <v>0</v>
      </c>
      <c r="N115" s="23">
        <v>0</v>
      </c>
      <c r="O115" s="24">
        <v>0</v>
      </c>
      <c r="P115" s="23">
        <v>0</v>
      </c>
      <c r="Q115" s="24">
        <v>0</v>
      </c>
      <c r="R115" s="23">
        <v>0</v>
      </c>
      <c r="S115" s="24">
        <v>0</v>
      </c>
      <c r="T115" s="23">
        <v>0</v>
      </c>
      <c r="U115" s="24">
        <v>0</v>
      </c>
      <c r="V115" s="23">
        <v>0</v>
      </c>
      <c r="W115" s="24">
        <v>0</v>
      </c>
    </row>
    <row r="116" spans="1:23" x14ac:dyDescent="0.25">
      <c r="A116" s="31">
        <f t="shared" si="10"/>
        <v>8</v>
      </c>
      <c r="B116" s="32">
        <v>2089</v>
      </c>
      <c r="C116" s="25" t="str">
        <f>_xlfn.XLOOKUP(__xlnm._FilterDatabase_1514[[#This Row],[SAPSA Number]],Table1[SAPSA number],Table1[Paid up])</f>
        <v>Y</v>
      </c>
      <c r="D116" s="39" t="str">
        <f>_xlfn.XLOOKUP(__xlnm._FilterDatabase_1514[[#This Row],[SAPSA Number]],'DS Point summary'!A:A,'DS Point summary'!C:C)</f>
        <v>Doané</v>
      </c>
      <c r="E116" s="39" t="str">
        <f>_xlfn.XLOOKUP(__xlnm._FilterDatabase_1514[[#This Row],[SAPSA Number]],'DS Point summary'!A:A,'DS Point summary'!D:D)</f>
        <v>Vermooten</v>
      </c>
      <c r="F116" s="20" t="str">
        <f>_xlfn.XLOOKUP(__xlnm._FilterDatabase_1514[[#This Row],[SAPSA Number]],'DS Point summary'!A:A,'DS Point summary'!E:E)</f>
        <v>D</v>
      </c>
      <c r="G116" s="17" t="str">
        <f ca="1">_xlfn.XLOOKUP(__xlnm._FilterDatabase_1514[[#This Row],[SAPSA Number]],'DS Point summary'!A:A,'DS Point summary'!F:F)</f>
        <v xml:space="preserve"> </v>
      </c>
      <c r="H116" s="19">
        <f ca="1">_xlfn.XLOOKUP(__xlnm._FilterDatabase_1514[[#This Row],[SAPSA Number]],'DS Point summary'!A:A,'DS Point summary'!G:G)</f>
        <v>41</v>
      </c>
      <c r="I116" s="33" t="s">
        <v>344</v>
      </c>
      <c r="J116" s="34">
        <f t="shared" si="11"/>
        <v>0</v>
      </c>
      <c r="K116" s="22">
        <f t="shared" si="12"/>
        <v>0</v>
      </c>
      <c r="L116" s="23">
        <v>0</v>
      </c>
      <c r="M116" s="24">
        <v>0</v>
      </c>
      <c r="N116" s="23">
        <v>0</v>
      </c>
      <c r="O116" s="24">
        <v>0</v>
      </c>
      <c r="P116" s="23">
        <v>0</v>
      </c>
      <c r="Q116" s="24">
        <v>0</v>
      </c>
      <c r="R116" s="23">
        <v>0</v>
      </c>
      <c r="S116" s="24">
        <v>0</v>
      </c>
      <c r="T116" s="23">
        <v>0</v>
      </c>
      <c r="U116" s="24">
        <v>0</v>
      </c>
      <c r="V116" s="23">
        <v>0</v>
      </c>
      <c r="W116" s="24">
        <v>0</v>
      </c>
    </row>
    <row r="117" spans="1:23" x14ac:dyDescent="0.25">
      <c r="A117" s="31">
        <f t="shared" si="10"/>
        <v>8</v>
      </c>
      <c r="B117" s="32">
        <v>2051</v>
      </c>
      <c r="C117" s="25" t="str">
        <f>_xlfn.XLOOKUP(__xlnm._FilterDatabase_1514[[#This Row],[SAPSA Number]],Table1[SAPSA number],Table1[Paid up])</f>
        <v>Y</v>
      </c>
      <c r="D117" s="39" t="str">
        <f>_xlfn.XLOOKUP(__xlnm._FilterDatabase_1514[[#This Row],[SAPSA Number]],'DS Point summary'!A:A,'DS Point summary'!C:C)</f>
        <v>Simon Adriaan</v>
      </c>
      <c r="E117" s="39" t="str">
        <f>_xlfn.XLOOKUP(__xlnm._FilterDatabase_1514[[#This Row],[SAPSA Number]],'DS Point summary'!A:A,'DS Point summary'!D:D)</f>
        <v>Vermooten</v>
      </c>
      <c r="F117" s="20" t="str">
        <f>_xlfn.XLOOKUP(__xlnm._FilterDatabase_1514[[#This Row],[SAPSA Number]],'DS Point summary'!A:A,'DS Point summary'!E:E)</f>
        <v>SA</v>
      </c>
      <c r="G117" s="17" t="str">
        <f ca="1">_xlfn.XLOOKUP(__xlnm._FilterDatabase_1514[[#This Row],[SAPSA Number]],'DS Point summary'!A:A,'DS Point summary'!F:F)</f>
        <v>GS</v>
      </c>
      <c r="H117" s="19">
        <f ca="1">_xlfn.XLOOKUP(__xlnm._FilterDatabase_1514[[#This Row],[SAPSA Number]],'DS Point summary'!A:A,'DS Point summary'!G:G)</f>
        <v>71</v>
      </c>
      <c r="I117" s="33" t="s">
        <v>344</v>
      </c>
      <c r="J117" s="34">
        <f t="shared" si="11"/>
        <v>0</v>
      </c>
      <c r="K117" s="22">
        <f t="shared" si="12"/>
        <v>0</v>
      </c>
      <c r="L117" s="23">
        <v>0</v>
      </c>
      <c r="M117" s="24">
        <v>0</v>
      </c>
      <c r="N117" s="23">
        <v>0</v>
      </c>
      <c r="O117" s="24">
        <v>0</v>
      </c>
      <c r="P117" s="23">
        <v>0</v>
      </c>
      <c r="Q117" s="24">
        <v>0</v>
      </c>
      <c r="R117" s="23">
        <v>0</v>
      </c>
      <c r="S117" s="24">
        <v>0</v>
      </c>
      <c r="T117" s="23">
        <v>0</v>
      </c>
      <c r="U117" s="24">
        <v>0</v>
      </c>
      <c r="V117" s="23">
        <v>0</v>
      </c>
      <c r="W117" s="24">
        <v>0</v>
      </c>
    </row>
    <row r="118" spans="1:23" x14ac:dyDescent="0.25">
      <c r="A118" s="31">
        <f t="shared" si="10"/>
        <v>8</v>
      </c>
      <c r="B118" s="43">
        <v>896</v>
      </c>
      <c r="C118" s="25" t="str">
        <f>_xlfn.XLOOKUP(__xlnm._FilterDatabase_1514[[#This Row],[SAPSA Number]],Table1[SAPSA number],Table1[Paid up])</f>
        <v>Y</v>
      </c>
      <c r="D118" s="39" t="str">
        <f>_xlfn.XLOOKUP(__xlnm._FilterDatabase_1514[[#This Row],[SAPSA Number]],'DS Point summary'!A:A,'DS Point summary'!C:C)</f>
        <v>Johannes Francois</v>
      </c>
      <c r="E118" s="39" t="str">
        <f>_xlfn.XLOOKUP(__xlnm._FilterDatabase_1514[[#This Row],[SAPSA Number]],'DS Point summary'!A:A,'DS Point summary'!D:D)</f>
        <v>Wheeler</v>
      </c>
      <c r="F118" s="20" t="str">
        <f>_xlfn.XLOOKUP(__xlnm._FilterDatabase_1514[[#This Row],[SAPSA Number]],'DS Point summary'!A:A,'DS Point summary'!E:E)</f>
        <v>JF</v>
      </c>
      <c r="G118" s="17" t="str">
        <f ca="1">_xlfn.XLOOKUP(__xlnm._FilterDatabase_1514[[#This Row],[SAPSA Number]],'DS Point summary'!A:A,'DS Point summary'!F:F)</f>
        <v xml:space="preserve"> </v>
      </c>
      <c r="H118" s="19">
        <f ca="1">_xlfn.XLOOKUP(__xlnm._FilterDatabase_1514[[#This Row],[SAPSA Number]],'DS Point summary'!A:A,'DS Point summary'!G:G)</f>
        <v>45</v>
      </c>
      <c r="I118" s="33" t="s">
        <v>344</v>
      </c>
      <c r="J118" s="34">
        <f t="shared" si="11"/>
        <v>0</v>
      </c>
      <c r="K118" s="22">
        <f t="shared" si="12"/>
        <v>0</v>
      </c>
      <c r="L118" s="83">
        <v>0</v>
      </c>
      <c r="M118" s="84">
        <v>0</v>
      </c>
      <c r="N118" s="83">
        <v>0</v>
      </c>
      <c r="O118" s="84">
        <v>0</v>
      </c>
      <c r="P118" s="83">
        <v>0</v>
      </c>
      <c r="Q118" s="84">
        <v>0</v>
      </c>
      <c r="R118" s="83">
        <v>0</v>
      </c>
      <c r="S118" s="84">
        <v>0</v>
      </c>
      <c r="T118" s="83">
        <v>0</v>
      </c>
      <c r="U118" s="84">
        <v>0</v>
      </c>
      <c r="V118" s="83">
        <v>0</v>
      </c>
      <c r="W118" s="84">
        <v>0</v>
      </c>
    </row>
    <row r="119" spans="1:23" x14ac:dyDescent="0.25">
      <c r="A119" s="31">
        <f t="shared" si="10"/>
        <v>8</v>
      </c>
      <c r="B119" s="32">
        <v>1716</v>
      </c>
      <c r="C119" s="25" t="str">
        <f>_xlfn.XLOOKUP(__xlnm._FilterDatabase_1514[[#This Row],[SAPSA Number]],Table1[SAPSA number],Table1[Paid up])</f>
        <v>Y</v>
      </c>
      <c r="D119" s="39" t="str">
        <f>_xlfn.XLOOKUP(__xlnm._FilterDatabase_1514[[#This Row],[SAPSA Number]],'DS Point summary'!A:A,'DS Point summary'!C:C)</f>
        <v>Albert</v>
      </c>
      <c r="E119" s="39" t="str">
        <f>_xlfn.XLOOKUP(__xlnm._FilterDatabase_1514[[#This Row],[SAPSA Number]],'DS Point summary'!A:A,'DS Point summary'!D:D)</f>
        <v>Wöcke</v>
      </c>
      <c r="F119" s="20" t="str">
        <f>_xlfn.XLOOKUP(__xlnm._FilterDatabase_1514[[#This Row],[SAPSA Number]],'DS Point summary'!A:A,'DS Point summary'!E:E)</f>
        <v>A</v>
      </c>
      <c r="G119" s="17" t="str">
        <f ca="1">_xlfn.XLOOKUP(__xlnm._FilterDatabase_1514[[#This Row],[SAPSA Number]],'DS Point summary'!A:A,'DS Point summary'!F:F)</f>
        <v>S</v>
      </c>
      <c r="H119" s="19">
        <f ca="1">_xlfn.XLOOKUP(__xlnm._FilterDatabase_1514[[#This Row],[SAPSA Number]],'DS Point summary'!A:A,'DS Point summary'!G:G)</f>
        <v>57</v>
      </c>
      <c r="I119" s="33" t="s">
        <v>344</v>
      </c>
      <c r="J119" s="34">
        <f t="shared" si="11"/>
        <v>0</v>
      </c>
      <c r="K119" s="22">
        <f t="shared" si="12"/>
        <v>0</v>
      </c>
      <c r="L119" s="23">
        <v>0</v>
      </c>
      <c r="M119" s="24">
        <v>0</v>
      </c>
      <c r="N119" s="23">
        <v>0</v>
      </c>
      <c r="O119" s="24">
        <v>0</v>
      </c>
      <c r="P119" s="23">
        <v>0</v>
      </c>
      <c r="Q119" s="24">
        <v>0</v>
      </c>
      <c r="R119" s="23">
        <v>0</v>
      </c>
      <c r="S119" s="24">
        <v>0</v>
      </c>
      <c r="T119" s="23">
        <v>0</v>
      </c>
      <c r="U119" s="24">
        <v>0</v>
      </c>
      <c r="V119" s="23">
        <v>0</v>
      </c>
      <c r="W119" s="24">
        <v>0</v>
      </c>
    </row>
    <row r="120" spans="1:23" x14ac:dyDescent="0.25">
      <c r="A120" s="31">
        <f t="shared" si="10"/>
        <v>8</v>
      </c>
      <c r="B120" s="32">
        <v>206</v>
      </c>
      <c r="C120" s="25" t="str">
        <f>_xlfn.XLOOKUP(__xlnm._FilterDatabase_1514[[#This Row],[SAPSA Number]],Table1[SAPSA number],Table1[Paid up])</f>
        <v>Y</v>
      </c>
      <c r="D120" s="39" t="str">
        <f>_xlfn.XLOOKUP(__xlnm._FilterDatabase_1514[[#This Row],[SAPSA Number]],'DS Point summary'!A:A,'DS Point summary'!C:C)</f>
        <v>Pierre Dewald</v>
      </c>
      <c r="E120" s="39" t="str">
        <f>_xlfn.XLOOKUP(__xlnm._FilterDatabase_1514[[#This Row],[SAPSA Number]],'DS Point summary'!A:A,'DS Point summary'!D:D)</f>
        <v>Wrogemann</v>
      </c>
      <c r="F120" s="20" t="str">
        <f>_xlfn.XLOOKUP(__xlnm._FilterDatabase_1514[[#This Row],[SAPSA Number]],'DS Point summary'!A:A,'DS Point summary'!E:E)</f>
        <v>PD</v>
      </c>
      <c r="G120" s="17" t="str">
        <f ca="1">_xlfn.XLOOKUP(__xlnm._FilterDatabase_1514[[#This Row],[SAPSA Number]],'DS Point summary'!A:A,'DS Point summary'!F:F)</f>
        <v>S</v>
      </c>
      <c r="H120" s="19">
        <f ca="1">_xlfn.XLOOKUP(__xlnm._FilterDatabase_1514[[#This Row],[SAPSA Number]],'DS Point summary'!A:A,'DS Point summary'!G:G)</f>
        <v>54</v>
      </c>
      <c r="I120" s="33" t="s">
        <v>344</v>
      </c>
      <c r="J120" s="34">
        <f t="shared" si="11"/>
        <v>0</v>
      </c>
      <c r="K120" s="22">
        <f t="shared" si="12"/>
        <v>0</v>
      </c>
      <c r="L120" s="23">
        <v>0</v>
      </c>
      <c r="M120" s="24">
        <v>0</v>
      </c>
      <c r="N120" s="23">
        <v>0</v>
      </c>
      <c r="O120" s="24">
        <v>0</v>
      </c>
      <c r="P120" s="23">
        <v>0</v>
      </c>
      <c r="Q120" s="24">
        <v>0</v>
      </c>
      <c r="R120" s="23">
        <v>0</v>
      </c>
      <c r="S120" s="24">
        <v>0</v>
      </c>
      <c r="T120" s="23">
        <v>0</v>
      </c>
      <c r="U120" s="24">
        <v>0</v>
      </c>
      <c r="V120" s="23">
        <v>0</v>
      </c>
      <c r="W120" s="24">
        <v>0</v>
      </c>
    </row>
    <row r="121" spans="1:23" x14ac:dyDescent="0.25">
      <c r="A121" s="31"/>
      <c r="B121" s="32"/>
      <c r="C121" s="25">
        <f>_xlfn.XLOOKUP(__xlnm._FilterDatabase_1514[[#This Row],[SAPSA Number]],Table1[SAPSA number],Table1[Paid up])</f>
        <v>0</v>
      </c>
      <c r="D121" s="39">
        <f>_xlfn.XLOOKUP(__xlnm._FilterDatabase_1514[[#This Row],[SAPSA Number]],'DS Point summary'!A:A,'DS Point summary'!C:C)</f>
        <v>0</v>
      </c>
      <c r="E121" s="39">
        <f>_xlfn.XLOOKUP(__xlnm._FilterDatabase_1514[[#This Row],[SAPSA Number]],'DS Point summary'!A:A,'DS Point summary'!D:D)</f>
        <v>0</v>
      </c>
      <c r="F121" s="20">
        <f>_xlfn.XLOOKUP(__xlnm._FilterDatabase_1514[[#This Row],[SAPSA Number]],'DS Point summary'!A:A,'DS Point summary'!E:E)</f>
        <v>0</v>
      </c>
      <c r="G121" s="17">
        <f>_xlfn.XLOOKUP(__xlnm._FilterDatabase_1514[[#This Row],[SAPSA Number]],'DS Point summary'!A:A,'DS Point summary'!F:F)</f>
        <v>0</v>
      </c>
      <c r="H121" s="19"/>
      <c r="I121" s="33"/>
      <c r="J121" s="34"/>
      <c r="K121" s="22"/>
      <c r="L121" s="23"/>
      <c r="M121" s="24"/>
      <c r="N121" s="23"/>
      <c r="O121" s="24"/>
      <c r="P121" s="23"/>
      <c r="Q121" s="24"/>
      <c r="R121" s="23"/>
      <c r="S121" s="24"/>
      <c r="T121" s="23"/>
      <c r="U121" s="24"/>
      <c r="V121" s="23"/>
      <c r="W121" s="24"/>
    </row>
    <row r="122" spans="1:23" x14ac:dyDescent="0.25">
      <c r="A122" s="31"/>
      <c r="B122" s="32"/>
      <c r="C122" s="25">
        <f>_xlfn.XLOOKUP(__xlnm._FilterDatabase_1514[[#This Row],[SAPSA Number]],Table1[SAPSA number],Table1[Paid up])</f>
        <v>0</v>
      </c>
      <c r="D122" s="39">
        <f>_xlfn.XLOOKUP(__xlnm._FilterDatabase_1514[[#This Row],[SAPSA Number]],'DS Point summary'!A:A,'DS Point summary'!C:C)</f>
        <v>0</v>
      </c>
      <c r="E122" s="39">
        <f>_xlfn.XLOOKUP(__xlnm._FilterDatabase_1514[[#This Row],[SAPSA Number]],'DS Point summary'!A:A,'DS Point summary'!D:D)</f>
        <v>0</v>
      </c>
      <c r="F122" s="20">
        <f>_xlfn.XLOOKUP(__xlnm._FilterDatabase_1514[[#This Row],[SAPSA Number]],'DS Point summary'!A:A,'DS Point summary'!E:E)</f>
        <v>0</v>
      </c>
      <c r="G122" s="17">
        <f>_xlfn.XLOOKUP(__xlnm._FilterDatabase_1514[[#This Row],[SAPSA Number]],'DS Point summary'!A:A,'DS Point summary'!F:F)</f>
        <v>0</v>
      </c>
      <c r="H122" s="19"/>
      <c r="I122" s="33"/>
      <c r="J122" s="34"/>
      <c r="K122" s="22"/>
      <c r="L122" s="23"/>
      <c r="M122" s="24"/>
      <c r="N122" s="23"/>
      <c r="O122" s="24"/>
      <c r="P122" s="23"/>
      <c r="Q122" s="24"/>
      <c r="R122" s="23"/>
      <c r="S122" s="24"/>
      <c r="T122" s="23"/>
      <c r="U122" s="24"/>
      <c r="V122" s="23"/>
      <c r="W122" s="24"/>
    </row>
    <row r="123" spans="1:23" x14ac:dyDescent="0.25">
      <c r="A123" s="31"/>
      <c r="B123" s="32"/>
      <c r="C123" s="25">
        <f>_xlfn.XLOOKUP(__xlnm._FilterDatabase_1514[[#This Row],[SAPSA Number]],Table1[SAPSA number],Table1[Paid up])</f>
        <v>0</v>
      </c>
      <c r="D123" s="39">
        <f>_xlfn.XLOOKUP(__xlnm._FilterDatabase_1514[[#This Row],[SAPSA Number]],'DS Point summary'!A:A,'DS Point summary'!C:C)</f>
        <v>0</v>
      </c>
      <c r="E123" s="39">
        <f>_xlfn.XLOOKUP(__xlnm._FilterDatabase_1514[[#This Row],[SAPSA Number]],'DS Point summary'!A:A,'DS Point summary'!D:D)</f>
        <v>0</v>
      </c>
      <c r="F123" s="20">
        <f>_xlfn.XLOOKUP(__xlnm._FilterDatabase_1514[[#This Row],[SAPSA Number]],'DS Point summary'!A:A,'DS Point summary'!E:E)</f>
        <v>0</v>
      </c>
      <c r="G123" s="17">
        <f>_xlfn.XLOOKUP(__xlnm._FilterDatabase_1514[[#This Row],[SAPSA Number]],'DS Point summary'!A:A,'DS Point summary'!F:F)</f>
        <v>0</v>
      </c>
      <c r="H123" s="19">
        <f>_xlfn.XLOOKUP(__xlnm._FilterDatabase_1514[[#This Row],[SAPSA Number]],'DS Point summary'!A:A,'DS Point summary'!G:G)</f>
        <v>0</v>
      </c>
      <c r="I123" s="33"/>
      <c r="J123" s="34"/>
      <c r="K123" s="22"/>
      <c r="L123" s="23"/>
      <c r="M123" s="24"/>
      <c r="N123" s="23"/>
      <c r="O123" s="24"/>
      <c r="P123" s="23"/>
      <c r="Q123" s="24"/>
      <c r="R123" s="23"/>
      <c r="S123" s="24"/>
      <c r="T123" s="23"/>
      <c r="U123" s="24"/>
      <c r="V123" s="23"/>
      <c r="W123" s="24"/>
    </row>
  </sheetData>
  <sheetProtection algorithmName="SHA-512" hashValue="XDGo/7CxS10/3YwXKdczWlQUtRQbyQbhds6PxHYHF+JalCNnvhVBcYirpn/FBYRzkNeyanZo4UmGWvpaKkEv8g==" saltValue="prfgfkyHx16Kivutyax23A==" spinCount="100000" sheet="1" selectLockedCells="1" selectUnlockedCells="1"/>
  <conditionalFormatting sqref="G2:G123">
    <cfRule type="cellIs" dxfId="7" priority="2" stopIfTrue="1" operator="equal">
      <formula>0</formula>
    </cfRule>
  </conditionalFormatting>
  <pageMargins left="0.7" right="0.7" top="0.75" bottom="0.75" header="0.3" footer="0.3"/>
  <pageSetup paperSize="9" orientation="portrait" horizontalDpi="0" verticalDpi="0" r:id="rId1"/>
  <tableParts count="1">
    <tablePart r:id="rId2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E895D3-E70E-4B96-9E0E-130D89310890}">
  <sheetPr codeName="Sheet14">
    <tabColor theme="7" tint="0.39997558519241921"/>
  </sheetPr>
  <dimension ref="A1:AMJ121"/>
  <sheetViews>
    <sheetView zoomScaleNormal="100" workbookViewId="0">
      <pane xSplit="11" ySplit="1" topLeftCell="L2" activePane="bottomRight" state="frozen"/>
      <selection activeCell="D82" sqref="D82"/>
      <selection pane="topRight" activeCell="D82" sqref="D82"/>
      <selection pane="bottomLeft" activeCell="D82" sqref="D82"/>
      <selection pane="bottomRight" activeCell="K121" sqref="K121"/>
    </sheetView>
  </sheetViews>
  <sheetFormatPr defaultRowHeight="15" x14ac:dyDescent="0.25"/>
  <cols>
    <col min="1" max="1" width="8.5703125" style="37" customWidth="1"/>
    <col min="2" max="2" width="10.28515625" style="64" customWidth="1"/>
    <col min="3" max="3" width="10.28515625" style="64" hidden="1" customWidth="1"/>
    <col min="4" max="4" width="17.7109375" style="16" bestFit="1" customWidth="1"/>
    <col min="5" max="5" width="17.5703125" style="16" customWidth="1"/>
    <col min="6" max="6" width="7.140625" style="16" customWidth="1"/>
    <col min="7" max="7" width="6.7109375" style="16" customWidth="1"/>
    <col min="8" max="8" width="6.140625" style="16" hidden="1" customWidth="1"/>
    <col min="9" max="9" width="11.5703125" style="16" customWidth="1"/>
    <col min="10" max="10" width="7.28515625" style="16" customWidth="1"/>
    <col min="11" max="11" width="8.140625" style="38" customWidth="1"/>
    <col min="12" max="23" width="6.85546875" style="16" customWidth="1"/>
    <col min="24" max="1024" width="10.28515625" style="16" customWidth="1"/>
  </cols>
  <sheetData>
    <row r="1" spans="1:23" ht="30" x14ac:dyDescent="0.25">
      <c r="A1" s="10" t="s">
        <v>348</v>
      </c>
      <c r="B1" s="63" t="s">
        <v>317</v>
      </c>
      <c r="C1" s="63" t="s">
        <v>698</v>
      </c>
      <c r="D1" s="11" t="s">
        <v>3</v>
      </c>
      <c r="E1" s="11" t="s">
        <v>4</v>
      </c>
      <c r="F1" s="11" t="s">
        <v>5</v>
      </c>
      <c r="G1" s="12" t="s">
        <v>318</v>
      </c>
      <c r="H1" s="13" t="s">
        <v>8</v>
      </c>
      <c r="I1" s="14" t="s">
        <v>349</v>
      </c>
      <c r="J1" s="14" t="s">
        <v>350</v>
      </c>
      <c r="K1" s="15" t="s">
        <v>351</v>
      </c>
      <c r="L1" s="14" t="s">
        <v>352</v>
      </c>
      <c r="M1" s="14" t="s">
        <v>353</v>
      </c>
      <c r="N1" s="14" t="s">
        <v>354</v>
      </c>
      <c r="O1" s="14" t="s">
        <v>355</v>
      </c>
      <c r="P1" s="14" t="s">
        <v>347</v>
      </c>
      <c r="Q1" s="14" t="s">
        <v>356</v>
      </c>
      <c r="R1" s="14" t="s">
        <v>357</v>
      </c>
      <c r="S1" s="14" t="s">
        <v>358</v>
      </c>
      <c r="T1" s="14" t="s">
        <v>359</v>
      </c>
      <c r="U1" s="14" t="s">
        <v>360</v>
      </c>
      <c r="V1" s="14" t="s">
        <v>361</v>
      </c>
      <c r="W1" s="14" t="s">
        <v>362</v>
      </c>
    </row>
    <row r="2" spans="1:23" ht="14.45" customHeight="1" x14ac:dyDescent="0.25">
      <c r="A2" s="17">
        <f t="shared" ref="A2:A40" si="0">RANK(K2,K$2:K$134,0)</f>
        <v>1</v>
      </c>
      <c r="B2" s="25">
        <v>5262</v>
      </c>
      <c r="C2" s="25" t="str">
        <f>_xlfn.XLOOKUP(__xlnm._FilterDatabase_1513[[#This Row],[SAPSA Number]],Table1[SAPSA number],Table1[Paid up])</f>
        <v>Y</v>
      </c>
      <c r="D2" s="39" t="s">
        <v>17</v>
      </c>
      <c r="E2" s="39" t="s">
        <v>18</v>
      </c>
      <c r="F2" s="28" t="s">
        <v>15</v>
      </c>
      <c r="G2" s="17" t="str">
        <f ca="1">_xlfn.XLOOKUP(__xlnm._FilterDatabase_1513[[#This Row],[SAPSA Number]],'DS Point summary'!A:A,'DS Point summary'!F:F)</f>
        <v xml:space="preserve"> </v>
      </c>
      <c r="H2" s="19">
        <f ca="1">_xlfn.XLOOKUP(__xlnm._FilterDatabase_1513[[#This Row],[SAPSA Number]],'DS Point summary'!A:A,'DS Point summary'!G:G)</f>
        <v>47</v>
      </c>
      <c r="I2" s="19" t="s">
        <v>345</v>
      </c>
      <c r="J2" s="21">
        <f t="shared" ref="J2:J33" si="1">(IF(L2&gt;0,1,0)+(IF(M2&gt;0,1,0))+(IF(N2&gt;0,1,0))+(IF(O2&gt;0,1,0))+(IF(P2&gt;0,1,0))+(IF(Q2&gt;0,1,0))+(IF(R2&gt;0,1,0))+(IF(S2&gt;0,1,0))+(IF(T2&gt;0,1,0))+(IF(U2&gt;0,1,0))+(IF(V2&gt;0,1,0))+(IF(W2&gt;0,1,0)))</f>
        <v>9</v>
      </c>
      <c r="K2" s="22">
        <f t="shared" ref="K2:K33" si="2">(LARGE(L2:U2,1)+LARGE(L2:U2,2)+LARGE(L2:U2,3)+LARGE(L2:U2,4)+LARGE(L2:U2,5))/5</f>
        <v>100</v>
      </c>
      <c r="L2" s="23">
        <v>100</v>
      </c>
      <c r="M2" s="24">
        <v>100</v>
      </c>
      <c r="N2" s="23">
        <v>0</v>
      </c>
      <c r="O2" s="24">
        <v>100</v>
      </c>
      <c r="P2" s="23">
        <v>100</v>
      </c>
      <c r="Q2" s="24">
        <v>100</v>
      </c>
      <c r="R2" s="23">
        <v>100</v>
      </c>
      <c r="S2" s="24">
        <v>100</v>
      </c>
      <c r="T2" s="23">
        <v>0</v>
      </c>
      <c r="U2" s="24">
        <v>100</v>
      </c>
      <c r="V2" s="23">
        <v>100</v>
      </c>
      <c r="W2" s="24">
        <v>0</v>
      </c>
    </row>
    <row r="3" spans="1:23" ht="14.45" customHeight="1" x14ac:dyDescent="0.25">
      <c r="A3" s="17">
        <f t="shared" si="0"/>
        <v>2</v>
      </c>
      <c r="B3" s="25">
        <v>3172</v>
      </c>
      <c r="C3" s="25" t="str">
        <f>_xlfn.XLOOKUP(__xlnm._FilterDatabase_1513[[#This Row],[SAPSA Number]],Table1[SAPSA number],Table1[Paid up])</f>
        <v>Y</v>
      </c>
      <c r="D3" s="39" t="s">
        <v>227</v>
      </c>
      <c r="E3" s="39" t="s">
        <v>124</v>
      </c>
      <c r="F3" s="28" t="s">
        <v>228</v>
      </c>
      <c r="G3" s="17" t="str">
        <f ca="1">_xlfn.XLOOKUP(__xlnm._FilterDatabase_1513[[#This Row],[SAPSA Number]],'DS Point summary'!A:A,'DS Point summary'!F:F)</f>
        <v>SS</v>
      </c>
      <c r="H3" s="19">
        <f ca="1">_xlfn.XLOOKUP(__xlnm._FilterDatabase_1513[[#This Row],[SAPSA Number]],'DS Point summary'!A:A,'DS Point summary'!G:G)</f>
        <v>65</v>
      </c>
      <c r="I3" s="19" t="s">
        <v>345</v>
      </c>
      <c r="J3" s="21">
        <f t="shared" si="1"/>
        <v>5</v>
      </c>
      <c r="K3" s="22">
        <f t="shared" si="2"/>
        <v>61.930019999999999</v>
      </c>
      <c r="L3" s="23">
        <v>50.389400000000002</v>
      </c>
      <c r="M3" s="24">
        <v>0</v>
      </c>
      <c r="N3" s="23">
        <v>0</v>
      </c>
      <c r="O3" s="24">
        <v>57.436100000000003</v>
      </c>
      <c r="P3" s="23">
        <v>65.071899999999999</v>
      </c>
      <c r="Q3" s="24">
        <v>0</v>
      </c>
      <c r="R3" s="23">
        <v>0</v>
      </c>
      <c r="S3" s="24">
        <v>59.419699999999999</v>
      </c>
      <c r="T3" s="23">
        <v>0</v>
      </c>
      <c r="U3" s="24">
        <v>77.332999999999998</v>
      </c>
      <c r="V3" s="23">
        <v>0</v>
      </c>
      <c r="W3" s="24">
        <v>0</v>
      </c>
    </row>
    <row r="4" spans="1:23" ht="14.45" customHeight="1" x14ac:dyDescent="0.25">
      <c r="A4" s="17">
        <f t="shared" si="0"/>
        <v>3</v>
      </c>
      <c r="B4" s="25">
        <v>393</v>
      </c>
      <c r="C4" s="25" t="str">
        <f>_xlfn.XLOOKUP(__xlnm._FilterDatabase_1513[[#This Row],[SAPSA Number]],Table1[SAPSA number],Table1[Paid up])</f>
        <v>Y</v>
      </c>
      <c r="D4" s="39" t="s">
        <v>258</v>
      </c>
      <c r="E4" s="39" t="s">
        <v>124</v>
      </c>
      <c r="F4" s="28" t="s">
        <v>259</v>
      </c>
      <c r="G4" s="17" t="str">
        <f>_xlfn.XLOOKUP(__xlnm._FilterDatabase_1513[[#This Row],[SAPSA Number]],'DS Point summary'!A:A,'DS Point summary'!F:F)</f>
        <v>Lady</v>
      </c>
      <c r="H4" s="19">
        <f ca="1">_xlfn.XLOOKUP(__xlnm._FilterDatabase_1513[[#This Row],[SAPSA Number]],'DS Point summary'!A:A,'DS Point summary'!G:G)</f>
        <v>59</v>
      </c>
      <c r="I4" s="19" t="s">
        <v>345</v>
      </c>
      <c r="J4" s="21">
        <f t="shared" si="1"/>
        <v>6</v>
      </c>
      <c r="K4" s="22">
        <f t="shared" si="2"/>
        <v>58.901539999999997</v>
      </c>
      <c r="L4" s="23">
        <v>59.127899999999997</v>
      </c>
      <c r="M4" s="24">
        <v>51.678800000000003</v>
      </c>
      <c r="N4" s="23">
        <v>0</v>
      </c>
      <c r="O4" s="24">
        <v>53.413699999999999</v>
      </c>
      <c r="P4" s="23">
        <v>56.599200000000003</v>
      </c>
      <c r="Q4" s="24">
        <v>0</v>
      </c>
      <c r="R4" s="23">
        <v>0</v>
      </c>
      <c r="S4" s="24">
        <v>56.5169</v>
      </c>
      <c r="T4" s="23">
        <v>0</v>
      </c>
      <c r="U4" s="24">
        <v>68.849999999999994</v>
      </c>
      <c r="V4" s="23">
        <v>0</v>
      </c>
      <c r="W4" s="24">
        <v>0</v>
      </c>
    </row>
    <row r="5" spans="1:23" ht="14.45" customHeight="1" x14ac:dyDescent="0.25">
      <c r="A5" s="17">
        <f t="shared" si="0"/>
        <v>4</v>
      </c>
      <c r="B5" s="25">
        <v>3810</v>
      </c>
      <c r="C5" s="25" t="str">
        <f>_xlfn.XLOOKUP(__xlnm._FilterDatabase_1513[[#This Row],[SAPSA Number]],Table1[SAPSA number],Table1[Paid up])</f>
        <v>Y</v>
      </c>
      <c r="D5" s="39" t="str">
        <f>_xlfn.XLOOKUP(__xlnm._FilterDatabase_1513[[#This Row],[SAPSA Number]],'DS Point summary'!A:A,'DS Point summary'!C:C)</f>
        <v>Roelof</v>
      </c>
      <c r="E5" s="39" t="str">
        <f>_xlfn.XLOOKUP(__xlnm._FilterDatabase_1513[[#This Row],[SAPSA Number]],'DS Point summary'!A:A,'DS Point summary'!D:D)</f>
        <v>Liebenberg</v>
      </c>
      <c r="F5" s="20" t="str">
        <f>_xlfn.XLOOKUP(__xlnm._FilterDatabase_1513[[#This Row],[SAPSA Number]],'DS Point summary'!A:A,'DS Point summary'!E:E)</f>
        <v>R</v>
      </c>
      <c r="G5" s="17" t="str">
        <f ca="1">_xlfn.XLOOKUP(__xlnm._FilterDatabase_1513[[#This Row],[SAPSA Number]],'DS Point summary'!A:A,'DS Point summary'!F:F)</f>
        <v>S</v>
      </c>
      <c r="H5" s="19">
        <f ca="1">_xlfn.XLOOKUP(__xlnm._FilterDatabase_1513[[#This Row],[SAPSA Number]],'DS Point summary'!A:A,'DS Point summary'!G:G)</f>
        <v>56</v>
      </c>
      <c r="I5" s="19" t="s">
        <v>345</v>
      </c>
      <c r="J5" s="21">
        <f t="shared" si="1"/>
        <v>6</v>
      </c>
      <c r="K5" s="22">
        <f t="shared" si="2"/>
        <v>57.839240000000004</v>
      </c>
      <c r="L5" s="23">
        <v>0</v>
      </c>
      <c r="M5" s="24">
        <v>47.218600000000002</v>
      </c>
      <c r="N5" s="23">
        <v>0</v>
      </c>
      <c r="O5" s="24">
        <v>66.628900000000002</v>
      </c>
      <c r="P5" s="23">
        <v>56.303600000000003</v>
      </c>
      <c r="Q5" s="24">
        <v>0</v>
      </c>
      <c r="R5" s="23">
        <v>0</v>
      </c>
      <c r="S5" s="24">
        <v>49.598199999999999</v>
      </c>
      <c r="T5" s="23">
        <v>0</v>
      </c>
      <c r="U5" s="24">
        <v>69.446899999999999</v>
      </c>
      <c r="V5" s="23">
        <v>55.796100000000003</v>
      </c>
      <c r="W5" s="24">
        <v>0</v>
      </c>
    </row>
    <row r="6" spans="1:23" ht="14.45" customHeight="1" x14ac:dyDescent="0.25">
      <c r="A6" s="17">
        <f t="shared" si="0"/>
        <v>5</v>
      </c>
      <c r="B6" s="25">
        <v>3395</v>
      </c>
      <c r="C6" s="25" t="str">
        <f>_xlfn.XLOOKUP(__xlnm._FilterDatabase_1513[[#This Row],[SAPSA Number]],Table1[SAPSA number],Table1[Paid up])</f>
        <v>Y</v>
      </c>
      <c r="D6" s="39" t="s">
        <v>24</v>
      </c>
      <c r="E6" s="39" t="s">
        <v>25</v>
      </c>
      <c r="F6" s="28" t="s">
        <v>15</v>
      </c>
      <c r="G6" s="17" t="str">
        <f>_xlfn.XLOOKUP(__xlnm._FilterDatabase_1513[[#This Row],[SAPSA Number]],'DS Point summary'!A:A,'DS Point summary'!F:F)</f>
        <v>Lady</v>
      </c>
      <c r="H6" s="19">
        <f ca="1">_xlfn.XLOOKUP(__xlnm._FilterDatabase_1513[[#This Row],[SAPSA Number]],'DS Point summary'!A:A,'DS Point summary'!G:G)</f>
        <v>56</v>
      </c>
      <c r="I6" s="19" t="s">
        <v>345</v>
      </c>
      <c r="J6" s="21">
        <f t="shared" si="1"/>
        <v>4</v>
      </c>
      <c r="K6" s="22">
        <f t="shared" si="2"/>
        <v>31.585239999999999</v>
      </c>
      <c r="L6" s="23">
        <v>0</v>
      </c>
      <c r="M6" s="24">
        <v>58.917999999999999</v>
      </c>
      <c r="N6" s="23">
        <v>0</v>
      </c>
      <c r="O6" s="24">
        <v>0</v>
      </c>
      <c r="P6" s="23">
        <v>53.064500000000002</v>
      </c>
      <c r="Q6" s="24">
        <v>45.9437</v>
      </c>
      <c r="R6" s="23">
        <v>0</v>
      </c>
      <c r="S6" s="24">
        <v>0</v>
      </c>
      <c r="T6" s="23">
        <v>0</v>
      </c>
      <c r="U6" s="24">
        <v>0</v>
      </c>
      <c r="V6" s="23">
        <v>72.209400000000002</v>
      </c>
      <c r="W6" s="24">
        <v>0</v>
      </c>
    </row>
    <row r="7" spans="1:23" ht="14.45" customHeight="1" x14ac:dyDescent="0.25">
      <c r="A7" s="17">
        <f t="shared" si="0"/>
        <v>6</v>
      </c>
      <c r="B7" s="18">
        <v>3339</v>
      </c>
      <c r="C7" s="114" t="str">
        <f>_xlfn.XLOOKUP(__xlnm._FilterDatabase_1513[[#This Row],[SAPSA Number]],Table1[SAPSA number],Table1[Paid up])</f>
        <v>Y</v>
      </c>
      <c r="D7" s="27" t="s">
        <v>153</v>
      </c>
      <c r="E7" s="27" t="s">
        <v>154</v>
      </c>
      <c r="F7" s="28" t="s">
        <v>155</v>
      </c>
      <c r="G7" s="17" t="str">
        <f ca="1">_xlfn.XLOOKUP(__xlnm._FilterDatabase_1513[[#This Row],[SAPSA Number]],'DS Point summary'!A:A,'DS Point summary'!F:F)</f>
        <v>S</v>
      </c>
      <c r="H7" s="19">
        <f ca="1">_xlfn.XLOOKUP(__xlnm._FilterDatabase_1513[[#This Row],[SAPSA Number]],'DS Point summary'!A:A,'DS Point summary'!G:G)</f>
        <v>51</v>
      </c>
      <c r="I7" s="19" t="s">
        <v>345</v>
      </c>
      <c r="J7" s="21">
        <f t="shared" si="1"/>
        <v>2</v>
      </c>
      <c r="K7" s="22">
        <f t="shared" si="2"/>
        <v>15.062939999999998</v>
      </c>
      <c r="L7" s="23">
        <v>0</v>
      </c>
      <c r="M7" s="24">
        <v>0</v>
      </c>
      <c r="N7" s="23">
        <v>0</v>
      </c>
      <c r="O7" s="24">
        <v>0</v>
      </c>
      <c r="P7" s="23">
        <v>0</v>
      </c>
      <c r="Q7" s="24">
        <v>33.116799999999998</v>
      </c>
      <c r="R7" s="23">
        <v>0</v>
      </c>
      <c r="S7" s="24">
        <v>42.197899999999997</v>
      </c>
      <c r="T7" s="23">
        <v>0</v>
      </c>
      <c r="U7" s="24">
        <v>0</v>
      </c>
      <c r="V7" s="23">
        <v>0</v>
      </c>
      <c r="W7" s="24">
        <v>0</v>
      </c>
    </row>
    <row r="8" spans="1:23" ht="14.45" customHeight="1" x14ac:dyDescent="0.25">
      <c r="A8" s="17">
        <f t="shared" si="0"/>
        <v>7</v>
      </c>
      <c r="B8" s="25">
        <v>3822</v>
      </c>
      <c r="C8" s="25" t="str">
        <f>_xlfn.XLOOKUP(__xlnm._FilterDatabase_1513[[#This Row],[SAPSA Number]],Table1[SAPSA number],Table1[Paid up])</f>
        <v>Y</v>
      </c>
      <c r="D8" s="39" t="str">
        <f>_xlfn.XLOOKUP(__xlnm._FilterDatabase_1513[[#This Row],[SAPSA Number]],'DS Point summary'!A:A,'DS Point summary'!C:C)</f>
        <v>Wayne Erald</v>
      </c>
      <c r="E8" s="39" t="str">
        <f>_xlfn.XLOOKUP(__xlnm._FilterDatabase_1513[[#This Row],[SAPSA Number]],'DS Point summary'!A:A,'DS Point summary'!D:D)</f>
        <v>Schmidt</v>
      </c>
      <c r="F8" s="20" t="str">
        <f>_xlfn.XLOOKUP(__xlnm._FilterDatabase_1513[[#This Row],[SAPSA Number]],'DS Point summary'!A:A,'DS Point summary'!E:E)</f>
        <v>WE</v>
      </c>
      <c r="G8" s="17" t="str">
        <f ca="1">_xlfn.XLOOKUP(__xlnm._FilterDatabase_1513[[#This Row],[SAPSA Number]],'DS Point summary'!A:A,'DS Point summary'!F:F)</f>
        <v>S</v>
      </c>
      <c r="H8" s="19">
        <f ca="1">_xlfn.XLOOKUP(__xlnm._FilterDatabase_1513[[#This Row],[SAPSA Number]],'DS Point summary'!A:A,'DS Point summary'!G:G)</f>
        <v>51</v>
      </c>
      <c r="I8" s="19" t="s">
        <v>345</v>
      </c>
      <c r="J8" s="21">
        <f t="shared" si="1"/>
        <v>2</v>
      </c>
      <c r="K8" s="22">
        <f t="shared" si="2"/>
        <v>14.26118</v>
      </c>
      <c r="L8" s="23">
        <v>0</v>
      </c>
      <c r="M8" s="24">
        <v>0</v>
      </c>
      <c r="N8" s="23">
        <v>0</v>
      </c>
      <c r="O8" s="24">
        <v>38.469499999999996</v>
      </c>
      <c r="P8" s="23">
        <v>0</v>
      </c>
      <c r="Q8" s="24">
        <v>0</v>
      </c>
      <c r="R8" s="23">
        <v>32.836399999999998</v>
      </c>
      <c r="S8" s="24">
        <v>0</v>
      </c>
      <c r="T8" s="23">
        <v>0</v>
      </c>
      <c r="U8" s="24">
        <v>0</v>
      </c>
      <c r="V8" s="23">
        <v>0</v>
      </c>
      <c r="W8" s="24">
        <v>0</v>
      </c>
    </row>
    <row r="9" spans="1:23" ht="14.45" customHeight="1" x14ac:dyDescent="0.25">
      <c r="A9" s="17">
        <f t="shared" si="0"/>
        <v>8</v>
      </c>
      <c r="B9" s="18">
        <v>2651</v>
      </c>
      <c r="C9" s="114" t="str">
        <f>_xlfn.XLOOKUP(__xlnm._FilterDatabase_1513[[#This Row],[SAPSA Number]],Table1[SAPSA number],Table1[Paid up])</f>
        <v>Y</v>
      </c>
      <c r="D9" s="39" t="str">
        <f>_xlfn.XLOOKUP(__xlnm._FilterDatabase_1513[[#This Row],[SAPSA Number]],'DS Point summary'!A:A,'DS Point summary'!C:C)</f>
        <v>Paul Herman</v>
      </c>
      <c r="E9" s="39" t="str">
        <f>_xlfn.XLOOKUP(__xlnm._FilterDatabase_1513[[#This Row],[SAPSA Number]],'DS Point summary'!A:A,'DS Point summary'!D:D)</f>
        <v>Leuschner</v>
      </c>
      <c r="F9" s="20" t="str">
        <f>_xlfn.XLOOKUP(__xlnm._FilterDatabase_1513[[#This Row],[SAPSA Number]],'DS Point summary'!A:A,'DS Point summary'!E:E)</f>
        <v>PH</v>
      </c>
      <c r="G9" s="17" t="str">
        <f ca="1">_xlfn.XLOOKUP(__xlnm._FilterDatabase_1513[[#This Row],[SAPSA Number]],'DS Point summary'!A:A,'DS Point summary'!F:F)</f>
        <v>S</v>
      </c>
      <c r="H9" s="19">
        <f ca="1">_xlfn.XLOOKUP(__xlnm._FilterDatabase_1513[[#This Row],[SAPSA Number]],'DS Point summary'!A:A,'DS Point summary'!G:G)</f>
        <v>50</v>
      </c>
      <c r="I9" s="19" t="s">
        <v>345</v>
      </c>
      <c r="J9" s="21">
        <f t="shared" si="1"/>
        <v>3</v>
      </c>
      <c r="K9" s="22">
        <f t="shared" si="2"/>
        <v>13.448520000000002</v>
      </c>
      <c r="L9" s="23">
        <v>0</v>
      </c>
      <c r="M9" s="24">
        <v>0</v>
      </c>
      <c r="N9" s="23">
        <v>0</v>
      </c>
      <c r="O9" s="24">
        <v>26.1387</v>
      </c>
      <c r="P9" s="23">
        <v>0</v>
      </c>
      <c r="Q9" s="24">
        <v>0</v>
      </c>
      <c r="R9" s="23">
        <v>0</v>
      </c>
      <c r="S9" s="24">
        <v>41.103900000000003</v>
      </c>
      <c r="T9" s="23">
        <v>0</v>
      </c>
      <c r="U9" s="24">
        <v>0</v>
      </c>
      <c r="V9" s="23">
        <v>34.420200000000001</v>
      </c>
      <c r="W9" s="24">
        <v>0</v>
      </c>
    </row>
    <row r="10" spans="1:23" ht="14.45" customHeight="1" x14ac:dyDescent="0.25">
      <c r="A10" s="17">
        <f t="shared" si="0"/>
        <v>9</v>
      </c>
      <c r="B10" s="25">
        <v>851</v>
      </c>
      <c r="C10" s="25" t="str">
        <f>_xlfn.XLOOKUP(__xlnm._FilterDatabase_1513[[#This Row],[SAPSA Number]],Table1[SAPSA number],Table1[Paid up])</f>
        <v>Y</v>
      </c>
      <c r="D10" s="39" t="str">
        <f>_xlfn.XLOOKUP(__xlnm._FilterDatabase_1513[[#This Row],[SAPSA Number]],'DS Point summary'!A:A,'DS Point summary'!C:C)</f>
        <v>Ian David</v>
      </c>
      <c r="E10" s="39" t="str">
        <f>_xlfn.XLOOKUP(__xlnm._FilterDatabase_1513[[#This Row],[SAPSA Number]],'DS Point summary'!A:A,'DS Point summary'!D:D)</f>
        <v>McLaren</v>
      </c>
      <c r="F10" s="20" t="str">
        <f>_xlfn.XLOOKUP(__xlnm._FilterDatabase_1513[[#This Row],[SAPSA Number]],'DS Point summary'!A:A,'DS Point summary'!E:E)</f>
        <v>ID</v>
      </c>
      <c r="G10" s="17" t="str">
        <f ca="1">_xlfn.XLOOKUP(__xlnm._FilterDatabase_1513[[#This Row],[SAPSA Number]],'DS Point summary'!A:A,'DS Point summary'!F:F)</f>
        <v>SS</v>
      </c>
      <c r="H10" s="19">
        <f ca="1">_xlfn.XLOOKUP(__xlnm._FilterDatabase_1513[[#This Row],[SAPSA Number]],'DS Point summary'!A:A,'DS Point summary'!G:G)</f>
        <v>67</v>
      </c>
      <c r="I10" s="19" t="s">
        <v>345</v>
      </c>
      <c r="J10" s="21">
        <f t="shared" si="1"/>
        <v>1</v>
      </c>
      <c r="K10" s="22">
        <f t="shared" si="2"/>
        <v>10.282959999999999</v>
      </c>
      <c r="L10" s="23">
        <v>0</v>
      </c>
      <c r="M10" s="24">
        <v>0</v>
      </c>
      <c r="N10" s="23">
        <v>0</v>
      </c>
      <c r="O10" s="24">
        <v>0</v>
      </c>
      <c r="P10" s="23">
        <v>0</v>
      </c>
      <c r="Q10" s="24">
        <v>0</v>
      </c>
      <c r="R10" s="23">
        <v>0</v>
      </c>
      <c r="S10" s="24">
        <v>0</v>
      </c>
      <c r="T10" s="23">
        <v>0</v>
      </c>
      <c r="U10" s="24">
        <v>51.4148</v>
      </c>
      <c r="V10" s="23">
        <v>0</v>
      </c>
      <c r="W10" s="24">
        <v>0</v>
      </c>
    </row>
    <row r="11" spans="1:23" ht="14.45" customHeight="1" x14ac:dyDescent="0.25">
      <c r="A11" s="17">
        <f t="shared" si="0"/>
        <v>10</v>
      </c>
      <c r="B11" s="40">
        <v>4862</v>
      </c>
      <c r="C11" s="25" t="str">
        <f>_xlfn.XLOOKUP(__xlnm._FilterDatabase_1513[[#This Row],[SAPSA Number]],Table1[SAPSA number],Table1[Paid up])</f>
        <v>Y</v>
      </c>
      <c r="D11" s="39" t="str">
        <f>_xlfn.XLOOKUP(__xlnm._FilterDatabase_1513[[#This Row],[SAPSA Number]],'DS Point summary'!A:A,'DS Point summary'!C:C)</f>
        <v>George Keith</v>
      </c>
      <c r="E11" s="39" t="str">
        <f>_xlfn.XLOOKUP(__xlnm._FilterDatabase_1513[[#This Row],[SAPSA Number]],'DS Point summary'!A:A,'DS Point summary'!D:D)</f>
        <v>Marais</v>
      </c>
      <c r="F11" s="20" t="str">
        <f>_xlfn.XLOOKUP(__xlnm._FilterDatabase_1513[[#This Row],[SAPSA Number]],'DS Point summary'!A:A,'DS Point summary'!E:E)</f>
        <v>GK</v>
      </c>
      <c r="G11" s="17" t="str">
        <f ca="1">_xlfn.XLOOKUP(__xlnm._FilterDatabase_1513[[#This Row],[SAPSA Number]],'DS Point summary'!A:A,'DS Point summary'!F:F)</f>
        <v>S</v>
      </c>
      <c r="H11" s="19">
        <f ca="1">_xlfn.XLOOKUP(__xlnm._FilterDatabase_1513[[#This Row],[SAPSA Number]],'DS Point summary'!A:A,'DS Point summary'!G:G)</f>
        <v>52</v>
      </c>
      <c r="I11" s="19" t="s">
        <v>345</v>
      </c>
      <c r="J11" s="21">
        <f t="shared" si="1"/>
        <v>1</v>
      </c>
      <c r="K11" s="22">
        <f t="shared" si="2"/>
        <v>8.6226400000000005</v>
      </c>
      <c r="L11" s="23">
        <v>43.113199999999999</v>
      </c>
      <c r="M11" s="24">
        <v>0</v>
      </c>
      <c r="N11" s="23">
        <v>0</v>
      </c>
      <c r="O11" s="24">
        <v>0</v>
      </c>
      <c r="P11" s="23">
        <v>0</v>
      </c>
      <c r="Q11" s="24">
        <v>0</v>
      </c>
      <c r="R11" s="23">
        <v>0</v>
      </c>
      <c r="S11" s="24">
        <v>0</v>
      </c>
      <c r="T11" s="23">
        <v>0</v>
      </c>
      <c r="U11" s="24">
        <v>0</v>
      </c>
      <c r="V11" s="23">
        <v>0</v>
      </c>
      <c r="W11" s="24">
        <v>0</v>
      </c>
    </row>
    <row r="12" spans="1:23" ht="14.45" customHeight="1" x14ac:dyDescent="0.25">
      <c r="A12" s="17">
        <f t="shared" si="0"/>
        <v>11</v>
      </c>
      <c r="B12" s="25">
        <v>6968</v>
      </c>
      <c r="C12" s="25" t="str">
        <f>_xlfn.XLOOKUP(__xlnm._FilterDatabase_1513[[#This Row],[SAPSA Number]],Table1[SAPSA number],Table1[Paid up])</f>
        <v>Y</v>
      </c>
      <c r="D12" s="39" t="str">
        <f>_xlfn.XLOOKUP(__xlnm._FilterDatabase_1513[[#This Row],[SAPSA Number]],'DS Point summary'!A:A,'DS Point summary'!C:C)</f>
        <v>Ian John</v>
      </c>
      <c r="E12" s="39" t="str">
        <f>_xlfn.XLOOKUP(__xlnm._FilterDatabase_1513[[#This Row],[SAPSA Number]],'DS Point summary'!A:A,'DS Point summary'!D:D)</f>
        <v>Kewley</v>
      </c>
      <c r="F12" s="20" t="str">
        <f>_xlfn.XLOOKUP(__xlnm._FilterDatabase_1513[[#This Row],[SAPSA Number]],'DS Point summary'!A:A,'DS Point summary'!E:E)</f>
        <v>IJ</v>
      </c>
      <c r="G12" s="17" t="str">
        <f ca="1">_xlfn.XLOOKUP(__xlnm._FilterDatabase_1513[[#This Row],[SAPSA Number]],'DS Point summary'!A:A,'DS Point summary'!F:F)</f>
        <v xml:space="preserve"> </v>
      </c>
      <c r="H12" s="19">
        <f ca="1">_xlfn.XLOOKUP(__xlnm._FilterDatabase_1513[[#This Row],[SAPSA Number]],'DS Point summary'!A:A,'DS Point summary'!G:G)</f>
        <v>44</v>
      </c>
      <c r="I12" s="19" t="s">
        <v>345</v>
      </c>
      <c r="J12" s="21">
        <f t="shared" si="1"/>
        <v>1</v>
      </c>
      <c r="K12" s="22">
        <f t="shared" si="2"/>
        <v>7.0110600000000005</v>
      </c>
      <c r="L12" s="23">
        <v>0</v>
      </c>
      <c r="M12" s="24">
        <v>35.055300000000003</v>
      </c>
      <c r="N12" s="23">
        <v>0</v>
      </c>
      <c r="O12" s="24">
        <v>0</v>
      </c>
      <c r="P12" s="23">
        <v>0</v>
      </c>
      <c r="Q12" s="24">
        <v>0</v>
      </c>
      <c r="R12" s="23">
        <v>0</v>
      </c>
      <c r="S12" s="24">
        <v>0</v>
      </c>
      <c r="T12" s="23">
        <v>0</v>
      </c>
      <c r="U12" s="24">
        <v>0</v>
      </c>
      <c r="V12" s="23">
        <v>0</v>
      </c>
      <c r="W12" s="24">
        <v>0</v>
      </c>
    </row>
    <row r="13" spans="1:23" ht="14.45" customHeight="1" x14ac:dyDescent="0.25">
      <c r="A13" s="17">
        <f t="shared" si="0"/>
        <v>12</v>
      </c>
      <c r="B13" s="18">
        <v>7260</v>
      </c>
      <c r="C13" s="114" t="str">
        <f>_xlfn.XLOOKUP(__xlnm._FilterDatabase_1513[[#This Row],[SAPSA Number]],Table1[SAPSA number],Table1[Paid up])</f>
        <v>Y</v>
      </c>
      <c r="D13" s="39" t="str">
        <f>_xlfn.XLOOKUP(__xlnm._FilterDatabase_1513[[#This Row],[SAPSA Number]],'DS Point summary'!A:A,'DS Point summary'!C:C)</f>
        <v>Glenn</v>
      </c>
      <c r="E13" s="39" t="str">
        <f>_xlfn.XLOOKUP(__xlnm._FilterDatabase_1513[[#This Row],[SAPSA Number]],'DS Point summary'!A:A,'DS Point summary'!D:D)</f>
        <v>Kieser</v>
      </c>
      <c r="F13" s="20" t="str">
        <f>_xlfn.XLOOKUP(__xlnm._FilterDatabase_1513[[#This Row],[SAPSA Number]],'DS Point summary'!A:A,'DS Point summary'!E:E)</f>
        <v>G</v>
      </c>
      <c r="G13" s="17" t="str">
        <f ca="1">_xlfn.XLOOKUP(__xlnm._FilterDatabase_1513[[#This Row],[SAPSA Number]],'DS Point summary'!A:A,'DS Point summary'!F:F)</f>
        <v>S</v>
      </c>
      <c r="H13" s="19">
        <f ca="1">_xlfn.XLOOKUP(__xlnm._FilterDatabase_1513[[#This Row],[SAPSA Number]],'DS Point summary'!A:A,'DS Point summary'!G:G)</f>
        <v>59</v>
      </c>
      <c r="I13" s="19" t="s">
        <v>345</v>
      </c>
      <c r="J13" s="21">
        <f t="shared" si="1"/>
        <v>2</v>
      </c>
      <c r="K13" s="22">
        <f t="shared" si="2"/>
        <v>4.9719800000000003</v>
      </c>
      <c r="L13" s="23">
        <v>0</v>
      </c>
      <c r="M13" s="24">
        <v>0</v>
      </c>
      <c r="N13" s="23">
        <v>0</v>
      </c>
      <c r="O13" s="24">
        <v>0</v>
      </c>
      <c r="P13" s="23">
        <v>0</v>
      </c>
      <c r="Q13" s="24">
        <v>0</v>
      </c>
      <c r="R13" s="23">
        <v>0</v>
      </c>
      <c r="S13" s="24">
        <v>0</v>
      </c>
      <c r="T13" s="23">
        <v>0</v>
      </c>
      <c r="U13" s="24">
        <v>24.8599</v>
      </c>
      <c r="V13" s="23">
        <v>32.3063</v>
      </c>
      <c r="W13" s="24">
        <v>0</v>
      </c>
    </row>
    <row r="14" spans="1:23" ht="14.45" customHeight="1" x14ac:dyDescent="0.25">
      <c r="A14" s="17">
        <f t="shared" si="0"/>
        <v>13</v>
      </c>
      <c r="B14" s="25">
        <v>2655</v>
      </c>
      <c r="C14" s="25" t="str">
        <f>_xlfn.XLOOKUP(__xlnm._FilterDatabase_1513[[#This Row],[SAPSA Number]],Table1[SAPSA number],Table1[Paid up])</f>
        <v>Y</v>
      </c>
      <c r="D14" s="39" t="s">
        <v>269</v>
      </c>
      <c r="E14" s="39" t="s">
        <v>154</v>
      </c>
      <c r="F14" s="28" t="s">
        <v>267</v>
      </c>
      <c r="G14" s="17" t="str">
        <f ca="1">_xlfn.XLOOKUP(__xlnm._FilterDatabase_1513[[#This Row],[SAPSA Number]],'DS Point summary'!A:A,'DS Point summary'!F:F)</f>
        <v>Jnr</v>
      </c>
      <c r="H14" s="19">
        <f ca="1">_xlfn.XLOOKUP(__xlnm._FilterDatabase_1513[[#This Row],[SAPSA Number]],'DS Point summary'!A:A,'DS Point summary'!G:G)</f>
        <v>17</v>
      </c>
      <c r="I14" s="19" t="s">
        <v>345</v>
      </c>
      <c r="J14" s="21">
        <f t="shared" si="1"/>
        <v>1</v>
      </c>
      <c r="K14" s="22">
        <f t="shared" si="2"/>
        <v>3.4456800000000003</v>
      </c>
      <c r="L14" s="23">
        <v>0</v>
      </c>
      <c r="M14" s="24">
        <v>0</v>
      </c>
      <c r="N14" s="23">
        <v>0</v>
      </c>
      <c r="O14" s="24">
        <v>0</v>
      </c>
      <c r="P14" s="23">
        <v>0</v>
      </c>
      <c r="Q14" s="24">
        <v>17.228400000000001</v>
      </c>
      <c r="R14" s="23">
        <v>0</v>
      </c>
      <c r="S14" s="24">
        <v>0</v>
      </c>
      <c r="T14" s="23">
        <v>0</v>
      </c>
      <c r="U14" s="24">
        <v>0</v>
      </c>
      <c r="V14" s="23">
        <v>0</v>
      </c>
      <c r="W14" s="24">
        <v>0</v>
      </c>
    </row>
    <row r="15" spans="1:23" ht="14.45" customHeight="1" x14ac:dyDescent="0.25">
      <c r="A15" s="17">
        <f t="shared" si="0"/>
        <v>14</v>
      </c>
      <c r="B15" s="18">
        <v>6966</v>
      </c>
      <c r="C15" s="114" t="str">
        <f>_xlfn.XLOOKUP(__xlnm._FilterDatabase_1513[[#This Row],[SAPSA Number]],Table1[SAPSA number],Table1[Paid up])</f>
        <v>Y</v>
      </c>
      <c r="D15" s="39" t="str">
        <f>_xlfn.XLOOKUP(__xlnm._FilterDatabase_1513[[#This Row],[SAPSA Number]],'DS Point summary'!A:A,'DS Point summary'!C:C)</f>
        <v>James</v>
      </c>
      <c r="E15" s="39" t="str">
        <f>_xlfn.XLOOKUP(__xlnm._FilterDatabase_1513[[#This Row],[SAPSA Number]],'DS Point summary'!A:A,'DS Point summary'!D:D)</f>
        <v>Masonganye</v>
      </c>
      <c r="F15" s="20" t="str">
        <f>_xlfn.XLOOKUP(__xlnm._FilterDatabase_1513[[#This Row],[SAPSA Number]],'DS Point summary'!A:A,'DS Point summary'!E:E)</f>
        <v>J</v>
      </c>
      <c r="G15" s="17" t="str">
        <f ca="1">_xlfn.XLOOKUP(__xlnm._FilterDatabase_1513[[#This Row],[SAPSA Number]],'DS Point summary'!A:A,'DS Point summary'!F:F)</f>
        <v>S</v>
      </c>
      <c r="H15" s="19">
        <f ca="1">_xlfn.XLOOKUP(__xlnm._FilterDatabase_1513[[#This Row],[SAPSA Number]],'DS Point summary'!A:A,'DS Point summary'!G:G)</f>
        <v>50</v>
      </c>
      <c r="I15" s="19" t="s">
        <v>345</v>
      </c>
      <c r="J15" s="21">
        <f t="shared" si="1"/>
        <v>1</v>
      </c>
      <c r="K15" s="22">
        <f t="shared" si="2"/>
        <v>0.36781999999999998</v>
      </c>
      <c r="L15" s="23">
        <v>0</v>
      </c>
      <c r="M15" s="24">
        <v>0</v>
      </c>
      <c r="N15" s="23">
        <v>0</v>
      </c>
      <c r="O15" s="24">
        <v>0</v>
      </c>
      <c r="P15" s="23">
        <v>0</v>
      </c>
      <c r="Q15" s="24">
        <v>1.8391</v>
      </c>
      <c r="R15" s="23">
        <v>0</v>
      </c>
      <c r="S15" s="24">
        <v>0</v>
      </c>
      <c r="T15" s="23">
        <v>0</v>
      </c>
      <c r="U15" s="24">
        <v>0</v>
      </c>
      <c r="V15" s="23">
        <v>0</v>
      </c>
      <c r="W15" s="24">
        <v>0</v>
      </c>
    </row>
    <row r="16" spans="1:23" ht="14.45" customHeight="1" x14ac:dyDescent="0.25">
      <c r="A16" s="17">
        <f t="shared" si="0"/>
        <v>15</v>
      </c>
      <c r="B16" s="25"/>
      <c r="C16" s="25">
        <f>_xlfn.XLOOKUP(__xlnm._FilterDatabase_1513[[#This Row],[SAPSA Number]],Table1[SAPSA number],Table1[Paid up])</f>
        <v>0</v>
      </c>
      <c r="D16" s="39" t="e">
        <f>_xlfn.XLOOKUP(__xlnm._FilterDatabase_1513[[#This Row],[SAPSA Number]],'DS Point summary'!A:A,'DS Point summary'!C:C)</f>
        <v>#N/A</v>
      </c>
      <c r="E16" s="39" t="e">
        <f>_xlfn.XLOOKUP(__xlnm._FilterDatabase_1513[[#This Row],[SAPSA Number]],'DS Point summary'!A:A,'DS Point summary'!D:D)</f>
        <v>#N/A</v>
      </c>
      <c r="F16" s="20" t="e">
        <f>_xlfn.XLOOKUP(__xlnm._FilterDatabase_1513[[#This Row],[SAPSA Number]],'DS Point summary'!A:A,'DS Point summary'!E:E)</f>
        <v>#N/A</v>
      </c>
      <c r="G16" s="17" t="e">
        <f>_xlfn.XLOOKUP(__xlnm._FilterDatabase_1513[[#This Row],[SAPSA Number]],'DS Point summary'!A:A,'DS Point summary'!F:F)</f>
        <v>#N/A</v>
      </c>
      <c r="H16" s="19" t="e">
        <f>_xlfn.XLOOKUP(__xlnm._FilterDatabase_1513[[#This Row],[SAPSA Number]],'DS Point summary'!A:A,'DS Point summary'!G:G)</f>
        <v>#N/A</v>
      </c>
      <c r="I16" s="19" t="s">
        <v>345</v>
      </c>
      <c r="J16" s="21">
        <f t="shared" si="1"/>
        <v>0</v>
      </c>
      <c r="K16" s="22">
        <f t="shared" si="2"/>
        <v>0</v>
      </c>
      <c r="L16" s="23">
        <v>0</v>
      </c>
      <c r="M16" s="24">
        <v>0</v>
      </c>
      <c r="N16" s="23">
        <v>0</v>
      </c>
      <c r="O16" s="24">
        <v>0</v>
      </c>
      <c r="P16" s="23">
        <v>0</v>
      </c>
      <c r="Q16" s="24">
        <v>0</v>
      </c>
      <c r="R16" s="23">
        <v>0</v>
      </c>
      <c r="S16" s="24">
        <v>0</v>
      </c>
      <c r="T16" s="23">
        <v>0</v>
      </c>
      <c r="U16" s="24">
        <v>0</v>
      </c>
      <c r="V16" s="23">
        <v>0</v>
      </c>
      <c r="W16" s="24">
        <v>0</v>
      </c>
    </row>
    <row r="17" spans="1:23" ht="14.45" customHeight="1" x14ac:dyDescent="0.25">
      <c r="A17" s="17">
        <f t="shared" si="0"/>
        <v>15</v>
      </c>
      <c r="B17" s="25"/>
      <c r="C17" s="25">
        <f>_xlfn.XLOOKUP(__xlnm._FilterDatabase_1513[[#This Row],[SAPSA Number]],Table1[SAPSA number],Table1[Paid up])</f>
        <v>0</v>
      </c>
      <c r="D17" s="39">
        <f>_xlfn.XLOOKUP(__xlnm._FilterDatabase_1513[[#This Row],[SAPSA Number]],'DS Point summary'!A:A,'DS Point summary'!C:C)</f>
        <v>0</v>
      </c>
      <c r="E17" s="39" t="e">
        <f>_xlfn.XLOOKUP(__xlnm._FilterDatabase_1513[[#This Row],[SAPSA Number]],'DS Point summary'!A:A,'DS Point summary'!D:D)</f>
        <v>#N/A</v>
      </c>
      <c r="F17" s="20" t="e">
        <f>_xlfn.XLOOKUP(__xlnm._FilterDatabase_1513[[#This Row],[SAPSA Number]],'DS Point summary'!A:A,'DS Point summary'!E:E)</f>
        <v>#N/A</v>
      </c>
      <c r="G17" s="17">
        <f>_xlfn.XLOOKUP(__xlnm._FilterDatabase_1513[[#This Row],[SAPSA Number]],'DS Point summary'!A:A,'DS Point summary'!F:F)</f>
        <v>0</v>
      </c>
      <c r="H17" s="19" t="e">
        <f>_xlfn.XLOOKUP(__xlnm._FilterDatabase_1513[[#This Row],[SAPSA Number]],'DS Point summary'!A:A,'DS Point summary'!G:G)</f>
        <v>#N/A</v>
      </c>
      <c r="I17" s="19" t="s">
        <v>345</v>
      </c>
      <c r="J17" s="21">
        <f t="shared" si="1"/>
        <v>0</v>
      </c>
      <c r="K17" s="22">
        <f t="shared" si="2"/>
        <v>0</v>
      </c>
      <c r="L17" s="23">
        <v>0</v>
      </c>
      <c r="M17" s="24">
        <v>0</v>
      </c>
      <c r="N17" s="23">
        <v>0</v>
      </c>
      <c r="O17" s="24">
        <v>0</v>
      </c>
      <c r="P17" s="23">
        <v>0</v>
      </c>
      <c r="Q17" s="24">
        <v>0</v>
      </c>
      <c r="R17" s="23">
        <v>0</v>
      </c>
      <c r="S17" s="24">
        <v>0</v>
      </c>
      <c r="T17" s="23">
        <v>0</v>
      </c>
      <c r="U17" s="24">
        <v>0</v>
      </c>
      <c r="V17" s="23">
        <v>0</v>
      </c>
      <c r="W17" s="24">
        <v>0</v>
      </c>
    </row>
    <row r="18" spans="1:23" ht="14.45" customHeight="1" x14ac:dyDescent="0.25">
      <c r="A18" s="17">
        <f t="shared" si="0"/>
        <v>15</v>
      </c>
      <c r="B18" s="25"/>
      <c r="C18" s="25">
        <f>_xlfn.XLOOKUP(__xlnm._FilterDatabase_1513[[#This Row],[SAPSA Number]],Table1[SAPSA number],Table1[Paid up])</f>
        <v>0</v>
      </c>
      <c r="D18" s="39" t="e">
        <f>_xlfn.XLOOKUP(__xlnm._FilterDatabase_1513[[#This Row],[SAPSA Number]],'DS Point summary'!A:A,'DS Point summary'!C:C)</f>
        <v>#N/A</v>
      </c>
      <c r="E18" s="39" t="e">
        <f>_xlfn.XLOOKUP(__xlnm._FilterDatabase_1513[[#This Row],[SAPSA Number]],'DS Point summary'!A:A,'DS Point summary'!D:D)</f>
        <v>#N/A</v>
      </c>
      <c r="F18" s="20" t="e">
        <f>_xlfn.XLOOKUP(__xlnm._FilterDatabase_1513[[#This Row],[SAPSA Number]],'DS Point summary'!A:A,'DS Point summary'!E:E)</f>
        <v>#N/A</v>
      </c>
      <c r="G18" s="17">
        <f>_xlfn.XLOOKUP(__xlnm._FilterDatabase_1513[[#This Row],[SAPSA Number]],'DS Point summary'!A:A,'DS Point summary'!F:F)</f>
        <v>0</v>
      </c>
      <c r="H18" s="19" t="e">
        <f>_xlfn.XLOOKUP(__xlnm._FilterDatabase_1513[[#This Row],[SAPSA Number]],'DS Point summary'!A:A,'DS Point summary'!G:G)</f>
        <v>#N/A</v>
      </c>
      <c r="I18" s="19" t="s">
        <v>345</v>
      </c>
      <c r="J18" s="21">
        <f t="shared" si="1"/>
        <v>0</v>
      </c>
      <c r="K18" s="22">
        <f t="shared" si="2"/>
        <v>0</v>
      </c>
      <c r="L18" s="23">
        <v>0</v>
      </c>
      <c r="M18" s="24">
        <v>0</v>
      </c>
      <c r="N18" s="23">
        <v>0</v>
      </c>
      <c r="O18" s="24">
        <v>0</v>
      </c>
      <c r="P18" s="23">
        <v>0</v>
      </c>
      <c r="Q18" s="24">
        <v>0</v>
      </c>
      <c r="R18" s="23">
        <v>0</v>
      </c>
      <c r="S18" s="24">
        <v>0</v>
      </c>
      <c r="T18" s="23">
        <v>0</v>
      </c>
      <c r="U18" s="24">
        <v>0</v>
      </c>
      <c r="V18" s="23">
        <v>0</v>
      </c>
      <c r="W18" s="24">
        <v>0</v>
      </c>
    </row>
    <row r="19" spans="1:23" ht="14.45" customHeight="1" x14ac:dyDescent="0.25">
      <c r="A19" s="17">
        <f t="shared" si="0"/>
        <v>15</v>
      </c>
      <c r="B19" s="25"/>
      <c r="C19" s="25">
        <f>_xlfn.XLOOKUP(__xlnm._FilterDatabase_1513[[#This Row],[SAPSA Number]],Table1[SAPSA number],Table1[Paid up])</f>
        <v>0</v>
      </c>
      <c r="D19" s="39" t="e">
        <f>_xlfn.XLOOKUP(__xlnm._FilterDatabase_1513[[#This Row],[SAPSA Number]],'DS Point summary'!A:A,'DS Point summary'!C:C)</f>
        <v>#N/A</v>
      </c>
      <c r="E19" s="39" t="e">
        <f>_xlfn.XLOOKUP(__xlnm._FilterDatabase_1513[[#This Row],[SAPSA Number]],'DS Point summary'!A:A,'DS Point summary'!D:D)</f>
        <v>#N/A</v>
      </c>
      <c r="F19" s="20" t="e">
        <f>_xlfn.XLOOKUP(__xlnm._FilterDatabase_1513[[#This Row],[SAPSA Number]],'DS Point summary'!A:A,'DS Point summary'!E:E)</f>
        <v>#N/A</v>
      </c>
      <c r="G19" s="17">
        <f>_xlfn.XLOOKUP(__xlnm._FilterDatabase_1513[[#This Row],[SAPSA Number]],'DS Point summary'!A:A,'DS Point summary'!F:F)</f>
        <v>0</v>
      </c>
      <c r="H19" s="19" t="e">
        <f>_xlfn.XLOOKUP(__xlnm._FilterDatabase_1513[[#This Row],[SAPSA Number]],'DS Point summary'!A:A,'DS Point summary'!G:G)</f>
        <v>#N/A</v>
      </c>
      <c r="I19" s="19" t="s">
        <v>345</v>
      </c>
      <c r="J19" s="21">
        <f t="shared" si="1"/>
        <v>0</v>
      </c>
      <c r="K19" s="22">
        <f t="shared" si="2"/>
        <v>0</v>
      </c>
      <c r="L19" s="23">
        <v>0</v>
      </c>
      <c r="M19" s="24">
        <v>0</v>
      </c>
      <c r="N19" s="23">
        <v>0</v>
      </c>
      <c r="O19" s="24">
        <v>0</v>
      </c>
      <c r="P19" s="23">
        <v>0</v>
      </c>
      <c r="Q19" s="24">
        <v>0</v>
      </c>
      <c r="R19" s="23">
        <v>0</v>
      </c>
      <c r="S19" s="24">
        <v>0</v>
      </c>
      <c r="T19" s="23">
        <v>0</v>
      </c>
      <c r="U19" s="24">
        <v>0</v>
      </c>
      <c r="V19" s="23">
        <v>0</v>
      </c>
      <c r="W19" s="24">
        <v>0</v>
      </c>
    </row>
    <row r="20" spans="1:23" ht="14.45" customHeight="1" x14ac:dyDescent="0.25">
      <c r="A20" s="17">
        <f t="shared" si="0"/>
        <v>15</v>
      </c>
      <c r="B20" s="40"/>
      <c r="C20" s="25">
        <f>_xlfn.XLOOKUP(__xlnm._FilterDatabase_1513[[#This Row],[SAPSA Number]],Table1[SAPSA number],Table1[Paid up])</f>
        <v>0</v>
      </c>
      <c r="D20" s="39">
        <f>_xlfn.XLOOKUP(__xlnm._FilterDatabase_1513[[#This Row],[SAPSA Number]],'DS Point summary'!A:A,'DS Point summary'!C:C)</f>
        <v>0</v>
      </c>
      <c r="E20" s="39">
        <f>_xlfn.XLOOKUP(__xlnm._FilterDatabase_1513[[#This Row],[SAPSA Number]],'DS Point summary'!A:A,'DS Point summary'!D:D)</f>
        <v>0</v>
      </c>
      <c r="F20" s="20" t="e">
        <f>_xlfn.XLOOKUP(__xlnm._FilterDatabase_1513[[#This Row],[SAPSA Number]],'DS Point summary'!A:A,'DS Point summary'!E:E)</f>
        <v>#N/A</v>
      </c>
      <c r="G20" s="17">
        <f>_xlfn.XLOOKUP(__xlnm._FilterDatabase_1513[[#This Row],[SAPSA Number]],'DS Point summary'!A:A,'DS Point summary'!F:F)</f>
        <v>0</v>
      </c>
      <c r="H20" s="19" t="e">
        <f>_xlfn.XLOOKUP(__xlnm._FilterDatabase_1513[[#This Row],[SAPSA Number]],'DS Point summary'!A:A,'DS Point summary'!G:G)</f>
        <v>#N/A</v>
      </c>
      <c r="I20" s="19" t="s">
        <v>345</v>
      </c>
      <c r="J20" s="21">
        <f t="shared" si="1"/>
        <v>0</v>
      </c>
      <c r="K20" s="22">
        <f t="shared" si="2"/>
        <v>0</v>
      </c>
      <c r="L20" s="23">
        <v>0</v>
      </c>
      <c r="M20" s="24">
        <v>0</v>
      </c>
      <c r="N20" s="23">
        <v>0</v>
      </c>
      <c r="O20" s="24">
        <v>0</v>
      </c>
      <c r="P20" s="23">
        <v>0</v>
      </c>
      <c r="Q20" s="24">
        <v>0</v>
      </c>
      <c r="R20" s="23">
        <v>0</v>
      </c>
      <c r="S20" s="24">
        <v>0</v>
      </c>
      <c r="T20" s="23">
        <v>0</v>
      </c>
      <c r="U20" s="24">
        <v>0</v>
      </c>
      <c r="V20" s="23">
        <v>0</v>
      </c>
      <c r="W20" s="24">
        <v>0</v>
      </c>
    </row>
    <row r="21" spans="1:23" ht="14.45" customHeight="1" x14ac:dyDescent="0.25">
      <c r="A21" s="17">
        <f t="shared" si="0"/>
        <v>15</v>
      </c>
      <c r="B21" s="40"/>
      <c r="C21" s="25">
        <f>_xlfn.XLOOKUP(__xlnm._FilterDatabase_1513[[#This Row],[SAPSA Number]],Table1[SAPSA number],Table1[Paid up])</f>
        <v>0</v>
      </c>
      <c r="D21" s="39">
        <f>_xlfn.XLOOKUP(__xlnm._FilterDatabase_1513[[#This Row],[SAPSA Number]],'DS Point summary'!A:A,'DS Point summary'!C:C)</f>
        <v>0</v>
      </c>
      <c r="E21" s="39" t="e">
        <f>_xlfn.XLOOKUP(__xlnm._FilterDatabase_1513[[#This Row],[SAPSA Number]],'DS Point summary'!A:A,'DS Point summary'!D:D)</f>
        <v>#N/A</v>
      </c>
      <c r="F21" s="20" t="e">
        <f>_xlfn.XLOOKUP(__xlnm._FilterDatabase_1513[[#This Row],[SAPSA Number]],'DS Point summary'!A:A,'DS Point summary'!E:E)</f>
        <v>#N/A</v>
      </c>
      <c r="G21" s="17">
        <f>_xlfn.XLOOKUP(__xlnm._FilterDatabase_1513[[#This Row],[SAPSA Number]],'DS Point summary'!A:A,'DS Point summary'!F:F)</f>
        <v>0</v>
      </c>
      <c r="H21" s="19" t="e">
        <f>_xlfn.XLOOKUP(__xlnm._FilterDatabase_1513[[#This Row],[SAPSA Number]],'DS Point summary'!A:A,'DS Point summary'!G:G)</f>
        <v>#N/A</v>
      </c>
      <c r="I21" s="19" t="s">
        <v>345</v>
      </c>
      <c r="J21" s="21">
        <f t="shared" si="1"/>
        <v>0</v>
      </c>
      <c r="K21" s="22">
        <f t="shared" si="2"/>
        <v>0</v>
      </c>
      <c r="L21" s="23">
        <v>0</v>
      </c>
      <c r="M21" s="24">
        <v>0</v>
      </c>
      <c r="N21" s="23">
        <v>0</v>
      </c>
      <c r="O21" s="24">
        <v>0</v>
      </c>
      <c r="P21" s="23">
        <v>0</v>
      </c>
      <c r="Q21" s="24">
        <v>0</v>
      </c>
      <c r="R21" s="23">
        <v>0</v>
      </c>
      <c r="S21" s="24">
        <v>0</v>
      </c>
      <c r="T21" s="23">
        <v>0</v>
      </c>
      <c r="U21" s="24">
        <v>0</v>
      </c>
      <c r="V21" s="23">
        <v>0</v>
      </c>
      <c r="W21" s="24">
        <v>0</v>
      </c>
    </row>
    <row r="22" spans="1:23" ht="14.45" customHeight="1" x14ac:dyDescent="0.25">
      <c r="A22" s="17">
        <f t="shared" si="0"/>
        <v>15</v>
      </c>
      <c r="B22" s="25"/>
      <c r="C22" s="25">
        <f>_xlfn.XLOOKUP(__xlnm._FilterDatabase_1513[[#This Row],[SAPSA Number]],Table1[SAPSA number],Table1[Paid up])</f>
        <v>0</v>
      </c>
      <c r="D22" s="39" t="e">
        <f>_xlfn.XLOOKUP(__xlnm._FilterDatabase_1513[[#This Row],[SAPSA Number]],'DS Point summary'!A:A,'DS Point summary'!C:C)</f>
        <v>#N/A</v>
      </c>
      <c r="E22" s="39" t="e">
        <f>_xlfn.XLOOKUP(__xlnm._FilterDatabase_1513[[#This Row],[SAPSA Number]],'DS Point summary'!A:A,'DS Point summary'!D:D)</f>
        <v>#N/A</v>
      </c>
      <c r="F22" s="20" t="e">
        <f>_xlfn.XLOOKUP(__xlnm._FilterDatabase_1513[[#This Row],[SAPSA Number]],'DS Point summary'!A:A,'DS Point summary'!E:E)</f>
        <v>#N/A</v>
      </c>
      <c r="G22" s="17">
        <f>_xlfn.XLOOKUP(__xlnm._FilterDatabase_1513[[#This Row],[SAPSA Number]],'DS Point summary'!A:A,'DS Point summary'!F:F)</f>
        <v>0</v>
      </c>
      <c r="H22" s="19" t="e">
        <f>_xlfn.XLOOKUP(__xlnm._FilterDatabase_1513[[#This Row],[SAPSA Number]],'DS Point summary'!A:A,'DS Point summary'!G:G)</f>
        <v>#N/A</v>
      </c>
      <c r="I22" s="19" t="s">
        <v>345</v>
      </c>
      <c r="J22" s="21">
        <f t="shared" si="1"/>
        <v>0</v>
      </c>
      <c r="K22" s="22">
        <f t="shared" si="2"/>
        <v>0</v>
      </c>
      <c r="L22" s="23">
        <v>0</v>
      </c>
      <c r="M22" s="24">
        <v>0</v>
      </c>
      <c r="N22" s="23">
        <v>0</v>
      </c>
      <c r="O22" s="24">
        <v>0</v>
      </c>
      <c r="P22" s="23">
        <v>0</v>
      </c>
      <c r="Q22" s="24">
        <v>0</v>
      </c>
      <c r="R22" s="23">
        <v>0</v>
      </c>
      <c r="S22" s="24">
        <v>0</v>
      </c>
      <c r="T22" s="23">
        <v>0</v>
      </c>
      <c r="U22" s="24">
        <v>0</v>
      </c>
      <c r="V22" s="23">
        <v>0</v>
      </c>
      <c r="W22" s="24">
        <v>0</v>
      </c>
    </row>
    <row r="23" spans="1:23" ht="14.45" customHeight="1" x14ac:dyDescent="0.25">
      <c r="A23" s="17">
        <f t="shared" si="0"/>
        <v>15</v>
      </c>
      <c r="B23" s="25"/>
      <c r="C23" s="25">
        <f>_xlfn.XLOOKUP(__xlnm._FilterDatabase_1513[[#This Row],[SAPSA Number]],Table1[SAPSA number],Table1[Paid up])</f>
        <v>0</v>
      </c>
      <c r="D23" s="39" t="e">
        <f>_xlfn.XLOOKUP(__xlnm._FilterDatabase_1513[[#This Row],[SAPSA Number]],'DS Point summary'!A:A,'DS Point summary'!C:C)</f>
        <v>#N/A</v>
      </c>
      <c r="E23" s="39">
        <f>_xlfn.XLOOKUP(__xlnm._FilterDatabase_1513[[#This Row],[SAPSA Number]],'DS Point summary'!A:A,'DS Point summary'!D:D)</f>
        <v>0</v>
      </c>
      <c r="F23" s="20">
        <f>_xlfn.XLOOKUP(__xlnm._FilterDatabase_1513[[#This Row],[SAPSA Number]],'DS Point summary'!A:A,'DS Point summary'!E:E)</f>
        <v>0</v>
      </c>
      <c r="G23" s="17">
        <f>_xlfn.XLOOKUP(__xlnm._FilterDatabase_1513[[#This Row],[SAPSA Number]],'DS Point summary'!A:A,'DS Point summary'!F:F)</f>
        <v>0</v>
      </c>
      <c r="H23" s="19" t="e">
        <f>_xlfn.XLOOKUP(__xlnm._FilterDatabase_1513[[#This Row],[SAPSA Number]],'DS Point summary'!A:A,'DS Point summary'!G:G)</f>
        <v>#N/A</v>
      </c>
      <c r="I23" s="19" t="s">
        <v>345</v>
      </c>
      <c r="J23" s="21">
        <f t="shared" si="1"/>
        <v>0</v>
      </c>
      <c r="K23" s="22">
        <f t="shared" si="2"/>
        <v>0</v>
      </c>
      <c r="L23" s="23">
        <v>0</v>
      </c>
      <c r="M23" s="24">
        <v>0</v>
      </c>
      <c r="N23" s="23">
        <v>0</v>
      </c>
      <c r="O23" s="24">
        <v>0</v>
      </c>
      <c r="P23" s="23">
        <v>0</v>
      </c>
      <c r="Q23" s="24">
        <v>0</v>
      </c>
      <c r="R23" s="23">
        <v>0</v>
      </c>
      <c r="S23" s="24">
        <v>0</v>
      </c>
      <c r="T23" s="23">
        <v>0</v>
      </c>
      <c r="U23" s="24">
        <v>0</v>
      </c>
      <c r="V23" s="23">
        <v>0</v>
      </c>
      <c r="W23" s="24">
        <v>0</v>
      </c>
    </row>
    <row r="24" spans="1:23" ht="14.45" customHeight="1" x14ac:dyDescent="0.25">
      <c r="A24" s="17">
        <f t="shared" si="0"/>
        <v>15</v>
      </c>
      <c r="B24" s="25"/>
      <c r="C24" s="25">
        <f>_xlfn.XLOOKUP(__xlnm._FilterDatabase_1513[[#This Row],[SAPSA Number]],Table1[SAPSA number],Table1[Paid up])</f>
        <v>0</v>
      </c>
      <c r="D24" s="39">
        <f>_xlfn.XLOOKUP(__xlnm._FilterDatabase_1513[[#This Row],[SAPSA Number]],'DS Point summary'!A:A,'DS Point summary'!C:C)</f>
        <v>0</v>
      </c>
      <c r="E24" s="39">
        <f>_xlfn.XLOOKUP(__xlnm._FilterDatabase_1513[[#This Row],[SAPSA Number]],'DS Point summary'!A:A,'DS Point summary'!D:D)</f>
        <v>0</v>
      </c>
      <c r="F24" s="20" t="e">
        <f>_xlfn.XLOOKUP(__xlnm._FilterDatabase_1513[[#This Row],[SAPSA Number]],'DS Point summary'!A:A,'DS Point summary'!E:E)</f>
        <v>#N/A</v>
      </c>
      <c r="G24" s="17">
        <f>_xlfn.XLOOKUP(__xlnm._FilterDatabase_1513[[#This Row],[SAPSA Number]],'DS Point summary'!A:A,'DS Point summary'!F:F)</f>
        <v>0</v>
      </c>
      <c r="H24" s="19" t="e">
        <f>_xlfn.XLOOKUP(__xlnm._FilterDatabase_1513[[#This Row],[SAPSA Number]],'DS Point summary'!A:A,'DS Point summary'!G:G)</f>
        <v>#N/A</v>
      </c>
      <c r="I24" s="19" t="s">
        <v>345</v>
      </c>
      <c r="J24" s="21">
        <f t="shared" si="1"/>
        <v>0</v>
      </c>
      <c r="K24" s="22">
        <f t="shared" si="2"/>
        <v>0</v>
      </c>
      <c r="L24" s="23">
        <v>0</v>
      </c>
      <c r="M24" s="24">
        <v>0</v>
      </c>
      <c r="N24" s="23">
        <v>0</v>
      </c>
      <c r="O24" s="24">
        <v>0</v>
      </c>
      <c r="P24" s="23">
        <v>0</v>
      </c>
      <c r="Q24" s="24">
        <v>0</v>
      </c>
      <c r="R24" s="23">
        <v>0</v>
      </c>
      <c r="S24" s="24">
        <v>0</v>
      </c>
      <c r="T24" s="23">
        <v>0</v>
      </c>
      <c r="U24" s="24">
        <v>0</v>
      </c>
      <c r="V24" s="23">
        <v>0</v>
      </c>
      <c r="W24" s="24">
        <v>0</v>
      </c>
    </row>
    <row r="25" spans="1:23" ht="14.45" customHeight="1" x14ac:dyDescent="0.25">
      <c r="A25" s="17">
        <f t="shared" si="0"/>
        <v>15</v>
      </c>
      <c r="B25" s="25"/>
      <c r="C25" s="25">
        <f>_xlfn.XLOOKUP(__xlnm._FilterDatabase_1513[[#This Row],[SAPSA Number]],Table1[SAPSA number],Table1[Paid up])</f>
        <v>0</v>
      </c>
      <c r="D25" s="39" t="e">
        <f>_xlfn.XLOOKUP(__xlnm._FilterDatabase_1513[[#This Row],[SAPSA Number]],'DS Point summary'!A:A,'DS Point summary'!C:C)</f>
        <v>#N/A</v>
      </c>
      <c r="E25" s="39">
        <f>_xlfn.XLOOKUP(__xlnm._FilterDatabase_1513[[#This Row],[SAPSA Number]],'DS Point summary'!A:A,'DS Point summary'!D:D)</f>
        <v>0</v>
      </c>
      <c r="F25" s="20" t="e">
        <f>_xlfn.XLOOKUP(__xlnm._FilterDatabase_1513[[#This Row],[SAPSA Number]],'DS Point summary'!A:A,'DS Point summary'!E:E)</f>
        <v>#N/A</v>
      </c>
      <c r="G25" s="17">
        <f>_xlfn.XLOOKUP(__xlnm._FilterDatabase_1513[[#This Row],[SAPSA Number]],'DS Point summary'!A:A,'DS Point summary'!F:F)</f>
        <v>0</v>
      </c>
      <c r="H25" s="19" t="e">
        <f>_xlfn.XLOOKUP(__xlnm._FilterDatabase_1513[[#This Row],[SAPSA Number]],'DS Point summary'!A:A,'DS Point summary'!G:G)</f>
        <v>#N/A</v>
      </c>
      <c r="I25" s="19" t="s">
        <v>345</v>
      </c>
      <c r="J25" s="21">
        <f t="shared" si="1"/>
        <v>0</v>
      </c>
      <c r="K25" s="22">
        <f t="shared" si="2"/>
        <v>0</v>
      </c>
      <c r="L25" s="23">
        <v>0</v>
      </c>
      <c r="M25" s="24">
        <v>0</v>
      </c>
      <c r="N25" s="23">
        <v>0</v>
      </c>
      <c r="O25" s="24">
        <v>0</v>
      </c>
      <c r="P25" s="23">
        <v>0</v>
      </c>
      <c r="Q25" s="24">
        <v>0</v>
      </c>
      <c r="R25" s="23">
        <v>0</v>
      </c>
      <c r="S25" s="24">
        <v>0</v>
      </c>
      <c r="T25" s="23">
        <v>0</v>
      </c>
      <c r="U25" s="24">
        <v>0</v>
      </c>
      <c r="V25" s="23">
        <v>0</v>
      </c>
      <c r="W25" s="24">
        <v>0</v>
      </c>
    </row>
    <row r="26" spans="1:23" ht="14.45" customHeight="1" x14ac:dyDescent="0.25">
      <c r="A26" s="17">
        <f t="shared" si="0"/>
        <v>15</v>
      </c>
      <c r="B26" s="25"/>
      <c r="C26" s="25">
        <f>_xlfn.XLOOKUP(__xlnm._FilterDatabase_1513[[#This Row],[SAPSA Number]],Table1[SAPSA number],Table1[Paid up])</f>
        <v>0</v>
      </c>
      <c r="D26" s="39" t="e">
        <f>_xlfn.XLOOKUP(__xlnm._FilterDatabase_1513[[#This Row],[SAPSA Number]],'DS Point summary'!A:A,'DS Point summary'!C:C)</f>
        <v>#N/A</v>
      </c>
      <c r="E26" s="39" t="e">
        <f>_xlfn.XLOOKUP(__xlnm._FilterDatabase_1513[[#This Row],[SAPSA Number]],'DS Point summary'!A:A,'DS Point summary'!D:D)</f>
        <v>#N/A</v>
      </c>
      <c r="F26" s="20" t="e">
        <f>_xlfn.XLOOKUP(__xlnm._FilterDatabase_1513[[#This Row],[SAPSA Number]],'DS Point summary'!A:A,'DS Point summary'!E:E)</f>
        <v>#N/A</v>
      </c>
      <c r="G26" s="17">
        <f>_xlfn.XLOOKUP(__xlnm._FilterDatabase_1513[[#This Row],[SAPSA Number]],'DS Point summary'!A:A,'DS Point summary'!F:F)</f>
        <v>0</v>
      </c>
      <c r="H26" s="19" t="e">
        <f>_xlfn.XLOOKUP(__xlnm._FilterDatabase_1513[[#This Row],[SAPSA Number]],'DS Point summary'!A:A,'DS Point summary'!G:G)</f>
        <v>#N/A</v>
      </c>
      <c r="I26" s="19" t="s">
        <v>345</v>
      </c>
      <c r="J26" s="21">
        <f t="shared" si="1"/>
        <v>0</v>
      </c>
      <c r="K26" s="22">
        <f t="shared" si="2"/>
        <v>0</v>
      </c>
      <c r="L26" s="23">
        <v>0</v>
      </c>
      <c r="M26" s="24">
        <v>0</v>
      </c>
      <c r="N26" s="23">
        <v>0</v>
      </c>
      <c r="O26" s="24">
        <v>0</v>
      </c>
      <c r="P26" s="23">
        <v>0</v>
      </c>
      <c r="Q26" s="24">
        <v>0</v>
      </c>
      <c r="R26" s="23">
        <v>0</v>
      </c>
      <c r="S26" s="24">
        <v>0</v>
      </c>
      <c r="T26" s="23">
        <v>0</v>
      </c>
      <c r="U26" s="24">
        <v>0</v>
      </c>
      <c r="V26" s="23">
        <v>0</v>
      </c>
      <c r="W26" s="24">
        <v>0</v>
      </c>
    </row>
    <row r="27" spans="1:23" ht="14.45" customHeight="1" x14ac:dyDescent="0.25">
      <c r="A27" s="17">
        <f t="shared" si="0"/>
        <v>15</v>
      </c>
      <c r="B27" s="25"/>
      <c r="C27" s="25">
        <f>_xlfn.XLOOKUP(__xlnm._FilterDatabase_1513[[#This Row],[SAPSA Number]],Table1[SAPSA number],Table1[Paid up])</f>
        <v>0</v>
      </c>
      <c r="D27" s="39" t="e">
        <f>_xlfn.XLOOKUP(__xlnm._FilterDatabase_1513[[#This Row],[SAPSA Number]],'DS Point summary'!A:A,'DS Point summary'!C:C)</f>
        <v>#N/A</v>
      </c>
      <c r="E27" s="39" t="e">
        <f>_xlfn.XLOOKUP(__xlnm._FilterDatabase_1513[[#This Row],[SAPSA Number]],'DS Point summary'!A:A,'DS Point summary'!D:D)</f>
        <v>#N/A</v>
      </c>
      <c r="F27" s="20">
        <f>_xlfn.XLOOKUP(__xlnm._FilterDatabase_1513[[#This Row],[SAPSA Number]],'DS Point summary'!A:A,'DS Point summary'!E:E)</f>
        <v>0</v>
      </c>
      <c r="G27" s="17">
        <f>_xlfn.XLOOKUP(__xlnm._FilterDatabase_1513[[#This Row],[SAPSA Number]],'DS Point summary'!A:A,'DS Point summary'!F:F)</f>
        <v>0</v>
      </c>
      <c r="H27" s="19" t="e">
        <f>_xlfn.XLOOKUP(__xlnm._FilterDatabase_1513[[#This Row],[SAPSA Number]],'DS Point summary'!A:A,'DS Point summary'!G:G)</f>
        <v>#N/A</v>
      </c>
      <c r="I27" s="19" t="s">
        <v>345</v>
      </c>
      <c r="J27" s="21">
        <f t="shared" si="1"/>
        <v>0</v>
      </c>
      <c r="K27" s="22">
        <f t="shared" si="2"/>
        <v>0</v>
      </c>
      <c r="L27" s="23">
        <v>0</v>
      </c>
      <c r="M27" s="24">
        <v>0</v>
      </c>
      <c r="N27" s="23">
        <v>0</v>
      </c>
      <c r="O27" s="24">
        <v>0</v>
      </c>
      <c r="P27" s="23">
        <v>0</v>
      </c>
      <c r="Q27" s="24">
        <v>0</v>
      </c>
      <c r="R27" s="23">
        <v>0</v>
      </c>
      <c r="S27" s="24">
        <v>0</v>
      </c>
      <c r="T27" s="23">
        <v>0</v>
      </c>
      <c r="U27" s="24">
        <v>0</v>
      </c>
      <c r="V27" s="23">
        <v>0</v>
      </c>
      <c r="W27" s="24">
        <v>0</v>
      </c>
    </row>
    <row r="28" spans="1:23" ht="14.45" customHeight="1" x14ac:dyDescent="0.25">
      <c r="A28" s="17">
        <f t="shared" si="0"/>
        <v>15</v>
      </c>
      <c r="B28" s="25"/>
      <c r="C28" s="25">
        <f>_xlfn.XLOOKUP(__xlnm._FilterDatabase_1513[[#This Row],[SAPSA Number]],Table1[SAPSA number],Table1[Paid up])</f>
        <v>0</v>
      </c>
      <c r="D28" s="39" t="e">
        <f>_xlfn.XLOOKUP(__xlnm._FilterDatabase_1513[[#This Row],[SAPSA Number]],'DS Point summary'!A:A,'DS Point summary'!C:C)</f>
        <v>#N/A</v>
      </c>
      <c r="E28" s="39">
        <f>_xlfn.XLOOKUP(__xlnm._FilterDatabase_1513[[#This Row],[SAPSA Number]],'DS Point summary'!A:A,'DS Point summary'!D:D)</f>
        <v>0</v>
      </c>
      <c r="F28" s="20" t="e">
        <f>_xlfn.XLOOKUP(__xlnm._FilterDatabase_1513[[#This Row],[SAPSA Number]],'DS Point summary'!A:A,'DS Point summary'!E:E)</f>
        <v>#N/A</v>
      </c>
      <c r="G28" s="17">
        <f>_xlfn.XLOOKUP(__xlnm._FilterDatabase_1513[[#This Row],[SAPSA Number]],'DS Point summary'!A:A,'DS Point summary'!F:F)</f>
        <v>0</v>
      </c>
      <c r="H28" s="19" t="e">
        <f>_xlfn.XLOOKUP(__xlnm._FilterDatabase_1513[[#This Row],[SAPSA Number]],'DS Point summary'!A:A,'DS Point summary'!G:G)</f>
        <v>#N/A</v>
      </c>
      <c r="I28" s="19" t="s">
        <v>345</v>
      </c>
      <c r="J28" s="21">
        <f t="shared" si="1"/>
        <v>0</v>
      </c>
      <c r="K28" s="22">
        <f t="shared" si="2"/>
        <v>0</v>
      </c>
      <c r="L28" s="23">
        <v>0</v>
      </c>
      <c r="M28" s="24">
        <v>0</v>
      </c>
      <c r="N28" s="23">
        <v>0</v>
      </c>
      <c r="O28" s="24">
        <v>0</v>
      </c>
      <c r="P28" s="23">
        <v>0</v>
      </c>
      <c r="Q28" s="24">
        <v>0</v>
      </c>
      <c r="R28" s="23">
        <v>0</v>
      </c>
      <c r="S28" s="24">
        <v>0</v>
      </c>
      <c r="T28" s="23">
        <v>0</v>
      </c>
      <c r="U28" s="24">
        <v>0</v>
      </c>
      <c r="V28" s="23">
        <v>0</v>
      </c>
      <c r="W28" s="24">
        <v>0</v>
      </c>
    </row>
    <row r="29" spans="1:23" ht="14.45" customHeight="1" x14ac:dyDescent="0.25">
      <c r="A29" s="17">
        <f t="shared" si="0"/>
        <v>15</v>
      </c>
      <c r="B29" s="25"/>
      <c r="C29" s="25">
        <f>_xlfn.XLOOKUP(__xlnm._FilterDatabase_1513[[#This Row],[SAPSA Number]],Table1[SAPSA number],Table1[Paid up])</f>
        <v>0</v>
      </c>
      <c r="D29" s="39" t="e">
        <f>_xlfn.XLOOKUP(__xlnm._FilterDatabase_1513[[#This Row],[SAPSA Number]],'DS Point summary'!A:A,'DS Point summary'!C:C)</f>
        <v>#N/A</v>
      </c>
      <c r="E29" s="39" t="e">
        <f>_xlfn.XLOOKUP(__xlnm._FilterDatabase_1513[[#This Row],[SAPSA Number]],'DS Point summary'!A:A,'DS Point summary'!D:D)</f>
        <v>#N/A</v>
      </c>
      <c r="F29" s="20" t="e">
        <f>_xlfn.XLOOKUP(__xlnm._FilterDatabase_1513[[#This Row],[SAPSA Number]],'DS Point summary'!A:A,'DS Point summary'!E:E)</f>
        <v>#N/A</v>
      </c>
      <c r="G29" s="17">
        <f>_xlfn.XLOOKUP(__xlnm._FilterDatabase_1513[[#This Row],[SAPSA Number]],'DS Point summary'!A:A,'DS Point summary'!F:F)</f>
        <v>0</v>
      </c>
      <c r="H29" s="19" t="e">
        <f>_xlfn.XLOOKUP(__xlnm._FilterDatabase_1513[[#This Row],[SAPSA Number]],'DS Point summary'!A:A,'DS Point summary'!G:G)</f>
        <v>#N/A</v>
      </c>
      <c r="I29" s="19" t="s">
        <v>345</v>
      </c>
      <c r="J29" s="21">
        <f t="shared" si="1"/>
        <v>0</v>
      </c>
      <c r="K29" s="22">
        <f t="shared" si="2"/>
        <v>0</v>
      </c>
      <c r="L29" s="23">
        <v>0</v>
      </c>
      <c r="M29" s="24">
        <v>0</v>
      </c>
      <c r="N29" s="23">
        <v>0</v>
      </c>
      <c r="O29" s="24">
        <v>0</v>
      </c>
      <c r="P29" s="23">
        <v>0</v>
      </c>
      <c r="Q29" s="24">
        <v>0</v>
      </c>
      <c r="R29" s="23">
        <v>0</v>
      </c>
      <c r="S29" s="24">
        <v>0</v>
      </c>
      <c r="T29" s="23">
        <v>0</v>
      </c>
      <c r="U29" s="24">
        <v>0</v>
      </c>
      <c r="V29" s="23">
        <v>0</v>
      </c>
      <c r="W29" s="24">
        <v>0</v>
      </c>
    </row>
    <row r="30" spans="1:23" ht="14.45" customHeight="1" x14ac:dyDescent="0.25">
      <c r="A30" s="17">
        <f t="shared" si="0"/>
        <v>15</v>
      </c>
      <c r="B30" s="97"/>
      <c r="C30" s="113">
        <f>_xlfn.XLOOKUP(__xlnm._FilterDatabase_1513[[#This Row],[SAPSA Number]],Table1[SAPSA number],Table1[Paid up])</f>
        <v>0</v>
      </c>
      <c r="D30" s="39" t="e">
        <f>_xlfn.XLOOKUP(__xlnm._FilterDatabase_1513[[#This Row],[SAPSA Number]],'DS Point summary'!A:A,'DS Point summary'!C:C)</f>
        <v>#N/A</v>
      </c>
      <c r="E30" s="39">
        <f>_xlfn.XLOOKUP(__xlnm._FilterDatabase_1513[[#This Row],[SAPSA Number]],'DS Point summary'!A:A,'DS Point summary'!D:D)</f>
        <v>0</v>
      </c>
      <c r="F30" s="20">
        <f>_xlfn.XLOOKUP(__xlnm._FilterDatabase_1513[[#This Row],[SAPSA Number]],'DS Point summary'!A:A,'DS Point summary'!E:E)</f>
        <v>0</v>
      </c>
      <c r="G30" s="17">
        <f>_xlfn.XLOOKUP(__xlnm._FilterDatabase_1513[[#This Row],[SAPSA Number]],'DS Point summary'!A:A,'DS Point summary'!F:F)</f>
        <v>0</v>
      </c>
      <c r="H30" s="19" t="e">
        <f>_xlfn.XLOOKUP(__xlnm._FilterDatabase_1513[[#This Row],[SAPSA Number]],'DS Point summary'!A:A,'DS Point summary'!G:G)</f>
        <v>#N/A</v>
      </c>
      <c r="I30" s="19" t="s">
        <v>345</v>
      </c>
      <c r="J30" s="21">
        <f t="shared" si="1"/>
        <v>0</v>
      </c>
      <c r="K30" s="22">
        <f t="shared" si="2"/>
        <v>0</v>
      </c>
      <c r="L30" s="23">
        <v>0</v>
      </c>
      <c r="M30" s="24">
        <v>0</v>
      </c>
      <c r="N30" s="23">
        <v>0</v>
      </c>
      <c r="O30" s="24">
        <v>0</v>
      </c>
      <c r="P30" s="23">
        <v>0</v>
      </c>
      <c r="Q30" s="24">
        <v>0</v>
      </c>
      <c r="R30" s="23">
        <v>0</v>
      </c>
      <c r="S30" s="24">
        <v>0</v>
      </c>
      <c r="T30" s="23">
        <v>0</v>
      </c>
      <c r="U30" s="24">
        <v>0</v>
      </c>
      <c r="V30" s="23">
        <v>0</v>
      </c>
      <c r="W30" s="24">
        <v>0</v>
      </c>
    </row>
    <row r="31" spans="1:23" ht="14.45" customHeight="1" x14ac:dyDescent="0.25">
      <c r="A31" s="17">
        <f t="shared" si="0"/>
        <v>15</v>
      </c>
      <c r="B31" s="97"/>
      <c r="C31" s="113">
        <f>_xlfn.XLOOKUP(__xlnm._FilterDatabase_1513[[#This Row],[SAPSA Number]],Table1[SAPSA number],Table1[Paid up])</f>
        <v>0</v>
      </c>
      <c r="D31" s="39" t="e">
        <f>_xlfn.XLOOKUP(__xlnm._FilterDatabase_1513[[#This Row],[SAPSA Number]],'DS Point summary'!A:A,'DS Point summary'!C:C)</f>
        <v>#N/A</v>
      </c>
      <c r="E31" s="39" t="e">
        <f>_xlfn.XLOOKUP(__xlnm._FilterDatabase_1513[[#This Row],[SAPSA Number]],'DS Point summary'!A:A,'DS Point summary'!D:D)</f>
        <v>#N/A</v>
      </c>
      <c r="F31" s="20" t="e">
        <f>_xlfn.XLOOKUP(__xlnm._FilterDatabase_1513[[#This Row],[SAPSA Number]],'DS Point summary'!A:A,'DS Point summary'!E:E)</f>
        <v>#N/A</v>
      </c>
      <c r="G31" s="17" t="e">
        <f>_xlfn.XLOOKUP(__xlnm._FilterDatabase_1513[[#This Row],[SAPSA Number]],'DS Point summary'!A:A,'DS Point summary'!F:F)</f>
        <v>#N/A</v>
      </c>
      <c r="H31" s="19" t="e">
        <f>_xlfn.XLOOKUP(__xlnm._FilterDatabase_1513[[#This Row],[SAPSA Number]],'DS Point summary'!A:A,'DS Point summary'!G:G)</f>
        <v>#N/A</v>
      </c>
      <c r="I31" s="19" t="s">
        <v>345</v>
      </c>
      <c r="J31" s="21">
        <f t="shared" si="1"/>
        <v>0</v>
      </c>
      <c r="K31" s="22">
        <f t="shared" si="2"/>
        <v>0</v>
      </c>
      <c r="L31" s="23">
        <v>0</v>
      </c>
      <c r="M31" s="24">
        <v>0</v>
      </c>
      <c r="N31" s="23">
        <v>0</v>
      </c>
      <c r="O31" s="24">
        <v>0</v>
      </c>
      <c r="P31" s="23">
        <v>0</v>
      </c>
      <c r="Q31" s="24">
        <v>0</v>
      </c>
      <c r="R31" s="23">
        <v>0</v>
      </c>
      <c r="S31" s="24">
        <v>0</v>
      </c>
      <c r="T31" s="23">
        <v>0</v>
      </c>
      <c r="U31" s="24">
        <v>0</v>
      </c>
      <c r="V31" s="23">
        <v>0</v>
      </c>
      <c r="W31" s="24">
        <v>0</v>
      </c>
    </row>
    <row r="32" spans="1:23" ht="14.45" customHeight="1" x14ac:dyDescent="0.25">
      <c r="A32" s="17">
        <f t="shared" si="0"/>
        <v>15</v>
      </c>
      <c r="B32" s="39"/>
      <c r="C32" s="26">
        <f>_xlfn.XLOOKUP(__xlnm._FilterDatabase_1513[[#This Row],[SAPSA Number]],Table1[SAPSA number],Table1[Paid up])</f>
        <v>0</v>
      </c>
      <c r="D32" s="39" t="e">
        <f>_xlfn.XLOOKUP(__xlnm._FilterDatabase_1513[[#This Row],[SAPSA Number]],'DS Point summary'!A:A,'DS Point summary'!C:C)</f>
        <v>#N/A</v>
      </c>
      <c r="E32" s="39" t="e">
        <f>_xlfn.XLOOKUP(__xlnm._FilterDatabase_1513[[#This Row],[SAPSA Number]],'DS Point summary'!A:A,'DS Point summary'!D:D)</f>
        <v>#N/A</v>
      </c>
      <c r="F32" s="20" t="e">
        <f>_xlfn.XLOOKUP(__xlnm._FilterDatabase_1513[[#This Row],[SAPSA Number]],'DS Point summary'!A:A,'DS Point summary'!E:E)</f>
        <v>#N/A</v>
      </c>
      <c r="G32" s="17" t="e">
        <f>_xlfn.XLOOKUP(__xlnm._FilterDatabase_1513[[#This Row],[SAPSA Number]],'DS Point summary'!A:A,'DS Point summary'!F:F)</f>
        <v>#N/A</v>
      </c>
      <c r="H32" s="19" t="e">
        <f>_xlfn.XLOOKUP(__xlnm._FilterDatabase_1513[[#This Row],[SAPSA Number]],'DS Point summary'!A:A,'DS Point summary'!G:G)</f>
        <v>#N/A</v>
      </c>
      <c r="I32" s="19" t="s">
        <v>345</v>
      </c>
      <c r="J32" s="21">
        <f t="shared" si="1"/>
        <v>0</v>
      </c>
      <c r="K32" s="22">
        <f t="shared" si="2"/>
        <v>0</v>
      </c>
      <c r="L32" s="23">
        <v>0</v>
      </c>
      <c r="M32" s="24">
        <v>0</v>
      </c>
      <c r="N32" s="23">
        <v>0</v>
      </c>
      <c r="O32" s="24">
        <v>0</v>
      </c>
      <c r="P32" s="23">
        <v>0</v>
      </c>
      <c r="Q32" s="24">
        <v>0</v>
      </c>
      <c r="R32" s="23">
        <v>0</v>
      </c>
      <c r="S32" s="24">
        <v>0</v>
      </c>
      <c r="T32" s="23">
        <v>0</v>
      </c>
      <c r="U32" s="24">
        <v>0</v>
      </c>
      <c r="V32" s="23">
        <v>0</v>
      </c>
      <c r="W32" s="24">
        <v>0</v>
      </c>
    </row>
    <row r="33" spans="1:23" ht="14.45" customHeight="1" x14ac:dyDescent="0.25">
      <c r="A33" s="17">
        <f t="shared" si="0"/>
        <v>15</v>
      </c>
      <c r="B33" s="25"/>
      <c r="C33" s="25">
        <f>_xlfn.XLOOKUP(__xlnm._FilterDatabase_1513[[#This Row],[SAPSA Number]],Table1[SAPSA number],Table1[Paid up])</f>
        <v>0</v>
      </c>
      <c r="D33" s="39" t="e">
        <f>_xlfn.XLOOKUP(__xlnm._FilterDatabase_1513[[#This Row],[SAPSA Number]],'DS Point summary'!A:A,'DS Point summary'!C:C)</f>
        <v>#N/A</v>
      </c>
      <c r="E33" s="39" t="e">
        <f>_xlfn.XLOOKUP(__xlnm._FilterDatabase_1513[[#This Row],[SAPSA Number]],'DS Point summary'!A:A,'DS Point summary'!D:D)</f>
        <v>#N/A</v>
      </c>
      <c r="F33" s="20" t="e">
        <f>_xlfn.XLOOKUP(__xlnm._FilterDatabase_1513[[#This Row],[SAPSA Number]],'DS Point summary'!A:A,'DS Point summary'!E:E)</f>
        <v>#N/A</v>
      </c>
      <c r="G33" s="17" t="e">
        <f>_xlfn.XLOOKUP(__xlnm._FilterDatabase_1513[[#This Row],[SAPSA Number]],'DS Point summary'!A:A,'DS Point summary'!F:F)</f>
        <v>#N/A</v>
      </c>
      <c r="H33" s="19" t="e">
        <f>_xlfn.XLOOKUP(__xlnm._FilterDatabase_1513[[#This Row],[SAPSA Number]],'DS Point summary'!A:A,'DS Point summary'!G:G)</f>
        <v>#N/A</v>
      </c>
      <c r="I33" s="19" t="s">
        <v>345</v>
      </c>
      <c r="J33" s="21">
        <f t="shared" si="1"/>
        <v>0</v>
      </c>
      <c r="K33" s="22">
        <f t="shared" si="2"/>
        <v>0</v>
      </c>
      <c r="L33" s="23">
        <v>0</v>
      </c>
      <c r="M33" s="24">
        <v>0</v>
      </c>
      <c r="N33" s="23">
        <v>0</v>
      </c>
      <c r="O33" s="24">
        <v>0</v>
      </c>
      <c r="P33" s="23">
        <v>0</v>
      </c>
      <c r="Q33" s="24">
        <v>0</v>
      </c>
      <c r="R33" s="23">
        <v>0</v>
      </c>
      <c r="S33" s="24">
        <v>0</v>
      </c>
      <c r="T33" s="23">
        <v>0</v>
      </c>
      <c r="U33" s="24">
        <v>0</v>
      </c>
      <c r="V33" s="23">
        <v>0</v>
      </c>
      <c r="W33" s="24">
        <v>0</v>
      </c>
    </row>
    <row r="34" spans="1:23" ht="14.45" customHeight="1" x14ac:dyDescent="0.25">
      <c r="A34" s="17">
        <f t="shared" si="0"/>
        <v>15</v>
      </c>
      <c r="B34" s="25"/>
      <c r="C34" s="25">
        <f>_xlfn.XLOOKUP(__xlnm._FilterDatabase_1513[[#This Row],[SAPSA Number]],Table1[SAPSA number],Table1[Paid up])</f>
        <v>0</v>
      </c>
      <c r="D34" s="39">
        <f>_xlfn.XLOOKUP(__xlnm._FilterDatabase_1513[[#This Row],[SAPSA Number]],'DS Point summary'!A:A,'DS Point summary'!C:C)</f>
        <v>0</v>
      </c>
      <c r="E34" s="39" t="e">
        <f>_xlfn.XLOOKUP(__xlnm._FilterDatabase_1513[[#This Row],[SAPSA Number]],'DS Point summary'!A:A,'DS Point summary'!D:D)</f>
        <v>#N/A</v>
      </c>
      <c r="F34" s="20" t="e">
        <f>_xlfn.XLOOKUP(__xlnm._FilterDatabase_1513[[#This Row],[SAPSA Number]],'DS Point summary'!A:A,'DS Point summary'!E:E)</f>
        <v>#N/A</v>
      </c>
      <c r="G34" s="17" t="e">
        <f>_xlfn.XLOOKUP(__xlnm._FilterDatabase_1513[[#This Row],[SAPSA Number]],'DS Point summary'!A:A,'DS Point summary'!F:F)</f>
        <v>#N/A</v>
      </c>
      <c r="H34" s="19" t="e">
        <f>_xlfn.XLOOKUP(__xlnm._FilterDatabase_1513[[#This Row],[SAPSA Number]],'DS Point summary'!A:A,'DS Point summary'!G:G)</f>
        <v>#N/A</v>
      </c>
      <c r="I34" s="19" t="s">
        <v>345</v>
      </c>
      <c r="J34" s="21">
        <f t="shared" ref="J34:J65" si="3">(IF(L34&gt;0,1,0)+(IF(M34&gt;0,1,0))+(IF(N34&gt;0,1,0))+(IF(O34&gt;0,1,0))+(IF(P34&gt;0,1,0))+(IF(Q34&gt;0,1,0))+(IF(R34&gt;0,1,0))+(IF(S34&gt;0,1,0))+(IF(T34&gt;0,1,0))+(IF(U34&gt;0,1,0))+(IF(V34&gt;0,1,0))+(IF(W34&gt;0,1,0)))</f>
        <v>0</v>
      </c>
      <c r="K34" s="22">
        <f t="shared" ref="K34:K65" si="4">(LARGE(L34:U34,1)+LARGE(L34:U34,2)+LARGE(L34:U34,3)+LARGE(L34:U34,4)+LARGE(L34:U34,5))/5</f>
        <v>0</v>
      </c>
      <c r="L34" s="23">
        <v>0</v>
      </c>
      <c r="M34" s="24">
        <v>0</v>
      </c>
      <c r="N34" s="23">
        <v>0</v>
      </c>
      <c r="O34" s="24">
        <v>0</v>
      </c>
      <c r="P34" s="23">
        <v>0</v>
      </c>
      <c r="Q34" s="24">
        <v>0</v>
      </c>
      <c r="R34" s="23">
        <v>0</v>
      </c>
      <c r="S34" s="24">
        <v>0</v>
      </c>
      <c r="T34" s="23">
        <v>0</v>
      </c>
      <c r="U34" s="24">
        <v>0</v>
      </c>
      <c r="V34" s="23">
        <v>0</v>
      </c>
      <c r="W34" s="24">
        <v>0</v>
      </c>
    </row>
    <row r="35" spans="1:23" ht="14.45" customHeight="1" x14ac:dyDescent="0.25">
      <c r="A35" s="17">
        <f t="shared" si="0"/>
        <v>15</v>
      </c>
      <c r="B35" s="25"/>
      <c r="C35" s="25">
        <f>_xlfn.XLOOKUP(__xlnm._FilterDatabase_1513[[#This Row],[SAPSA Number]],Table1[SAPSA number],Table1[Paid up])</f>
        <v>0</v>
      </c>
      <c r="D35" s="39" t="e">
        <f>_xlfn.XLOOKUP(__xlnm._FilterDatabase_1513[[#This Row],[SAPSA Number]],'DS Point summary'!A:A,'DS Point summary'!C:C)</f>
        <v>#N/A</v>
      </c>
      <c r="E35" s="39" t="e">
        <f>_xlfn.XLOOKUP(__xlnm._FilterDatabase_1513[[#This Row],[SAPSA Number]],'DS Point summary'!A:A,'DS Point summary'!D:D)</f>
        <v>#N/A</v>
      </c>
      <c r="F35" s="20">
        <f>_xlfn.XLOOKUP(__xlnm._FilterDatabase_1513[[#This Row],[SAPSA Number]],'DS Point summary'!A:A,'DS Point summary'!E:E)</f>
        <v>0</v>
      </c>
      <c r="G35" s="17" t="e">
        <f>_xlfn.XLOOKUP(__xlnm._FilterDatabase_1513[[#This Row],[SAPSA Number]],'DS Point summary'!A:A,'DS Point summary'!F:F)</f>
        <v>#N/A</v>
      </c>
      <c r="H35" s="19" t="e">
        <f>_xlfn.XLOOKUP(__xlnm._FilterDatabase_1513[[#This Row],[SAPSA Number]],'DS Point summary'!A:A,'DS Point summary'!G:G)</f>
        <v>#N/A</v>
      </c>
      <c r="I35" s="19" t="s">
        <v>345</v>
      </c>
      <c r="J35" s="21">
        <f t="shared" si="3"/>
        <v>0</v>
      </c>
      <c r="K35" s="22">
        <f t="shared" si="4"/>
        <v>0</v>
      </c>
      <c r="L35" s="23">
        <v>0</v>
      </c>
      <c r="M35" s="24">
        <v>0</v>
      </c>
      <c r="N35" s="23">
        <v>0</v>
      </c>
      <c r="O35" s="24">
        <v>0</v>
      </c>
      <c r="P35" s="23">
        <v>0</v>
      </c>
      <c r="Q35" s="24">
        <v>0</v>
      </c>
      <c r="R35" s="23">
        <v>0</v>
      </c>
      <c r="S35" s="24">
        <v>0</v>
      </c>
      <c r="T35" s="23">
        <v>0</v>
      </c>
      <c r="U35" s="24">
        <v>0</v>
      </c>
      <c r="V35" s="23">
        <v>0</v>
      </c>
      <c r="W35" s="24">
        <v>0</v>
      </c>
    </row>
    <row r="36" spans="1:23" ht="14.45" customHeight="1" x14ac:dyDescent="0.25">
      <c r="A36" s="17">
        <f t="shared" si="0"/>
        <v>15</v>
      </c>
      <c r="B36" s="25">
        <v>7271</v>
      </c>
      <c r="C36" s="25" t="str">
        <f>_xlfn.XLOOKUP(__xlnm._FilterDatabase_1513[[#This Row],[SAPSA Number]],Table1[SAPSA number],Table1[Paid up])</f>
        <v>Y</v>
      </c>
      <c r="D36" s="39" t="str">
        <f>_xlfn.XLOOKUP(__xlnm._FilterDatabase_1513[[#This Row],[SAPSA Number]],'DS Point summary'!A:A,'DS Point summary'!C:C)</f>
        <v>Johan</v>
      </c>
      <c r="E36" s="39" t="str">
        <f>_xlfn.XLOOKUP(__xlnm._FilterDatabase_1513[[#This Row],[SAPSA Number]],'DS Point summary'!A:A,'DS Point summary'!D:D)</f>
        <v>Jacobs</v>
      </c>
      <c r="F36" s="20" t="str">
        <f>_xlfn.XLOOKUP(__xlnm._FilterDatabase_1513[[#This Row],[SAPSA Number]],'DS Point summary'!A:A,'DS Point summary'!E:E)</f>
        <v>J</v>
      </c>
      <c r="G36" s="17" t="str">
        <f ca="1">_xlfn.XLOOKUP(__xlnm._FilterDatabase_1513[[#This Row],[SAPSA Number]],'DS Point summary'!A:A,'DS Point summary'!F:F)</f>
        <v xml:space="preserve"> </v>
      </c>
      <c r="H36" s="19">
        <f ca="1">_xlfn.XLOOKUP(__xlnm._FilterDatabase_1513[[#This Row],[SAPSA Number]],'DS Point summary'!A:A,'DS Point summary'!G:G)</f>
        <v>45</v>
      </c>
      <c r="I36" s="19" t="s">
        <v>345</v>
      </c>
      <c r="J36" s="21">
        <f t="shared" si="3"/>
        <v>0</v>
      </c>
      <c r="K36" s="22">
        <f t="shared" si="4"/>
        <v>0</v>
      </c>
      <c r="L36" s="23">
        <v>0</v>
      </c>
      <c r="M36" s="24">
        <v>0</v>
      </c>
      <c r="N36" s="23">
        <v>0</v>
      </c>
      <c r="O36" s="24">
        <v>0</v>
      </c>
      <c r="P36" s="23">
        <v>0</v>
      </c>
      <c r="Q36" s="24">
        <v>0</v>
      </c>
      <c r="R36" s="23">
        <v>0</v>
      </c>
      <c r="S36" s="24">
        <v>0</v>
      </c>
      <c r="T36" s="23">
        <v>0</v>
      </c>
      <c r="U36" s="24">
        <v>0</v>
      </c>
      <c r="V36" s="23">
        <v>0</v>
      </c>
      <c r="W36" s="24">
        <v>0</v>
      </c>
    </row>
    <row r="37" spans="1:23" ht="14.45" customHeight="1" x14ac:dyDescent="0.25">
      <c r="A37" s="17">
        <f t="shared" si="0"/>
        <v>15</v>
      </c>
      <c r="B37" s="25">
        <v>6833</v>
      </c>
      <c r="C37" s="25" t="str">
        <f>_xlfn.XLOOKUP(__xlnm._FilterDatabase_1513[[#This Row],[SAPSA Number]],Table1[SAPSA number],Table1[Paid up])</f>
        <v>Y</v>
      </c>
      <c r="D37" s="39" t="str">
        <f>_xlfn.XLOOKUP(__xlnm._FilterDatabase_1513[[#This Row],[SAPSA Number]],'DS Point summary'!A:A,'DS Point summary'!C:C)</f>
        <v>Heinrich</v>
      </c>
      <c r="E37" s="39" t="str">
        <f>_xlfn.XLOOKUP(__xlnm._FilterDatabase_1513[[#This Row],[SAPSA Number]],'DS Point summary'!A:A,'DS Point summary'!D:D)</f>
        <v>Barnes</v>
      </c>
      <c r="F37" s="20" t="str">
        <f>_xlfn.XLOOKUP(__xlnm._FilterDatabase_1513[[#This Row],[SAPSA Number]],'DS Point summary'!A:A,'DS Point summary'!E:E)</f>
        <v>H</v>
      </c>
      <c r="G37" s="17" t="str">
        <f ca="1">_xlfn.XLOOKUP(__xlnm._FilterDatabase_1513[[#This Row],[SAPSA Number]],'DS Point summary'!A:A,'DS Point summary'!F:F)</f>
        <v xml:space="preserve"> </v>
      </c>
      <c r="H37" s="19">
        <f ca="1">_xlfn.XLOOKUP(__xlnm._FilterDatabase_1513[[#This Row],[SAPSA Number]],'DS Point summary'!A:A,'DS Point summary'!G:G)</f>
        <v>36</v>
      </c>
      <c r="I37" s="19" t="s">
        <v>345</v>
      </c>
      <c r="J37" s="21">
        <f t="shared" si="3"/>
        <v>0</v>
      </c>
      <c r="K37" s="22">
        <f t="shared" si="4"/>
        <v>0</v>
      </c>
      <c r="L37" s="23">
        <v>0</v>
      </c>
      <c r="M37" s="24">
        <v>0</v>
      </c>
      <c r="N37" s="23">
        <v>0</v>
      </c>
      <c r="O37" s="24">
        <v>0</v>
      </c>
      <c r="P37" s="23">
        <v>0</v>
      </c>
      <c r="Q37" s="24">
        <v>0</v>
      </c>
      <c r="R37" s="23">
        <v>0</v>
      </c>
      <c r="S37" s="24">
        <v>0</v>
      </c>
      <c r="T37" s="23">
        <v>0</v>
      </c>
      <c r="U37" s="24">
        <v>0</v>
      </c>
      <c r="V37" s="23">
        <v>0</v>
      </c>
      <c r="W37" s="24">
        <v>0</v>
      </c>
    </row>
    <row r="38" spans="1:23" ht="14.45" customHeight="1" x14ac:dyDescent="0.25">
      <c r="A38" s="17">
        <f t="shared" si="0"/>
        <v>15</v>
      </c>
      <c r="B38" s="26">
        <v>1471</v>
      </c>
      <c r="C38" s="26" t="str">
        <f>_xlfn.XLOOKUP(__xlnm._FilterDatabase_1513[[#This Row],[SAPSA Number]],Table1[SAPSA number],Table1[Paid up])</f>
        <v>Y</v>
      </c>
      <c r="D38" s="39" t="str">
        <f>_xlfn.XLOOKUP(__xlnm._FilterDatabase_1513[[#This Row],[SAPSA Number]],'DS Point summary'!A:A,'DS Point summary'!C:C)</f>
        <v>Nikolaus Phillip Karl</v>
      </c>
      <c r="E38" s="39" t="str">
        <f>_xlfn.XLOOKUP(__xlnm._FilterDatabase_1513[[#This Row],[SAPSA Number]],'DS Point summary'!A:A,'DS Point summary'!D:D)</f>
        <v>Bernhard</v>
      </c>
      <c r="F38" s="20" t="str">
        <f>_xlfn.XLOOKUP(__xlnm._FilterDatabase_1513[[#This Row],[SAPSA Number]],'DS Point summary'!A:A,'DS Point summary'!E:E)</f>
        <v>NPK</v>
      </c>
      <c r="G38" s="17" t="str">
        <f ca="1">_xlfn.XLOOKUP(__xlnm._FilterDatabase_1513[[#This Row],[SAPSA Number]],'DS Point summary'!A:A,'DS Point summary'!F:F)</f>
        <v xml:space="preserve"> </v>
      </c>
      <c r="H38" s="19">
        <f ca="1">_xlfn.XLOOKUP(__xlnm._FilterDatabase_1513[[#This Row],[SAPSA Number]],'DS Point summary'!A:A,'DS Point summary'!G:G)</f>
        <v>41</v>
      </c>
      <c r="I38" s="19" t="s">
        <v>345</v>
      </c>
      <c r="J38" s="21">
        <f t="shared" si="3"/>
        <v>0</v>
      </c>
      <c r="K38" s="22">
        <f t="shared" si="4"/>
        <v>0</v>
      </c>
      <c r="L38" s="23">
        <v>0</v>
      </c>
      <c r="M38" s="24">
        <v>0</v>
      </c>
      <c r="N38" s="23">
        <v>0</v>
      </c>
      <c r="O38" s="24">
        <v>0</v>
      </c>
      <c r="P38" s="23">
        <v>0</v>
      </c>
      <c r="Q38" s="24">
        <v>0</v>
      </c>
      <c r="R38" s="23">
        <v>0</v>
      </c>
      <c r="S38" s="24">
        <v>0</v>
      </c>
      <c r="T38" s="23">
        <v>0</v>
      </c>
      <c r="U38" s="24">
        <v>0</v>
      </c>
      <c r="V38" s="23">
        <v>0</v>
      </c>
      <c r="W38" s="24">
        <v>0</v>
      </c>
    </row>
    <row r="39" spans="1:23" ht="14.45" customHeight="1" x14ac:dyDescent="0.25">
      <c r="A39" s="17">
        <f t="shared" si="0"/>
        <v>15</v>
      </c>
      <c r="B39" s="26">
        <v>4624</v>
      </c>
      <c r="C39" s="26" t="str">
        <f>_xlfn.XLOOKUP(__xlnm._FilterDatabase_1513[[#This Row],[SAPSA Number]],Table1[SAPSA number],Table1[Paid up])</f>
        <v>Y</v>
      </c>
      <c r="D39" s="39" t="str">
        <f>_xlfn.XLOOKUP(__xlnm._FilterDatabase_1513[[#This Row],[SAPSA Number]],'DS Point summary'!A:A,'DS Point summary'!C:C)</f>
        <v>Stephanus Christiaan</v>
      </c>
      <c r="E39" s="39" t="str">
        <f>_xlfn.XLOOKUP(__xlnm._FilterDatabase_1513[[#This Row],[SAPSA Number]],'DS Point summary'!A:A,'DS Point summary'!D:D)</f>
        <v>Bester</v>
      </c>
      <c r="F39" s="20" t="str">
        <f>_xlfn.XLOOKUP(__xlnm._FilterDatabase_1513[[#This Row],[SAPSA Number]],'DS Point summary'!A:A,'DS Point summary'!E:E)</f>
        <v>SC</v>
      </c>
      <c r="G39" s="17" t="str">
        <f ca="1">_xlfn.XLOOKUP(__xlnm._FilterDatabase_1513[[#This Row],[SAPSA Number]],'DS Point summary'!A:A,'DS Point summary'!F:F)</f>
        <v>S</v>
      </c>
      <c r="H39" s="19">
        <f ca="1">_xlfn.XLOOKUP(__xlnm._FilterDatabase_1513[[#This Row],[SAPSA Number]],'DS Point summary'!A:A,'DS Point summary'!G:G)</f>
        <v>56</v>
      </c>
      <c r="I39" s="19" t="s">
        <v>345</v>
      </c>
      <c r="J39" s="21">
        <f t="shared" si="3"/>
        <v>0</v>
      </c>
      <c r="K39" s="22">
        <f t="shared" si="4"/>
        <v>0</v>
      </c>
      <c r="L39" s="23">
        <v>0</v>
      </c>
      <c r="M39" s="24">
        <v>0</v>
      </c>
      <c r="N39" s="23">
        <v>0</v>
      </c>
      <c r="O39" s="24">
        <v>0</v>
      </c>
      <c r="P39" s="23">
        <v>0</v>
      </c>
      <c r="Q39" s="24">
        <v>0</v>
      </c>
      <c r="R39" s="23">
        <v>0</v>
      </c>
      <c r="S39" s="24">
        <v>0</v>
      </c>
      <c r="T39" s="23">
        <v>0</v>
      </c>
      <c r="U39" s="24">
        <v>0</v>
      </c>
      <c r="V39" s="23">
        <v>0</v>
      </c>
      <c r="W39" s="24">
        <v>0</v>
      </c>
    </row>
    <row r="40" spans="1:23" ht="14.45" customHeight="1" x14ac:dyDescent="0.25">
      <c r="A40" s="17">
        <f t="shared" si="0"/>
        <v>15</v>
      </c>
      <c r="B40" s="26">
        <v>3349</v>
      </c>
      <c r="C40" s="26" t="str">
        <f>_xlfn.XLOOKUP(__xlnm._FilterDatabase_1513[[#This Row],[SAPSA Number]],Table1[SAPSA number],Table1[Paid up])</f>
        <v>Y</v>
      </c>
      <c r="D40" s="39" t="str">
        <f>_xlfn.XLOOKUP(__xlnm._FilterDatabase_1513[[#This Row],[SAPSA Number]],'DS Point summary'!A:A,'DS Point summary'!C:C)</f>
        <v>Stefanus Christiaan</v>
      </c>
      <c r="E40" s="39" t="str">
        <f>_xlfn.XLOOKUP(__xlnm._FilterDatabase_1513[[#This Row],[SAPSA Number]],'DS Point summary'!A:A,'DS Point summary'!D:D)</f>
        <v>Bosch</v>
      </c>
      <c r="F40" s="20" t="str">
        <f>_xlfn.XLOOKUP(__xlnm._FilterDatabase_1513[[#This Row],[SAPSA Number]],'DS Point summary'!A:A,'DS Point summary'!E:E)</f>
        <v>SC</v>
      </c>
      <c r="G40" s="17" t="str">
        <f ca="1">_xlfn.XLOOKUP(__xlnm._FilterDatabase_1513[[#This Row],[SAPSA Number]],'DS Point summary'!A:A,'DS Point summary'!F:F)</f>
        <v>S</v>
      </c>
      <c r="H40" s="19">
        <f ca="1">_xlfn.XLOOKUP(__xlnm._FilterDatabase_1513[[#This Row],[SAPSA Number]],'DS Point summary'!A:A,'DS Point summary'!G:G)</f>
        <v>52</v>
      </c>
      <c r="I40" s="19" t="s">
        <v>345</v>
      </c>
      <c r="J40" s="21">
        <f t="shared" si="3"/>
        <v>0</v>
      </c>
      <c r="K40" s="22">
        <f t="shared" si="4"/>
        <v>0</v>
      </c>
      <c r="L40" s="23">
        <v>0</v>
      </c>
      <c r="M40" s="24">
        <v>0</v>
      </c>
      <c r="N40" s="23">
        <v>0</v>
      </c>
      <c r="O40" s="24">
        <v>0</v>
      </c>
      <c r="P40" s="23">
        <v>0</v>
      </c>
      <c r="Q40" s="24">
        <v>0</v>
      </c>
      <c r="R40" s="23">
        <v>0</v>
      </c>
      <c r="S40" s="24">
        <v>0</v>
      </c>
      <c r="T40" s="23">
        <v>0</v>
      </c>
      <c r="U40" s="24">
        <v>0</v>
      </c>
      <c r="V40" s="23">
        <v>0</v>
      </c>
      <c r="W40" s="24">
        <v>0</v>
      </c>
    </row>
    <row r="41" spans="1:23" ht="14.45" customHeight="1" x14ac:dyDescent="0.25">
      <c r="A41" s="17">
        <f>RANK(K41,K$2:K$153,0)</f>
        <v>15</v>
      </c>
      <c r="B41" s="18">
        <v>4621</v>
      </c>
      <c r="C41" s="114" t="str">
        <f>_xlfn.XLOOKUP(__xlnm._FilterDatabase_1513[[#This Row],[SAPSA Number]],Table1[SAPSA number],Table1[Paid up])</f>
        <v>Y</v>
      </c>
      <c r="D41" s="39" t="str">
        <f>_xlfn.XLOOKUP(__xlnm._FilterDatabase_1513[[#This Row],[SAPSA Number]],'DS Point summary'!A:A,'DS Point summary'!C:C)</f>
        <v>Colin</v>
      </c>
      <c r="E41" s="39" t="str">
        <f>_xlfn.XLOOKUP(__xlnm._FilterDatabase_1513[[#This Row],[SAPSA Number]],'DS Point summary'!A:A,'DS Point summary'!D:D)</f>
        <v>Bowring</v>
      </c>
      <c r="F41" s="20" t="str">
        <f>_xlfn.XLOOKUP(__xlnm._FilterDatabase_1513[[#This Row],[SAPSA Number]],'DS Point summary'!A:A,'DS Point summary'!E:E)</f>
        <v>C</v>
      </c>
      <c r="G41" s="17" t="str">
        <f ca="1">_xlfn.XLOOKUP(__xlnm._FilterDatabase_1513[[#This Row],[SAPSA Number]],'DS Point summary'!A:A,'DS Point summary'!F:F)</f>
        <v>SS</v>
      </c>
      <c r="H41" s="19">
        <f ca="1">_xlfn.XLOOKUP(__xlnm._FilterDatabase_1513[[#This Row],[SAPSA Number]],'DS Point summary'!A:A,'DS Point summary'!G:G)</f>
        <v>62</v>
      </c>
      <c r="I41" s="19" t="s">
        <v>345</v>
      </c>
      <c r="J41" s="21">
        <f t="shared" si="3"/>
        <v>0</v>
      </c>
      <c r="K41" s="22">
        <f t="shared" si="4"/>
        <v>0</v>
      </c>
      <c r="L41" s="23">
        <v>0</v>
      </c>
      <c r="M41" s="24">
        <v>0</v>
      </c>
      <c r="N41" s="23">
        <v>0</v>
      </c>
      <c r="O41" s="24">
        <v>0</v>
      </c>
      <c r="P41" s="23">
        <v>0</v>
      </c>
      <c r="Q41" s="24">
        <v>0</v>
      </c>
      <c r="R41" s="23">
        <v>0</v>
      </c>
      <c r="S41" s="24">
        <v>0</v>
      </c>
      <c r="T41" s="23">
        <v>0</v>
      </c>
      <c r="U41" s="24">
        <v>0</v>
      </c>
      <c r="V41" s="23">
        <v>0</v>
      </c>
      <c r="W41" s="24">
        <v>0</v>
      </c>
    </row>
    <row r="42" spans="1:23" ht="14.45" customHeight="1" x14ac:dyDescent="0.25">
      <c r="A42" s="17">
        <f t="shared" ref="A42:A73" si="5">RANK(K42,K$2:K$134,0)</f>
        <v>15</v>
      </c>
      <c r="B42" s="18">
        <v>3338</v>
      </c>
      <c r="C42" s="114" t="str">
        <f>_xlfn.XLOOKUP(__xlnm._FilterDatabase_1513[[#This Row],[SAPSA Number]],Table1[SAPSA number],Table1[Paid up])</f>
        <v>Y</v>
      </c>
      <c r="D42" s="39" t="str">
        <f>_xlfn.XLOOKUP(__xlnm._FilterDatabase_1513[[#This Row],[SAPSA Number]],'DS Point summary'!A:A,'DS Point summary'!C:C)</f>
        <v>Carl Johann</v>
      </c>
      <c r="E42" s="39" t="str">
        <f>_xlfn.XLOOKUP(__xlnm._FilterDatabase_1513[[#This Row],[SAPSA Number]],'DS Point summary'!A:A,'DS Point summary'!D:D)</f>
        <v>Brandt</v>
      </c>
      <c r="F42" s="20" t="str">
        <f>_xlfn.XLOOKUP(__xlnm._FilterDatabase_1513[[#This Row],[SAPSA Number]],'DS Point summary'!A:A,'DS Point summary'!E:E)</f>
        <v>CJ</v>
      </c>
      <c r="G42" s="17" t="str">
        <f ca="1">_xlfn.XLOOKUP(__xlnm._FilterDatabase_1513[[#This Row],[SAPSA Number]],'DS Point summary'!A:A,'DS Point summary'!F:F)</f>
        <v>S</v>
      </c>
      <c r="H42" s="19">
        <f ca="1">_xlfn.XLOOKUP(__xlnm._FilterDatabase_1513[[#This Row],[SAPSA Number]],'DS Point summary'!A:A,'DS Point summary'!G:G)</f>
        <v>53</v>
      </c>
      <c r="I42" s="19" t="s">
        <v>345</v>
      </c>
      <c r="J42" s="21">
        <f t="shared" si="3"/>
        <v>0</v>
      </c>
      <c r="K42" s="22">
        <f t="shared" si="4"/>
        <v>0</v>
      </c>
      <c r="L42" s="23">
        <v>0</v>
      </c>
      <c r="M42" s="24">
        <v>0</v>
      </c>
      <c r="N42" s="23">
        <v>0</v>
      </c>
      <c r="O42" s="24">
        <v>0</v>
      </c>
      <c r="P42" s="23">
        <v>0</v>
      </c>
      <c r="Q42" s="24">
        <v>0</v>
      </c>
      <c r="R42" s="23">
        <v>0</v>
      </c>
      <c r="S42" s="24">
        <v>0</v>
      </c>
      <c r="T42" s="23">
        <v>0</v>
      </c>
      <c r="U42" s="24">
        <v>0</v>
      </c>
      <c r="V42" s="23">
        <v>0</v>
      </c>
      <c r="W42" s="24">
        <v>0</v>
      </c>
    </row>
    <row r="43" spans="1:23" ht="14.45" customHeight="1" x14ac:dyDescent="0.25">
      <c r="A43" s="17">
        <f t="shared" si="5"/>
        <v>15</v>
      </c>
      <c r="B43" s="25">
        <v>3576</v>
      </c>
      <c r="C43" s="25" t="str">
        <f>_xlfn.XLOOKUP(__xlnm._FilterDatabase_1513[[#This Row],[SAPSA Number]],Table1[SAPSA number],Table1[Paid up])</f>
        <v>Y</v>
      </c>
      <c r="D43" s="39" t="str">
        <f>_xlfn.XLOOKUP(__xlnm._FilterDatabase_1513[[#This Row],[SAPSA Number]],'DS Point summary'!A:A,'DS Point summary'!C:C)</f>
        <v>Christoff Mechiel</v>
      </c>
      <c r="E43" s="39" t="str">
        <f>_xlfn.XLOOKUP(__xlnm._FilterDatabase_1513[[#This Row],[SAPSA Number]],'DS Point summary'!A:A,'DS Point summary'!D:D)</f>
        <v>Brandt</v>
      </c>
      <c r="F43" s="20" t="str">
        <f>_xlfn.XLOOKUP(__xlnm._FilterDatabase_1513[[#This Row],[SAPSA Number]],'DS Point summary'!A:A,'DS Point summary'!E:E)</f>
        <v>CM</v>
      </c>
      <c r="G43" s="17" t="str">
        <f ca="1">_xlfn.XLOOKUP(__xlnm._FilterDatabase_1513[[#This Row],[SAPSA Number]],'DS Point summary'!A:A,'DS Point summary'!F:F)</f>
        <v xml:space="preserve"> </v>
      </c>
      <c r="H43" s="19">
        <f ca="1">_xlfn.XLOOKUP(__xlnm._FilterDatabase_1513[[#This Row],[SAPSA Number]],'DS Point summary'!A:A,'DS Point summary'!G:G)</f>
        <v>46</v>
      </c>
      <c r="I43" s="19" t="s">
        <v>345</v>
      </c>
      <c r="J43" s="21">
        <f t="shared" si="3"/>
        <v>0</v>
      </c>
      <c r="K43" s="22">
        <f t="shared" si="4"/>
        <v>0</v>
      </c>
      <c r="L43" s="23">
        <v>0</v>
      </c>
      <c r="M43" s="24">
        <v>0</v>
      </c>
      <c r="N43" s="23">
        <v>0</v>
      </c>
      <c r="O43" s="24">
        <v>0</v>
      </c>
      <c r="P43" s="23">
        <v>0</v>
      </c>
      <c r="Q43" s="24">
        <v>0</v>
      </c>
      <c r="R43" s="23">
        <v>0</v>
      </c>
      <c r="S43" s="24">
        <v>0</v>
      </c>
      <c r="T43" s="23">
        <v>0</v>
      </c>
      <c r="U43" s="24">
        <v>0</v>
      </c>
      <c r="V43" s="23">
        <v>0</v>
      </c>
      <c r="W43" s="24">
        <v>0</v>
      </c>
    </row>
    <row r="44" spans="1:23" ht="14.45" customHeight="1" x14ac:dyDescent="0.25">
      <c r="A44" s="17">
        <f t="shared" si="5"/>
        <v>15</v>
      </c>
      <c r="B44" s="25">
        <v>3350</v>
      </c>
      <c r="C44" s="25" t="str">
        <f>_xlfn.XLOOKUP(__xlnm._FilterDatabase_1513[[#This Row],[SAPSA Number]],Table1[SAPSA number],Table1[Paid up])</f>
        <v>Y</v>
      </c>
      <c r="D44" s="39" t="str">
        <f>_xlfn.XLOOKUP(__xlnm._FilterDatabase_1513[[#This Row],[SAPSA Number]],'DS Point summary'!A:A,'DS Point summary'!C:C)</f>
        <v>Conrad Ernest</v>
      </c>
      <c r="E44" s="39" t="str">
        <f>_xlfn.XLOOKUP(__xlnm._FilterDatabase_1513[[#This Row],[SAPSA Number]],'DS Point summary'!A:A,'DS Point summary'!D:D)</f>
        <v>Brandt</v>
      </c>
      <c r="F44" s="20" t="str">
        <f>_xlfn.XLOOKUP(__xlnm._FilterDatabase_1513[[#This Row],[SAPSA Number]],'DS Point summary'!A:A,'DS Point summary'!E:E)</f>
        <v>CE</v>
      </c>
      <c r="G44" s="17" t="str">
        <f ca="1">_xlfn.XLOOKUP(__xlnm._FilterDatabase_1513[[#This Row],[SAPSA Number]],'DS Point summary'!A:A,'DS Point summary'!F:F)</f>
        <v>S</v>
      </c>
      <c r="H44" s="19">
        <f ca="1">_xlfn.XLOOKUP(__xlnm._FilterDatabase_1513[[#This Row],[SAPSA Number]],'DS Point summary'!A:A,'DS Point summary'!G:G)</f>
        <v>50</v>
      </c>
      <c r="I44" s="19" t="s">
        <v>345</v>
      </c>
      <c r="J44" s="21">
        <f t="shared" si="3"/>
        <v>0</v>
      </c>
      <c r="K44" s="22">
        <f t="shared" si="4"/>
        <v>0</v>
      </c>
      <c r="L44" s="23">
        <v>0</v>
      </c>
      <c r="M44" s="24">
        <v>0</v>
      </c>
      <c r="N44" s="23">
        <v>0</v>
      </c>
      <c r="O44" s="24">
        <v>0</v>
      </c>
      <c r="P44" s="23">
        <v>0</v>
      </c>
      <c r="Q44" s="24">
        <v>0</v>
      </c>
      <c r="R44" s="23">
        <v>0</v>
      </c>
      <c r="S44" s="24">
        <v>0</v>
      </c>
      <c r="T44" s="23">
        <v>0</v>
      </c>
      <c r="U44" s="24">
        <v>0</v>
      </c>
      <c r="V44" s="23">
        <v>0</v>
      </c>
      <c r="W44" s="24">
        <v>0</v>
      </c>
    </row>
    <row r="45" spans="1:23" ht="14.25" customHeight="1" x14ac:dyDescent="0.25">
      <c r="A45" s="17">
        <f t="shared" si="5"/>
        <v>15</v>
      </c>
      <c r="B45" s="25">
        <v>3577</v>
      </c>
      <c r="C45" s="25" t="str">
        <f>_xlfn.XLOOKUP(__xlnm._FilterDatabase_1513[[#This Row],[SAPSA Number]],Table1[SAPSA number],Table1[Paid up])</f>
        <v>Y</v>
      </c>
      <c r="D45" s="39" t="str">
        <f>_xlfn.XLOOKUP(__xlnm._FilterDatabase_1513[[#This Row],[SAPSA Number]],'DS Point summary'!A:A,'DS Point summary'!C:C)</f>
        <v>Werner</v>
      </c>
      <c r="E45" s="39" t="str">
        <f>_xlfn.XLOOKUP(__xlnm._FilterDatabase_1513[[#This Row],[SAPSA Number]],'DS Point summary'!A:A,'DS Point summary'!D:D)</f>
        <v>Britz</v>
      </c>
      <c r="F45" s="20" t="str">
        <f>_xlfn.XLOOKUP(__xlnm._FilterDatabase_1513[[#This Row],[SAPSA Number]],'DS Point summary'!A:A,'DS Point summary'!E:E)</f>
        <v>W</v>
      </c>
      <c r="G45" s="17" t="str">
        <f ca="1">_xlfn.XLOOKUP(__xlnm._FilterDatabase_1513[[#This Row],[SAPSA Number]],'DS Point summary'!A:A,'DS Point summary'!F:F)</f>
        <v xml:space="preserve"> </v>
      </c>
      <c r="H45" s="19">
        <f ca="1">_xlfn.XLOOKUP(__xlnm._FilterDatabase_1513[[#This Row],[SAPSA Number]],'DS Point summary'!A:A,'DS Point summary'!G:G)</f>
        <v>43</v>
      </c>
      <c r="I45" s="19" t="s">
        <v>345</v>
      </c>
      <c r="J45" s="21">
        <f t="shared" si="3"/>
        <v>0</v>
      </c>
      <c r="K45" s="22">
        <f t="shared" si="4"/>
        <v>0</v>
      </c>
      <c r="L45" s="23">
        <v>0</v>
      </c>
      <c r="M45" s="24">
        <v>0</v>
      </c>
      <c r="N45" s="23">
        <v>0</v>
      </c>
      <c r="O45" s="24">
        <v>0</v>
      </c>
      <c r="P45" s="23">
        <v>0</v>
      </c>
      <c r="Q45" s="24">
        <v>0</v>
      </c>
      <c r="R45" s="23">
        <v>0</v>
      </c>
      <c r="S45" s="24">
        <v>0</v>
      </c>
      <c r="T45" s="23">
        <v>0</v>
      </c>
      <c r="U45" s="24">
        <v>0</v>
      </c>
      <c r="V45" s="23">
        <v>0</v>
      </c>
      <c r="W45" s="24">
        <v>0</v>
      </c>
    </row>
    <row r="46" spans="1:23" ht="14.45" customHeight="1" x14ac:dyDescent="0.25">
      <c r="A46" s="17">
        <f t="shared" si="5"/>
        <v>15</v>
      </c>
      <c r="B46" s="40">
        <v>5304</v>
      </c>
      <c r="C46" s="25" t="str">
        <f>_xlfn.XLOOKUP(__xlnm._FilterDatabase_1513[[#This Row],[SAPSA Number]],Table1[SAPSA number],Table1[Paid up])</f>
        <v>Y</v>
      </c>
      <c r="D46" s="39" t="str">
        <f>_xlfn.XLOOKUP(__xlnm._FilterDatabase_1513[[#This Row],[SAPSA Number]],'DS Point summary'!A:A,'DS Point summary'!C:C)</f>
        <v>Johan Gerard</v>
      </c>
      <c r="E46" s="39" t="str">
        <f>_xlfn.XLOOKUP(__xlnm._FilterDatabase_1513[[#This Row],[SAPSA Number]],'DS Point summary'!A:A,'DS Point summary'!D:D)</f>
        <v>Bultman</v>
      </c>
      <c r="F46" s="20" t="str">
        <f>_xlfn.XLOOKUP(__xlnm._FilterDatabase_1513[[#This Row],[SAPSA Number]],'DS Point summary'!A:A,'DS Point summary'!E:E)</f>
        <v>JG</v>
      </c>
      <c r="G46" s="17" t="str">
        <f ca="1">_xlfn.XLOOKUP(__xlnm._FilterDatabase_1513[[#This Row],[SAPSA Number]],'DS Point summary'!A:A,'DS Point summary'!F:F)</f>
        <v xml:space="preserve"> </v>
      </c>
      <c r="H46" s="19">
        <f ca="1">_xlfn.XLOOKUP(__xlnm._FilterDatabase_1513[[#This Row],[SAPSA Number]],'DS Point summary'!A:A,'DS Point summary'!G:G)</f>
        <v>40</v>
      </c>
      <c r="I46" s="19" t="s">
        <v>345</v>
      </c>
      <c r="J46" s="21">
        <f t="shared" si="3"/>
        <v>0</v>
      </c>
      <c r="K46" s="22">
        <f t="shared" si="4"/>
        <v>0</v>
      </c>
      <c r="L46" s="23">
        <v>0</v>
      </c>
      <c r="M46" s="24">
        <v>0</v>
      </c>
      <c r="N46" s="23">
        <v>0</v>
      </c>
      <c r="O46" s="24">
        <v>0</v>
      </c>
      <c r="P46" s="23">
        <v>0</v>
      </c>
      <c r="Q46" s="24">
        <v>0</v>
      </c>
      <c r="R46" s="23">
        <v>0</v>
      </c>
      <c r="S46" s="24">
        <v>0</v>
      </c>
      <c r="T46" s="23">
        <v>0</v>
      </c>
      <c r="U46" s="24">
        <v>0</v>
      </c>
      <c r="V46" s="23">
        <v>0</v>
      </c>
      <c r="W46" s="24">
        <v>0</v>
      </c>
    </row>
    <row r="47" spans="1:23" ht="14.45" customHeight="1" x14ac:dyDescent="0.25">
      <c r="A47" s="17">
        <f t="shared" si="5"/>
        <v>15</v>
      </c>
      <c r="B47" s="25">
        <v>259</v>
      </c>
      <c r="C47" s="25" t="str">
        <f>_xlfn.XLOOKUP(__xlnm._FilterDatabase_1513[[#This Row],[SAPSA Number]],Table1[SAPSA number],Table1[Paid up])</f>
        <v>Y</v>
      </c>
      <c r="D47" s="39" t="str">
        <f>_xlfn.XLOOKUP(__xlnm._FilterDatabase_1513[[#This Row],[SAPSA Number]],'DS Point summary'!A:A,'DS Point summary'!C:C)</f>
        <v>Kathleen Beresford</v>
      </c>
      <c r="E47" s="39" t="str">
        <f>_xlfn.XLOOKUP(__xlnm._FilterDatabase_1513[[#This Row],[SAPSA Number]],'DS Point summary'!A:A,'DS Point summary'!D:D)</f>
        <v>Carter</v>
      </c>
      <c r="F47" s="20" t="str">
        <f>_xlfn.XLOOKUP(__xlnm._FilterDatabase_1513[[#This Row],[SAPSA Number]],'DS Point summary'!A:A,'DS Point summary'!E:E)</f>
        <v>KB</v>
      </c>
      <c r="G47" s="17" t="str">
        <f>_xlfn.XLOOKUP(__xlnm._FilterDatabase_1513[[#This Row],[SAPSA Number]],'DS Point summary'!A:A,'DS Point summary'!F:F)</f>
        <v>Lady</v>
      </c>
      <c r="H47" s="19">
        <f ca="1">_xlfn.XLOOKUP(__xlnm._FilterDatabase_1513[[#This Row],[SAPSA Number]],'DS Point summary'!A:A,'DS Point summary'!G:G)</f>
        <v>38</v>
      </c>
      <c r="I47" s="19" t="s">
        <v>345</v>
      </c>
      <c r="J47" s="21">
        <f t="shared" si="3"/>
        <v>0</v>
      </c>
      <c r="K47" s="22">
        <f t="shared" si="4"/>
        <v>0</v>
      </c>
      <c r="L47" s="23">
        <v>0</v>
      </c>
      <c r="M47" s="24">
        <v>0</v>
      </c>
      <c r="N47" s="23">
        <v>0</v>
      </c>
      <c r="O47" s="24">
        <v>0</v>
      </c>
      <c r="P47" s="23">
        <v>0</v>
      </c>
      <c r="Q47" s="24">
        <v>0</v>
      </c>
      <c r="R47" s="23">
        <v>0</v>
      </c>
      <c r="S47" s="24">
        <v>0</v>
      </c>
      <c r="T47" s="23">
        <v>0</v>
      </c>
      <c r="U47" s="24">
        <v>0</v>
      </c>
      <c r="V47" s="23">
        <v>0</v>
      </c>
      <c r="W47" s="24">
        <v>0</v>
      </c>
    </row>
    <row r="48" spans="1:23" ht="14.45" customHeight="1" x14ac:dyDescent="0.25">
      <c r="A48" s="17">
        <f t="shared" si="5"/>
        <v>15</v>
      </c>
      <c r="B48" s="25">
        <v>4316</v>
      </c>
      <c r="C48" s="25" t="str">
        <f>_xlfn.XLOOKUP(__xlnm._FilterDatabase_1513[[#This Row],[SAPSA Number]],Table1[SAPSA number],Table1[Paid up])</f>
        <v>Y</v>
      </c>
      <c r="D48" s="39" t="str">
        <f>_xlfn.XLOOKUP(__xlnm._FilterDatabase_1513[[#This Row],[SAPSA Number]],'DS Point summary'!A:A,'DS Point summary'!C:C)</f>
        <v>Wilhelm Jacobus</v>
      </c>
      <c r="E48" s="39" t="str">
        <f>_xlfn.XLOOKUP(__xlnm._FilterDatabase_1513[[#This Row],[SAPSA Number]],'DS Point summary'!A:A,'DS Point summary'!D:D)</f>
        <v>Coetzee</v>
      </c>
      <c r="F48" s="20" t="str">
        <f>_xlfn.XLOOKUP(__xlnm._FilterDatabase_1513[[#This Row],[SAPSA Number]],'DS Point summary'!A:A,'DS Point summary'!E:E)</f>
        <v>WJ</v>
      </c>
      <c r="G48" s="17" t="str">
        <f ca="1">_xlfn.XLOOKUP(__xlnm._FilterDatabase_1513[[#This Row],[SAPSA Number]],'DS Point summary'!A:A,'DS Point summary'!F:F)</f>
        <v>S</v>
      </c>
      <c r="H48" s="19">
        <f ca="1">_xlfn.XLOOKUP(__xlnm._FilterDatabase_1513[[#This Row],[SAPSA Number]],'DS Point summary'!A:A,'DS Point summary'!G:G)</f>
        <v>54</v>
      </c>
      <c r="I48" s="19" t="s">
        <v>345</v>
      </c>
      <c r="J48" s="21">
        <f t="shared" si="3"/>
        <v>0</v>
      </c>
      <c r="K48" s="22">
        <f t="shared" si="4"/>
        <v>0</v>
      </c>
      <c r="L48" s="23">
        <v>0</v>
      </c>
      <c r="M48" s="24">
        <v>0</v>
      </c>
      <c r="N48" s="23">
        <v>0</v>
      </c>
      <c r="O48" s="24">
        <v>0</v>
      </c>
      <c r="P48" s="23">
        <v>0</v>
      </c>
      <c r="Q48" s="24">
        <v>0</v>
      </c>
      <c r="R48" s="23">
        <v>0</v>
      </c>
      <c r="S48" s="24">
        <v>0</v>
      </c>
      <c r="T48" s="23">
        <v>0</v>
      </c>
      <c r="U48" s="24">
        <v>0</v>
      </c>
      <c r="V48" s="23">
        <v>0</v>
      </c>
      <c r="W48" s="24">
        <v>0</v>
      </c>
    </row>
    <row r="49" spans="1:23" ht="14.45" customHeight="1" x14ac:dyDescent="0.25">
      <c r="A49" s="17">
        <f t="shared" si="5"/>
        <v>15</v>
      </c>
      <c r="B49" s="25">
        <v>591</v>
      </c>
      <c r="C49" s="25" t="str">
        <f>_xlfn.XLOOKUP(__xlnm._FilterDatabase_1513[[#This Row],[SAPSA Number]],Table1[SAPSA number],Table1[Paid up])</f>
        <v>Y</v>
      </c>
      <c r="D49" s="39" t="str">
        <f>_xlfn.XLOOKUP(__xlnm._FilterDatabase_1513[[#This Row],[SAPSA Number]],'DS Point summary'!A:A,'DS Point summary'!C:C)</f>
        <v>Enrico</v>
      </c>
      <c r="E49" s="39" t="str">
        <f>_xlfn.XLOOKUP(__xlnm._FilterDatabase_1513[[#This Row],[SAPSA Number]],'DS Point summary'!A:A,'DS Point summary'!D:D)</f>
        <v>Cupido</v>
      </c>
      <c r="F49" s="20" t="str">
        <f>_xlfn.XLOOKUP(__xlnm._FilterDatabase_1513[[#This Row],[SAPSA Number]],'DS Point summary'!A:A,'DS Point summary'!E:E)</f>
        <v>E</v>
      </c>
      <c r="G49" s="17" t="str">
        <f ca="1">_xlfn.XLOOKUP(__xlnm._FilterDatabase_1513[[#This Row],[SAPSA Number]],'DS Point summary'!A:A,'DS Point summary'!F:F)</f>
        <v>GS</v>
      </c>
      <c r="H49" s="19">
        <f ca="1">_xlfn.XLOOKUP(__xlnm._FilterDatabase_1513[[#This Row],[SAPSA Number]],'DS Point summary'!A:A,'DS Point summary'!G:G)</f>
        <v>74</v>
      </c>
      <c r="I49" s="19" t="s">
        <v>345</v>
      </c>
      <c r="J49" s="21">
        <f t="shared" si="3"/>
        <v>0</v>
      </c>
      <c r="K49" s="22">
        <f t="shared" si="4"/>
        <v>0</v>
      </c>
      <c r="L49" s="23">
        <v>0</v>
      </c>
      <c r="M49" s="24">
        <v>0</v>
      </c>
      <c r="N49" s="23">
        <v>0</v>
      </c>
      <c r="O49" s="24">
        <v>0</v>
      </c>
      <c r="P49" s="23">
        <v>0</v>
      </c>
      <c r="Q49" s="24">
        <v>0</v>
      </c>
      <c r="R49" s="23">
        <v>0</v>
      </c>
      <c r="S49" s="24">
        <v>0</v>
      </c>
      <c r="T49" s="23">
        <v>0</v>
      </c>
      <c r="U49" s="24">
        <v>0</v>
      </c>
      <c r="V49" s="23">
        <v>0</v>
      </c>
      <c r="W49" s="24">
        <v>0</v>
      </c>
    </row>
    <row r="50" spans="1:23" ht="14.45" customHeight="1" x14ac:dyDescent="0.25">
      <c r="A50" s="17">
        <f t="shared" si="5"/>
        <v>15</v>
      </c>
      <c r="B50" s="25">
        <v>601</v>
      </c>
      <c r="C50" s="25" t="str">
        <f>_xlfn.XLOOKUP(__xlnm._FilterDatabase_1513[[#This Row],[SAPSA Number]],Table1[SAPSA number],Table1[Paid up])</f>
        <v>Y</v>
      </c>
      <c r="D50" s="39" t="str">
        <f>_xlfn.XLOOKUP(__xlnm._FilterDatabase_1513[[#This Row],[SAPSA Number]],'DS Point summary'!A:A,'DS Point summary'!C:C)</f>
        <v>Piero</v>
      </c>
      <c r="E50" s="39" t="str">
        <f>_xlfn.XLOOKUP(__xlnm._FilterDatabase_1513[[#This Row],[SAPSA Number]],'DS Point summary'!A:A,'DS Point summary'!D:D)</f>
        <v>Cupido</v>
      </c>
      <c r="F50" s="20" t="str">
        <f>_xlfn.XLOOKUP(__xlnm._FilterDatabase_1513[[#This Row],[SAPSA Number]],'DS Point summary'!A:A,'DS Point summary'!E:E)</f>
        <v>P</v>
      </c>
      <c r="G50" s="17" t="str">
        <f ca="1">_xlfn.XLOOKUP(__xlnm._FilterDatabase_1513[[#This Row],[SAPSA Number]],'DS Point summary'!A:A,'DS Point summary'!F:F)</f>
        <v xml:space="preserve"> </v>
      </c>
      <c r="H50" s="19">
        <f ca="1">_xlfn.XLOOKUP(__xlnm._FilterDatabase_1513[[#This Row],[SAPSA Number]],'DS Point summary'!A:A,'DS Point summary'!G:G)</f>
        <v>46</v>
      </c>
      <c r="I50" s="19" t="s">
        <v>345</v>
      </c>
      <c r="J50" s="21">
        <f t="shared" si="3"/>
        <v>0</v>
      </c>
      <c r="K50" s="22">
        <f t="shared" si="4"/>
        <v>0</v>
      </c>
      <c r="L50" s="23">
        <v>0</v>
      </c>
      <c r="M50" s="24">
        <v>0</v>
      </c>
      <c r="N50" s="23">
        <v>0</v>
      </c>
      <c r="O50" s="24">
        <v>0</v>
      </c>
      <c r="P50" s="23">
        <v>0</v>
      </c>
      <c r="Q50" s="24">
        <v>0</v>
      </c>
      <c r="R50" s="23">
        <v>0</v>
      </c>
      <c r="S50" s="24">
        <v>0</v>
      </c>
      <c r="T50" s="23">
        <v>0</v>
      </c>
      <c r="U50" s="24">
        <v>0</v>
      </c>
      <c r="V50" s="23">
        <v>0</v>
      </c>
      <c r="W50" s="24">
        <v>0</v>
      </c>
    </row>
    <row r="51" spans="1:23" ht="14.45" customHeight="1" x14ac:dyDescent="0.25">
      <c r="A51" s="17">
        <f t="shared" si="5"/>
        <v>15</v>
      </c>
      <c r="B51" s="40">
        <v>7193</v>
      </c>
      <c r="C51" s="25" t="str">
        <f>_xlfn.XLOOKUP(__xlnm._FilterDatabase_1513[[#This Row],[SAPSA Number]],Table1[SAPSA number],Table1[Paid up])</f>
        <v>Y</v>
      </c>
      <c r="D51" s="39" t="str">
        <f>_xlfn.XLOOKUP(__xlnm._FilterDatabase_1513[[#This Row],[SAPSA Number]],'DS Point summary'!A:A,'DS Point summary'!C:C)</f>
        <v>Liezl</v>
      </c>
      <c r="E51" s="39" t="str">
        <f>_xlfn.XLOOKUP(__xlnm._FilterDatabase_1513[[#This Row],[SAPSA Number]],'DS Point summary'!A:A,'DS Point summary'!D:D)</f>
        <v>de Jager</v>
      </c>
      <c r="F51" s="20" t="str">
        <f>_xlfn.XLOOKUP(__xlnm._FilterDatabase_1513[[#This Row],[SAPSA Number]],'DS Point summary'!A:A,'DS Point summary'!E:E)</f>
        <v>L</v>
      </c>
      <c r="G51" s="17" t="str">
        <f>_xlfn.XLOOKUP(__xlnm._FilterDatabase_1513[[#This Row],[SAPSA Number]],'DS Point summary'!A:A,'DS Point summary'!F:F)</f>
        <v>Lady</v>
      </c>
      <c r="H51" s="19">
        <f ca="1">_xlfn.XLOOKUP(__xlnm._FilterDatabase_1513[[#This Row],[SAPSA Number]],'DS Point summary'!A:A,'DS Point summary'!G:G)</f>
        <v>39</v>
      </c>
      <c r="I51" s="19" t="s">
        <v>345</v>
      </c>
      <c r="J51" s="21">
        <f t="shared" si="3"/>
        <v>0</v>
      </c>
      <c r="K51" s="22">
        <f t="shared" si="4"/>
        <v>0</v>
      </c>
      <c r="L51" s="23">
        <v>0</v>
      </c>
      <c r="M51" s="24">
        <v>0</v>
      </c>
      <c r="N51" s="23">
        <v>0</v>
      </c>
      <c r="O51" s="24">
        <v>0</v>
      </c>
      <c r="P51" s="23">
        <v>0</v>
      </c>
      <c r="Q51" s="24">
        <v>0</v>
      </c>
      <c r="R51" s="23">
        <v>0</v>
      </c>
      <c r="S51" s="24">
        <v>0</v>
      </c>
      <c r="T51" s="23">
        <v>0</v>
      </c>
      <c r="U51" s="24">
        <v>0</v>
      </c>
      <c r="V51" s="23">
        <v>0</v>
      </c>
      <c r="W51" s="24">
        <v>0</v>
      </c>
    </row>
    <row r="52" spans="1:23" ht="14.45" customHeight="1" x14ac:dyDescent="0.25">
      <c r="A52" s="17">
        <f t="shared" si="5"/>
        <v>15</v>
      </c>
      <c r="B52" s="18">
        <v>6855</v>
      </c>
      <c r="C52" s="114" t="str">
        <f>_xlfn.XLOOKUP(__xlnm._FilterDatabase_1513[[#This Row],[SAPSA Number]],Table1[SAPSA number],Table1[Paid up])</f>
        <v>Y</v>
      </c>
      <c r="D52" s="39" t="str">
        <f>_xlfn.XLOOKUP(__xlnm._FilterDatabase_1513[[#This Row],[SAPSA Number]],'DS Point summary'!A:A,'DS Point summary'!C:C)</f>
        <v>Cornelius Jansen</v>
      </c>
      <c r="E52" s="39" t="str">
        <f>_xlfn.XLOOKUP(__xlnm._FilterDatabase_1513[[#This Row],[SAPSA Number]],'DS Point summary'!A:A,'DS Point summary'!D:D)</f>
        <v>de Jager</v>
      </c>
      <c r="F52" s="20" t="str">
        <f>_xlfn.XLOOKUP(__xlnm._FilterDatabase_1513[[#This Row],[SAPSA Number]],'DS Point summary'!A:A,'DS Point summary'!E:E)</f>
        <v>CJ</v>
      </c>
      <c r="G52" s="17" t="str">
        <f ca="1">_xlfn.XLOOKUP(__xlnm._FilterDatabase_1513[[#This Row],[SAPSA Number]],'DS Point summary'!A:A,'DS Point summary'!F:F)</f>
        <v xml:space="preserve"> </v>
      </c>
      <c r="H52" s="19">
        <f ca="1">_xlfn.XLOOKUP(__xlnm._FilterDatabase_1513[[#This Row],[SAPSA Number]],'DS Point summary'!A:A,'DS Point summary'!G:G)</f>
        <v>38</v>
      </c>
      <c r="I52" s="19" t="s">
        <v>345</v>
      </c>
      <c r="J52" s="21">
        <f t="shared" si="3"/>
        <v>0</v>
      </c>
      <c r="K52" s="22">
        <f t="shared" si="4"/>
        <v>0</v>
      </c>
      <c r="L52" s="23">
        <v>0</v>
      </c>
      <c r="M52" s="24">
        <v>0</v>
      </c>
      <c r="N52" s="23">
        <v>0</v>
      </c>
      <c r="O52" s="24">
        <v>0</v>
      </c>
      <c r="P52" s="23">
        <v>0</v>
      </c>
      <c r="Q52" s="24">
        <v>0</v>
      </c>
      <c r="R52" s="23">
        <v>0</v>
      </c>
      <c r="S52" s="24">
        <v>0</v>
      </c>
      <c r="T52" s="23">
        <v>0</v>
      </c>
      <c r="U52" s="24">
        <v>0</v>
      </c>
      <c r="V52" s="23">
        <v>0</v>
      </c>
      <c r="W52" s="24">
        <v>0</v>
      </c>
    </row>
    <row r="53" spans="1:23" ht="14.45" customHeight="1" x14ac:dyDescent="0.25">
      <c r="A53" s="17">
        <f t="shared" si="5"/>
        <v>15</v>
      </c>
      <c r="B53" s="25">
        <v>301</v>
      </c>
      <c r="C53" s="25" t="str">
        <f>_xlfn.XLOOKUP(__xlnm._FilterDatabase_1513[[#This Row],[SAPSA Number]],Table1[SAPSA number],Table1[Paid up])</f>
        <v>Y</v>
      </c>
      <c r="D53" s="39" t="str">
        <f>_xlfn.XLOOKUP(__xlnm._FilterDatabase_1513[[#This Row],[SAPSA Number]],'DS Point summary'!A:A,'DS Point summary'!C:C)</f>
        <v>Wolfgang Wilhelm</v>
      </c>
      <c r="E53" s="39" t="str">
        <f>_xlfn.XLOOKUP(__xlnm._FilterDatabase_1513[[#This Row],[SAPSA Number]],'DS Point summary'!A:A,'DS Point summary'!D:D)</f>
        <v>Dirsuweit</v>
      </c>
      <c r="F53" s="20" t="str">
        <f>_xlfn.XLOOKUP(__xlnm._FilterDatabase_1513[[#This Row],[SAPSA Number]],'DS Point summary'!A:A,'DS Point summary'!E:E)</f>
        <v>WW</v>
      </c>
      <c r="G53" s="17" t="str">
        <f ca="1">_xlfn.XLOOKUP(__xlnm._FilterDatabase_1513[[#This Row],[SAPSA Number]],'DS Point summary'!A:A,'DS Point summary'!F:F)</f>
        <v>GS</v>
      </c>
      <c r="H53" s="19">
        <f>_xlfn.XLOOKUP(__xlnm._FilterDatabase_1513[[#This Row],[SAPSA Number]],'DS Point summary'!A:A,'DS Point summary'!G:G)</f>
        <v>0</v>
      </c>
      <c r="I53" s="19" t="s">
        <v>345</v>
      </c>
      <c r="J53" s="21">
        <f t="shared" si="3"/>
        <v>0</v>
      </c>
      <c r="K53" s="22">
        <f t="shared" si="4"/>
        <v>0</v>
      </c>
      <c r="L53" s="23">
        <v>0</v>
      </c>
      <c r="M53" s="24">
        <v>0</v>
      </c>
      <c r="N53" s="23">
        <v>0</v>
      </c>
      <c r="O53" s="24">
        <v>0</v>
      </c>
      <c r="P53" s="23">
        <v>0</v>
      </c>
      <c r="Q53" s="24">
        <v>0</v>
      </c>
      <c r="R53" s="23">
        <v>0</v>
      </c>
      <c r="S53" s="24">
        <v>0</v>
      </c>
      <c r="T53" s="23">
        <v>0</v>
      </c>
      <c r="U53" s="24">
        <v>0</v>
      </c>
      <c r="V53" s="23">
        <v>0</v>
      </c>
      <c r="W53" s="24">
        <v>0</v>
      </c>
    </row>
    <row r="54" spans="1:23" ht="14.45" customHeight="1" x14ac:dyDescent="0.25">
      <c r="A54" s="17">
        <f t="shared" si="5"/>
        <v>15</v>
      </c>
      <c r="B54" s="25">
        <v>6846</v>
      </c>
      <c r="C54" s="25" t="str">
        <f>_xlfn.XLOOKUP(__xlnm._FilterDatabase_1513[[#This Row],[SAPSA Number]],Table1[SAPSA number],Table1[Paid up])</f>
        <v>Y</v>
      </c>
      <c r="D54" s="39" t="str">
        <f>_xlfn.XLOOKUP(__xlnm._FilterDatabase_1513[[#This Row],[SAPSA Number]],'DS Point summary'!A:A,'DS Point summary'!C:C)</f>
        <v>Daniel Stephanus</v>
      </c>
      <c r="E54" s="39" t="str">
        <f>_xlfn.XLOOKUP(__xlnm._FilterDatabase_1513[[#This Row],[SAPSA Number]],'DS Point summary'!A:A,'DS Point summary'!D:D)</f>
        <v>Dreyer</v>
      </c>
      <c r="F54" s="20" t="str">
        <f>_xlfn.XLOOKUP(__xlnm._FilterDatabase_1513[[#This Row],[SAPSA Number]],'DS Point summary'!A:A,'DS Point summary'!E:E)</f>
        <v>DSJ</v>
      </c>
      <c r="G54" s="17" t="str">
        <f ca="1">_xlfn.XLOOKUP(__xlnm._FilterDatabase_1513[[#This Row],[SAPSA Number]],'DS Point summary'!A:A,'DS Point summary'!F:F)</f>
        <v xml:space="preserve"> </v>
      </c>
      <c r="H54" s="19">
        <f ca="1">_xlfn.XLOOKUP(__xlnm._FilterDatabase_1513[[#This Row],[SAPSA Number]],'DS Point summary'!A:A,'DS Point summary'!G:G)</f>
        <v>41</v>
      </c>
      <c r="I54" s="19" t="s">
        <v>345</v>
      </c>
      <c r="J54" s="21">
        <f t="shared" si="3"/>
        <v>0</v>
      </c>
      <c r="K54" s="22">
        <f t="shared" si="4"/>
        <v>0</v>
      </c>
      <c r="L54" s="23">
        <v>0</v>
      </c>
      <c r="M54" s="24">
        <v>0</v>
      </c>
      <c r="N54" s="23">
        <v>0</v>
      </c>
      <c r="O54" s="24">
        <v>0</v>
      </c>
      <c r="P54" s="23">
        <v>0</v>
      </c>
      <c r="Q54" s="24">
        <v>0</v>
      </c>
      <c r="R54" s="23">
        <v>0</v>
      </c>
      <c r="S54" s="24">
        <v>0</v>
      </c>
      <c r="T54" s="23">
        <v>0</v>
      </c>
      <c r="U54" s="24">
        <v>0</v>
      </c>
      <c r="V54" s="23">
        <v>0</v>
      </c>
      <c r="W54" s="24">
        <v>0</v>
      </c>
    </row>
    <row r="55" spans="1:23" ht="14.45" customHeight="1" x14ac:dyDescent="0.25">
      <c r="A55" s="17">
        <f t="shared" si="5"/>
        <v>15</v>
      </c>
      <c r="B55" s="25">
        <v>6225</v>
      </c>
      <c r="C55" s="25" t="str">
        <f>_xlfn.XLOOKUP(__xlnm._FilterDatabase_1513[[#This Row],[SAPSA Number]],Table1[SAPSA number],Table1[Paid up])</f>
        <v>Y</v>
      </c>
      <c r="D55" s="39" t="str">
        <f>_xlfn.XLOOKUP(__xlnm._FilterDatabase_1513[[#This Row],[SAPSA Number]],'DS Point summary'!A:A,'DS Point summary'!C:C)</f>
        <v>Hannele Meliske</v>
      </c>
      <c r="E55" s="39" t="str">
        <f>_xlfn.XLOOKUP(__xlnm._FilterDatabase_1513[[#This Row],[SAPSA Number]],'DS Point summary'!A:A,'DS Point summary'!D:D)</f>
        <v>du Bruyn</v>
      </c>
      <c r="F55" s="20" t="str">
        <f>_xlfn.XLOOKUP(__xlnm._FilterDatabase_1513[[#This Row],[SAPSA Number]],'DS Point summary'!A:A,'DS Point summary'!E:E)</f>
        <v>HM</v>
      </c>
      <c r="G55" s="17" t="str">
        <f>_xlfn.XLOOKUP(__xlnm._FilterDatabase_1513[[#This Row],[SAPSA Number]],'DS Point summary'!A:A,'DS Point summary'!F:F)</f>
        <v>Lady</v>
      </c>
      <c r="H55" s="19">
        <f ca="1">_xlfn.XLOOKUP(__xlnm._FilterDatabase_1513[[#This Row],[SAPSA Number]],'DS Point summary'!A:A,'DS Point summary'!G:G)</f>
        <v>42</v>
      </c>
      <c r="I55" s="19" t="s">
        <v>345</v>
      </c>
      <c r="J55" s="21">
        <f t="shared" si="3"/>
        <v>0</v>
      </c>
      <c r="K55" s="22">
        <f t="shared" si="4"/>
        <v>0</v>
      </c>
      <c r="L55" s="23">
        <v>0</v>
      </c>
      <c r="M55" s="24">
        <v>0</v>
      </c>
      <c r="N55" s="23">
        <v>0</v>
      </c>
      <c r="O55" s="24">
        <v>0</v>
      </c>
      <c r="P55" s="23">
        <v>0</v>
      </c>
      <c r="Q55" s="24">
        <v>0</v>
      </c>
      <c r="R55" s="23">
        <v>0</v>
      </c>
      <c r="S55" s="24">
        <v>0</v>
      </c>
      <c r="T55" s="23">
        <v>0</v>
      </c>
      <c r="U55" s="24">
        <v>0</v>
      </c>
      <c r="V55" s="23">
        <v>0</v>
      </c>
      <c r="W55" s="24">
        <v>0</v>
      </c>
    </row>
    <row r="56" spans="1:23" ht="14.45" customHeight="1" x14ac:dyDescent="0.25">
      <c r="A56" s="17">
        <f t="shared" si="5"/>
        <v>15</v>
      </c>
      <c r="B56" s="25">
        <v>6975</v>
      </c>
      <c r="C56" s="25" t="str">
        <f>_xlfn.XLOOKUP(__xlnm._FilterDatabase_1513[[#This Row],[SAPSA Number]],Table1[SAPSA number],Table1[Paid up])</f>
        <v>Y</v>
      </c>
      <c r="D56" s="39" t="str">
        <f>_xlfn.XLOOKUP(__xlnm._FilterDatabase_1513[[#This Row],[SAPSA Number]],'DS Point summary'!A:A,'DS Point summary'!C:C)</f>
        <v>Mattheus Johannes</v>
      </c>
      <c r="E56" s="39" t="str">
        <f>_xlfn.XLOOKUP(__xlnm._FilterDatabase_1513[[#This Row],[SAPSA Number]],'DS Point summary'!A:A,'DS Point summary'!D:D)</f>
        <v>du Bruyn</v>
      </c>
      <c r="F56" s="20" t="str">
        <f>_xlfn.XLOOKUP(__xlnm._FilterDatabase_1513[[#This Row],[SAPSA Number]],'DS Point summary'!A:A,'DS Point summary'!E:E)</f>
        <v>MJ</v>
      </c>
      <c r="G56" s="17" t="str">
        <f ca="1">_xlfn.XLOOKUP(__xlnm._FilterDatabase_1513[[#This Row],[SAPSA Number]],'DS Point summary'!A:A,'DS Point summary'!F:F)</f>
        <v xml:space="preserve"> </v>
      </c>
      <c r="H56" s="19">
        <f ca="1">_xlfn.XLOOKUP(__xlnm._FilterDatabase_1513[[#This Row],[SAPSA Number]],'DS Point summary'!A:A,'DS Point summary'!G:G)</f>
        <v>45</v>
      </c>
      <c r="I56" s="19" t="s">
        <v>345</v>
      </c>
      <c r="J56" s="21">
        <f t="shared" si="3"/>
        <v>0</v>
      </c>
      <c r="K56" s="22">
        <f t="shared" si="4"/>
        <v>0</v>
      </c>
      <c r="L56" s="23">
        <v>0</v>
      </c>
      <c r="M56" s="24">
        <v>0</v>
      </c>
      <c r="N56" s="23">
        <v>0</v>
      </c>
      <c r="O56" s="24">
        <v>0</v>
      </c>
      <c r="P56" s="23">
        <v>0</v>
      </c>
      <c r="Q56" s="24">
        <v>0</v>
      </c>
      <c r="R56" s="23">
        <v>0</v>
      </c>
      <c r="S56" s="24">
        <v>0</v>
      </c>
      <c r="T56" s="23">
        <v>0</v>
      </c>
      <c r="U56" s="24">
        <v>0</v>
      </c>
      <c r="V56" s="23">
        <v>0</v>
      </c>
      <c r="W56" s="24">
        <v>0</v>
      </c>
    </row>
    <row r="57" spans="1:23" ht="14.45" customHeight="1" x14ac:dyDescent="0.25">
      <c r="A57" s="17">
        <f t="shared" si="5"/>
        <v>15</v>
      </c>
      <c r="B57" s="25">
        <v>392</v>
      </c>
      <c r="C57" s="25" t="str">
        <f>_xlfn.XLOOKUP(__xlnm._FilterDatabase_1513[[#This Row],[SAPSA Number]],Table1[SAPSA number],Table1[Paid up])</f>
        <v>Y</v>
      </c>
      <c r="D57" s="39" t="str">
        <f>_xlfn.XLOOKUP(__xlnm._FilterDatabase_1513[[#This Row],[SAPSA Number]],'DS Point summary'!A:A,'DS Point summary'!C:C)</f>
        <v>Sasha-Lee</v>
      </c>
      <c r="E57" s="39" t="str">
        <f>_xlfn.XLOOKUP(__xlnm._FilterDatabase_1513[[#This Row],[SAPSA Number]],'DS Point summary'!A:A,'DS Point summary'!D:D)</f>
        <v>Du Plessis</v>
      </c>
      <c r="F57" s="20" t="str">
        <f>_xlfn.XLOOKUP(__xlnm._FilterDatabase_1513[[#This Row],[SAPSA Number]],'DS Point summary'!A:A,'DS Point summary'!E:E)</f>
        <v>SL</v>
      </c>
      <c r="G57" s="17" t="str">
        <f>_xlfn.XLOOKUP(__xlnm._FilterDatabase_1513[[#This Row],[SAPSA Number]],'DS Point summary'!A:A,'DS Point summary'!F:F)</f>
        <v>Lady</v>
      </c>
      <c r="H57" s="19">
        <f ca="1">_xlfn.XLOOKUP(__xlnm._FilterDatabase_1513[[#This Row],[SAPSA Number]],'DS Point summary'!A:A,'DS Point summary'!G:G)</f>
        <v>31</v>
      </c>
      <c r="I57" s="19" t="s">
        <v>345</v>
      </c>
      <c r="J57" s="21">
        <f t="shared" si="3"/>
        <v>0</v>
      </c>
      <c r="K57" s="22">
        <f t="shared" si="4"/>
        <v>0</v>
      </c>
      <c r="L57" s="23">
        <v>0</v>
      </c>
      <c r="M57" s="24">
        <v>0</v>
      </c>
      <c r="N57" s="23">
        <v>0</v>
      </c>
      <c r="O57" s="24">
        <v>0</v>
      </c>
      <c r="P57" s="23">
        <v>0</v>
      </c>
      <c r="Q57" s="24">
        <v>0</v>
      </c>
      <c r="R57" s="23">
        <v>0</v>
      </c>
      <c r="S57" s="24">
        <v>0</v>
      </c>
      <c r="T57" s="23">
        <v>0</v>
      </c>
      <c r="U57" s="24">
        <v>0</v>
      </c>
      <c r="V57" s="23">
        <v>0</v>
      </c>
      <c r="W57" s="24">
        <v>0</v>
      </c>
    </row>
    <row r="58" spans="1:23" ht="14.45" customHeight="1" x14ac:dyDescent="0.25">
      <c r="A58" s="17">
        <f t="shared" si="5"/>
        <v>15</v>
      </c>
      <c r="B58" s="18">
        <v>127</v>
      </c>
      <c r="C58" s="114" t="str">
        <f>_xlfn.XLOOKUP(__xlnm._FilterDatabase_1513[[#This Row],[SAPSA Number]],Table1[SAPSA number],Table1[Paid up])</f>
        <v>Y</v>
      </c>
      <c r="D58" s="39" t="str">
        <f>_xlfn.XLOOKUP(__xlnm._FilterDatabase_1513[[#This Row],[SAPSA Number]],'DS Point summary'!A:A,'DS Point summary'!C:C)</f>
        <v>Eurika Susara</v>
      </c>
      <c r="E58" s="39" t="str">
        <f>_xlfn.XLOOKUP(__xlnm._FilterDatabase_1513[[#This Row],[SAPSA Number]],'DS Point summary'!A:A,'DS Point summary'!D:D)</f>
        <v>Du Plooy</v>
      </c>
      <c r="F58" s="20" t="str">
        <f>_xlfn.XLOOKUP(__xlnm._FilterDatabase_1513[[#This Row],[SAPSA Number]],'DS Point summary'!A:A,'DS Point summary'!E:E)</f>
        <v>E</v>
      </c>
      <c r="G58" s="17" t="str">
        <f>_xlfn.XLOOKUP(__xlnm._FilterDatabase_1513[[#This Row],[SAPSA Number]],'DS Point summary'!A:A,'DS Point summary'!F:F)</f>
        <v>SS</v>
      </c>
      <c r="H58" s="19">
        <f ca="1">_xlfn.XLOOKUP(__xlnm._FilterDatabase_1513[[#This Row],[SAPSA Number]],'DS Point summary'!A:A,'DS Point summary'!G:G)</f>
        <v>65</v>
      </c>
      <c r="I58" s="19" t="s">
        <v>345</v>
      </c>
      <c r="J58" s="21">
        <f t="shared" si="3"/>
        <v>0</v>
      </c>
      <c r="K58" s="22">
        <f t="shared" si="4"/>
        <v>0</v>
      </c>
      <c r="L58" s="23">
        <v>0</v>
      </c>
      <c r="M58" s="24">
        <v>0</v>
      </c>
      <c r="N58" s="23">
        <v>0</v>
      </c>
      <c r="O58" s="24">
        <v>0</v>
      </c>
      <c r="P58" s="23">
        <v>0</v>
      </c>
      <c r="Q58" s="24">
        <v>0</v>
      </c>
      <c r="R58" s="23">
        <v>0</v>
      </c>
      <c r="S58" s="24">
        <v>0</v>
      </c>
      <c r="T58" s="23">
        <v>0</v>
      </c>
      <c r="U58" s="24">
        <v>0</v>
      </c>
      <c r="V58" s="23">
        <v>0</v>
      </c>
      <c r="W58" s="24">
        <v>0</v>
      </c>
    </row>
    <row r="59" spans="1:23" ht="14.45" customHeight="1" x14ac:dyDescent="0.25">
      <c r="A59" s="17">
        <f t="shared" si="5"/>
        <v>15</v>
      </c>
      <c r="B59" s="40">
        <v>6935</v>
      </c>
      <c r="C59" s="25" t="str">
        <f>_xlfn.XLOOKUP(__xlnm._FilterDatabase_1513[[#This Row],[SAPSA Number]],Table1[SAPSA number],Table1[Paid up])</f>
        <v>Y</v>
      </c>
      <c r="D59" s="39" t="str">
        <f>_xlfn.XLOOKUP(__xlnm._FilterDatabase_1513[[#This Row],[SAPSA Number]],'DS Point summary'!A:A,'DS Point summary'!C:C)</f>
        <v>Dewaldt</v>
      </c>
      <c r="E59" s="39" t="str">
        <f>_xlfn.XLOOKUP(__xlnm._FilterDatabase_1513[[#This Row],[SAPSA Number]],'DS Point summary'!A:A,'DS Point summary'!D:D)</f>
        <v>Engelbrecht</v>
      </c>
      <c r="F59" s="20" t="str">
        <f>_xlfn.XLOOKUP(__xlnm._FilterDatabase_1513[[#This Row],[SAPSA Number]],'DS Point summary'!A:A,'DS Point summary'!E:E)</f>
        <v>D</v>
      </c>
      <c r="G59" s="17" t="str">
        <f ca="1">_xlfn.XLOOKUP(__xlnm._FilterDatabase_1513[[#This Row],[SAPSA Number]],'DS Point summary'!A:A,'DS Point summary'!F:F)</f>
        <v xml:space="preserve"> </v>
      </c>
      <c r="H59" s="19">
        <f ca="1">_xlfn.XLOOKUP(__xlnm._FilterDatabase_1513[[#This Row],[SAPSA Number]],'DS Point summary'!A:A,'DS Point summary'!G:G)</f>
        <v>36</v>
      </c>
      <c r="I59" s="19" t="s">
        <v>345</v>
      </c>
      <c r="J59" s="21">
        <f t="shared" si="3"/>
        <v>0</v>
      </c>
      <c r="K59" s="22">
        <f t="shared" si="4"/>
        <v>0</v>
      </c>
      <c r="L59" s="23">
        <v>0</v>
      </c>
      <c r="M59" s="24">
        <v>0</v>
      </c>
      <c r="N59" s="23">
        <v>0</v>
      </c>
      <c r="O59" s="24">
        <v>0</v>
      </c>
      <c r="P59" s="23">
        <v>0</v>
      </c>
      <c r="Q59" s="24">
        <v>0</v>
      </c>
      <c r="R59" s="23">
        <v>0</v>
      </c>
      <c r="S59" s="24">
        <v>0</v>
      </c>
      <c r="T59" s="23">
        <v>0</v>
      </c>
      <c r="U59" s="24">
        <v>0</v>
      </c>
      <c r="V59" s="23">
        <v>0</v>
      </c>
      <c r="W59" s="24">
        <v>0</v>
      </c>
    </row>
    <row r="60" spans="1:23" ht="14.45" customHeight="1" x14ac:dyDescent="0.25">
      <c r="A60" s="17">
        <f t="shared" si="5"/>
        <v>15</v>
      </c>
      <c r="B60" s="25">
        <v>3173</v>
      </c>
      <c r="C60" s="25" t="str">
        <f>_xlfn.XLOOKUP(__xlnm._FilterDatabase_1513[[#This Row],[SAPSA Number]],Table1[SAPSA number],Table1[Paid up])</f>
        <v>Y</v>
      </c>
      <c r="D60" s="39" t="str">
        <f>_xlfn.XLOOKUP(__xlnm._FilterDatabase_1513[[#This Row],[SAPSA Number]],'DS Point summary'!A:A,'DS Point summary'!C:C)</f>
        <v>Garrett-John</v>
      </c>
      <c r="E60" s="39" t="str">
        <f>_xlfn.XLOOKUP(__xlnm._FilterDatabase_1513[[#This Row],[SAPSA Number]],'DS Point summary'!A:A,'DS Point summary'!D:D)</f>
        <v>Evans</v>
      </c>
      <c r="F60" s="20" t="str">
        <f>_xlfn.XLOOKUP(__xlnm._FilterDatabase_1513[[#This Row],[SAPSA Number]],'DS Point summary'!A:A,'DS Point summary'!E:E)</f>
        <v>G-J</v>
      </c>
      <c r="G60" s="17" t="str">
        <f ca="1">_xlfn.XLOOKUP(__xlnm._FilterDatabase_1513[[#This Row],[SAPSA Number]],'DS Point summary'!A:A,'DS Point summary'!F:F)</f>
        <v xml:space="preserve"> </v>
      </c>
      <c r="H60" s="19">
        <f ca="1">_xlfn.XLOOKUP(__xlnm._FilterDatabase_1513[[#This Row],[SAPSA Number]],'DS Point summary'!A:A,'DS Point summary'!G:G)</f>
        <v>31</v>
      </c>
      <c r="I60" s="19" t="s">
        <v>345</v>
      </c>
      <c r="J60" s="21">
        <f t="shared" si="3"/>
        <v>0</v>
      </c>
      <c r="K60" s="22">
        <f t="shared" si="4"/>
        <v>0</v>
      </c>
      <c r="L60" s="23">
        <v>0</v>
      </c>
      <c r="M60" s="24">
        <v>0</v>
      </c>
      <c r="N60" s="23">
        <v>0</v>
      </c>
      <c r="O60" s="24">
        <v>0</v>
      </c>
      <c r="P60" s="23">
        <v>0</v>
      </c>
      <c r="Q60" s="24">
        <v>0</v>
      </c>
      <c r="R60" s="23">
        <v>0</v>
      </c>
      <c r="S60" s="24">
        <v>0</v>
      </c>
      <c r="T60" s="23">
        <v>0</v>
      </c>
      <c r="U60" s="24">
        <v>0</v>
      </c>
      <c r="V60" s="23">
        <v>0</v>
      </c>
      <c r="W60" s="24">
        <v>0</v>
      </c>
    </row>
    <row r="61" spans="1:23" ht="14.45" customHeight="1" x14ac:dyDescent="0.25">
      <c r="A61" s="17">
        <f t="shared" si="5"/>
        <v>15</v>
      </c>
      <c r="B61" s="26">
        <v>3782</v>
      </c>
      <c r="C61" s="25" t="str">
        <f>_xlfn.XLOOKUP(__xlnm._FilterDatabase_1513[[#This Row],[SAPSA Number]],Table1[SAPSA number],Table1[Paid up])</f>
        <v>Y</v>
      </c>
      <c r="D61" s="39" t="str">
        <f>_xlfn.XLOOKUP(__xlnm._FilterDatabase_1513[[#This Row],[SAPSA Number]],'DS Point summary'!A:A,'DS Point summary'!C:C)</f>
        <v>Gary Athol</v>
      </c>
      <c r="E61" s="39" t="str">
        <f>_xlfn.XLOOKUP(__xlnm._FilterDatabase_1513[[#This Row],[SAPSA Number]],'DS Point summary'!A:A,'DS Point summary'!D:D)</f>
        <v>Hagemann</v>
      </c>
      <c r="F61" s="20" t="str">
        <f>_xlfn.XLOOKUP(__xlnm._FilterDatabase_1513[[#This Row],[SAPSA Number]],'DS Point summary'!A:A,'DS Point summary'!E:E)</f>
        <v>GA</v>
      </c>
      <c r="G61" s="17" t="str">
        <f ca="1">_xlfn.XLOOKUP(__xlnm._FilterDatabase_1513[[#This Row],[SAPSA Number]],'DS Point summary'!A:A,'DS Point summary'!F:F)</f>
        <v>S</v>
      </c>
      <c r="H61" s="19">
        <f ca="1">_xlfn.XLOOKUP(__xlnm._FilterDatabase_1513[[#This Row],[SAPSA Number]],'DS Point summary'!A:A,'DS Point summary'!G:G)</f>
        <v>54</v>
      </c>
      <c r="I61" s="19" t="s">
        <v>345</v>
      </c>
      <c r="J61" s="21">
        <f t="shared" si="3"/>
        <v>0</v>
      </c>
      <c r="K61" s="22">
        <f t="shared" si="4"/>
        <v>0</v>
      </c>
      <c r="L61" s="23">
        <v>0</v>
      </c>
      <c r="M61" s="24">
        <v>0</v>
      </c>
      <c r="N61" s="23">
        <v>0</v>
      </c>
      <c r="O61" s="24">
        <v>0</v>
      </c>
      <c r="P61" s="23">
        <v>0</v>
      </c>
      <c r="Q61" s="24">
        <v>0</v>
      </c>
      <c r="R61" s="23">
        <v>0</v>
      </c>
      <c r="S61" s="24">
        <v>0</v>
      </c>
      <c r="T61" s="23">
        <v>0</v>
      </c>
      <c r="U61" s="24">
        <v>0</v>
      </c>
      <c r="V61" s="23">
        <v>0</v>
      </c>
      <c r="W61" s="24">
        <v>0</v>
      </c>
    </row>
    <row r="62" spans="1:23" ht="14.45" customHeight="1" x14ac:dyDescent="0.25">
      <c r="A62" s="17">
        <f t="shared" si="5"/>
        <v>15</v>
      </c>
      <c r="B62" s="26">
        <v>6308</v>
      </c>
      <c r="C62" s="25" t="str">
        <f>_xlfn.XLOOKUP(__xlnm._FilterDatabase_1513[[#This Row],[SAPSA Number]],Table1[SAPSA number],Table1[Paid up])</f>
        <v>Y</v>
      </c>
      <c r="D62" s="39" t="str">
        <f>_xlfn.XLOOKUP(__xlnm._FilterDatabase_1513[[#This Row],[SAPSA Number]],'DS Point summary'!A:A,'DS Point summary'!C:C)</f>
        <v>James Matthew</v>
      </c>
      <c r="E62" s="39" t="str">
        <f>_xlfn.XLOOKUP(__xlnm._FilterDatabase_1513[[#This Row],[SAPSA Number]],'DS Point summary'!A:A,'DS Point summary'!D:D)</f>
        <v>Hagemann</v>
      </c>
      <c r="F62" s="20" t="str">
        <f>_xlfn.XLOOKUP(__xlnm._FilterDatabase_1513[[#This Row],[SAPSA Number]],'DS Point summary'!A:A,'DS Point summary'!E:E)</f>
        <v>JM</v>
      </c>
      <c r="G62" s="17" t="str">
        <f ca="1">_xlfn.XLOOKUP(__xlnm._FilterDatabase_1513[[#This Row],[SAPSA Number]],'DS Point summary'!A:A,'DS Point summary'!F:F)</f>
        <v>Jnr</v>
      </c>
      <c r="H62" s="19">
        <f ca="1">_xlfn.XLOOKUP(__xlnm._FilterDatabase_1513[[#This Row],[SAPSA Number]],'DS Point summary'!A:A,'DS Point summary'!G:G)</f>
        <v>19</v>
      </c>
      <c r="I62" s="19" t="s">
        <v>345</v>
      </c>
      <c r="J62" s="21">
        <f t="shared" si="3"/>
        <v>0</v>
      </c>
      <c r="K62" s="22">
        <f t="shared" si="4"/>
        <v>0</v>
      </c>
      <c r="L62" s="23">
        <v>0</v>
      </c>
      <c r="M62" s="24">
        <v>0</v>
      </c>
      <c r="N62" s="23">
        <v>0</v>
      </c>
      <c r="O62" s="24">
        <v>0</v>
      </c>
      <c r="P62" s="23">
        <v>0</v>
      </c>
      <c r="Q62" s="24">
        <v>0</v>
      </c>
      <c r="R62" s="23">
        <v>0</v>
      </c>
      <c r="S62" s="24">
        <v>0</v>
      </c>
      <c r="T62" s="23">
        <v>0</v>
      </c>
      <c r="U62" s="24">
        <v>0</v>
      </c>
      <c r="V62" s="23">
        <v>0</v>
      </c>
      <c r="W62" s="24">
        <v>0</v>
      </c>
    </row>
    <row r="63" spans="1:23" ht="14.45" customHeight="1" x14ac:dyDescent="0.25">
      <c r="A63" s="17">
        <f t="shared" si="5"/>
        <v>15</v>
      </c>
      <c r="B63" s="26">
        <v>645</v>
      </c>
      <c r="C63" s="25" t="str">
        <f>_xlfn.XLOOKUP(__xlnm._FilterDatabase_1513[[#This Row],[SAPSA Number]],Table1[SAPSA number],Table1[Paid up])</f>
        <v>Y</v>
      </c>
      <c r="D63" s="39" t="str">
        <f>_xlfn.XLOOKUP(__xlnm._FilterDatabase_1513[[#This Row],[SAPSA Number]],'DS Point summary'!A:A,'DS Point summary'!C:C)</f>
        <v>Lukas Marthinus</v>
      </c>
      <c r="E63" s="39" t="str">
        <f>_xlfn.XLOOKUP(__xlnm._FilterDatabase_1513[[#This Row],[SAPSA Number]],'DS Point summary'!A:A,'DS Point summary'!D:D)</f>
        <v>Janse van Rensburg</v>
      </c>
      <c r="F63" s="20" t="str">
        <f>_xlfn.XLOOKUP(__xlnm._FilterDatabase_1513[[#This Row],[SAPSA Number]],'DS Point summary'!A:A,'DS Point summary'!E:E)</f>
        <v>LM</v>
      </c>
      <c r="G63" s="17" t="str">
        <f ca="1">_xlfn.XLOOKUP(__xlnm._FilterDatabase_1513[[#This Row],[SAPSA Number]],'DS Point summary'!A:A,'DS Point summary'!F:F)</f>
        <v xml:space="preserve"> </v>
      </c>
      <c r="H63" s="19">
        <f ca="1">_xlfn.XLOOKUP(__xlnm._FilterDatabase_1513[[#This Row],[SAPSA Number]],'DS Point summary'!A:A,'DS Point summary'!G:G)</f>
        <v>29</v>
      </c>
      <c r="I63" s="19" t="s">
        <v>345</v>
      </c>
      <c r="J63" s="21">
        <f t="shared" si="3"/>
        <v>0</v>
      </c>
      <c r="K63" s="22">
        <f t="shared" si="4"/>
        <v>0</v>
      </c>
      <c r="L63" s="23">
        <v>0</v>
      </c>
      <c r="M63" s="24">
        <v>0</v>
      </c>
      <c r="N63" s="23">
        <v>0</v>
      </c>
      <c r="O63" s="24">
        <v>0</v>
      </c>
      <c r="P63" s="23">
        <v>0</v>
      </c>
      <c r="Q63" s="24">
        <v>0</v>
      </c>
      <c r="R63" s="23">
        <v>0</v>
      </c>
      <c r="S63" s="24">
        <v>0</v>
      </c>
      <c r="T63" s="23">
        <v>0</v>
      </c>
      <c r="U63" s="24">
        <v>0</v>
      </c>
      <c r="V63" s="23">
        <v>0</v>
      </c>
      <c r="W63" s="24">
        <v>0</v>
      </c>
    </row>
    <row r="64" spans="1:23" ht="14.45" customHeight="1" x14ac:dyDescent="0.25">
      <c r="A64" s="17">
        <f t="shared" si="5"/>
        <v>15</v>
      </c>
      <c r="B64" s="39">
        <v>7173</v>
      </c>
      <c r="C64" s="25" t="str">
        <f>_xlfn.XLOOKUP(__xlnm._FilterDatabase_1513[[#This Row],[SAPSA Number]],Table1[SAPSA number],Table1[Paid up])</f>
        <v>Y</v>
      </c>
      <c r="D64" s="39" t="str">
        <f>_xlfn.XLOOKUP(__xlnm._FilterDatabase_1513[[#This Row],[SAPSA Number]],'DS Point summary'!A:A,'DS Point summary'!C:C)</f>
        <v xml:space="preserve">Gideon Joubert </v>
      </c>
      <c r="E64" s="39" t="str">
        <f>_xlfn.XLOOKUP(__xlnm._FilterDatabase_1513[[#This Row],[SAPSA Number]],'DS Point summary'!A:A,'DS Point summary'!D:D)</f>
        <v>Jansen</v>
      </c>
      <c r="F64" s="20" t="str">
        <f>_xlfn.XLOOKUP(__xlnm._FilterDatabase_1513[[#This Row],[SAPSA Number]],'DS Point summary'!A:A,'DS Point summary'!E:E)</f>
        <v>GJ</v>
      </c>
      <c r="G64" s="17">
        <f>_xlfn.XLOOKUP(__xlnm._FilterDatabase_1513[[#This Row],[SAPSA Number]],'DS Point summary'!A:A,'DS Point summary'!F:F)</f>
        <v>0</v>
      </c>
      <c r="H64" s="19">
        <f>_xlfn.XLOOKUP(__xlnm._FilterDatabase_1513[[#This Row],[SAPSA Number]],'DS Point summary'!A:A,'DS Point summary'!G:G)</f>
        <v>0</v>
      </c>
      <c r="I64" s="19" t="s">
        <v>345</v>
      </c>
      <c r="J64" s="21">
        <f t="shared" si="3"/>
        <v>0</v>
      </c>
      <c r="K64" s="22">
        <f t="shared" si="4"/>
        <v>0</v>
      </c>
      <c r="L64" s="23">
        <v>0</v>
      </c>
      <c r="M64" s="24">
        <v>0</v>
      </c>
      <c r="N64" s="23">
        <v>0</v>
      </c>
      <c r="O64" s="24">
        <v>0</v>
      </c>
      <c r="P64" s="23">
        <v>0</v>
      </c>
      <c r="Q64" s="24">
        <v>0</v>
      </c>
      <c r="R64" s="23">
        <v>0</v>
      </c>
      <c r="S64" s="24">
        <v>0</v>
      </c>
      <c r="T64" s="23">
        <v>0</v>
      </c>
      <c r="U64" s="24">
        <v>0</v>
      </c>
      <c r="V64" s="23">
        <v>0</v>
      </c>
      <c r="W64" s="24">
        <v>0</v>
      </c>
    </row>
    <row r="65" spans="1:23" x14ac:dyDescent="0.25">
      <c r="A65" s="17">
        <f t="shared" si="5"/>
        <v>15</v>
      </c>
      <c r="B65" s="26">
        <v>7174</v>
      </c>
      <c r="C65" s="25" t="str">
        <f>_xlfn.XLOOKUP(__xlnm._FilterDatabase_1513[[#This Row],[SAPSA Number]],Table1[SAPSA number],Table1[Paid up])</f>
        <v>Y</v>
      </c>
      <c r="D65" s="39" t="str">
        <f>_xlfn.XLOOKUP(__xlnm._FilterDatabase_1513[[#This Row],[SAPSA Number]],'DS Point summary'!A:A,'DS Point summary'!C:C)</f>
        <v>Jacobus Francois</v>
      </c>
      <c r="E65" s="39" t="str">
        <f>_xlfn.XLOOKUP(__xlnm._FilterDatabase_1513[[#This Row],[SAPSA Number]],'DS Point summary'!A:A,'DS Point summary'!D:D)</f>
        <v>Jansen</v>
      </c>
      <c r="F65" s="20" t="str">
        <f>_xlfn.XLOOKUP(__xlnm._FilterDatabase_1513[[#This Row],[SAPSA Number]],'DS Point summary'!A:A,'DS Point summary'!E:E)</f>
        <v>JF</v>
      </c>
      <c r="G65" s="17">
        <f>_xlfn.XLOOKUP(__xlnm._FilterDatabase_1513[[#This Row],[SAPSA Number]],'DS Point summary'!A:A,'DS Point summary'!F:F)</f>
        <v>0</v>
      </c>
      <c r="H65" s="19">
        <f>_xlfn.XLOOKUP(__xlnm._FilterDatabase_1513[[#This Row],[SAPSA Number]],'DS Point summary'!A:A,'DS Point summary'!G:G)</f>
        <v>0</v>
      </c>
      <c r="I65" s="19" t="s">
        <v>345</v>
      </c>
      <c r="J65" s="21">
        <f t="shared" si="3"/>
        <v>0</v>
      </c>
      <c r="K65" s="22">
        <f t="shared" si="4"/>
        <v>0</v>
      </c>
      <c r="L65" s="23">
        <v>0</v>
      </c>
      <c r="M65" s="24">
        <v>0</v>
      </c>
      <c r="N65" s="23">
        <v>0</v>
      </c>
      <c r="O65" s="24">
        <v>0</v>
      </c>
      <c r="P65" s="23">
        <v>0</v>
      </c>
      <c r="Q65" s="24">
        <v>0</v>
      </c>
      <c r="R65" s="23">
        <v>0</v>
      </c>
      <c r="S65" s="24">
        <v>0</v>
      </c>
      <c r="T65" s="23">
        <v>0</v>
      </c>
      <c r="U65" s="24">
        <v>0</v>
      </c>
      <c r="V65" s="23">
        <v>0</v>
      </c>
      <c r="W65" s="24">
        <v>0</v>
      </c>
    </row>
    <row r="66" spans="1:23" x14ac:dyDescent="0.25">
      <c r="A66" s="17">
        <f t="shared" si="5"/>
        <v>15</v>
      </c>
      <c r="B66" s="26">
        <v>4094</v>
      </c>
      <c r="C66" s="25" t="str">
        <f>_xlfn.XLOOKUP(__xlnm._FilterDatabase_1513[[#This Row],[SAPSA Number]],Table1[SAPSA number],Table1[Paid up])</f>
        <v>Y</v>
      </c>
      <c r="D66" s="39" t="str">
        <f>_xlfn.XLOOKUP(__xlnm._FilterDatabase_1513[[#This Row],[SAPSA Number]],'DS Point summary'!A:A,'DS Point summary'!C:C)</f>
        <v>Johan</v>
      </c>
      <c r="E66" s="39" t="str">
        <f>_xlfn.XLOOKUP(__xlnm._FilterDatabase_1513[[#This Row],[SAPSA Number]],'DS Point summary'!A:A,'DS Point summary'!D:D)</f>
        <v>Kemp</v>
      </c>
      <c r="F66" s="20" t="str">
        <f>_xlfn.XLOOKUP(__xlnm._FilterDatabase_1513[[#This Row],[SAPSA Number]],'DS Point summary'!A:A,'DS Point summary'!E:E)</f>
        <v>J</v>
      </c>
      <c r="G66" s="17" t="str">
        <f ca="1">_xlfn.XLOOKUP(__xlnm._FilterDatabase_1513[[#This Row],[SAPSA Number]],'DS Point summary'!A:A,'DS Point summary'!F:F)</f>
        <v xml:space="preserve"> </v>
      </c>
      <c r="H66" s="19">
        <f ca="1">_xlfn.XLOOKUP(__xlnm._FilterDatabase_1513[[#This Row],[SAPSA Number]],'DS Point summary'!A:A,'DS Point summary'!G:G)</f>
        <v>42</v>
      </c>
      <c r="I66" s="19" t="s">
        <v>345</v>
      </c>
      <c r="J66" s="21">
        <f t="shared" ref="J66:J97" si="6">(IF(L66&gt;0,1,0)+(IF(M66&gt;0,1,0))+(IF(N66&gt;0,1,0))+(IF(O66&gt;0,1,0))+(IF(P66&gt;0,1,0))+(IF(Q66&gt;0,1,0))+(IF(R66&gt;0,1,0))+(IF(S66&gt;0,1,0))+(IF(T66&gt;0,1,0))+(IF(U66&gt;0,1,0))+(IF(V66&gt;0,1,0))+(IF(W66&gt;0,1,0)))</f>
        <v>0</v>
      </c>
      <c r="K66" s="22">
        <f t="shared" ref="K66:K97" si="7">(LARGE(L66:U66,1)+LARGE(L66:U66,2)+LARGE(L66:U66,3)+LARGE(L66:U66,4)+LARGE(L66:U66,5))/5</f>
        <v>0</v>
      </c>
      <c r="L66" s="23">
        <v>0</v>
      </c>
      <c r="M66" s="24">
        <v>0</v>
      </c>
      <c r="N66" s="23">
        <v>0</v>
      </c>
      <c r="O66" s="24">
        <v>0</v>
      </c>
      <c r="P66" s="23">
        <v>0</v>
      </c>
      <c r="Q66" s="24">
        <v>0</v>
      </c>
      <c r="R66" s="23">
        <v>0</v>
      </c>
      <c r="S66" s="24">
        <v>0</v>
      </c>
      <c r="T66" s="23">
        <v>0</v>
      </c>
      <c r="U66" s="24">
        <v>0</v>
      </c>
      <c r="V66" s="23">
        <v>0</v>
      </c>
      <c r="W66" s="24">
        <v>0</v>
      </c>
    </row>
    <row r="67" spans="1:23" x14ac:dyDescent="0.25">
      <c r="A67" s="17">
        <f t="shared" si="5"/>
        <v>15</v>
      </c>
      <c r="B67" s="26">
        <v>7065</v>
      </c>
      <c r="C67" s="25" t="str">
        <f>_xlfn.XLOOKUP(__xlnm._FilterDatabase_1513[[#This Row],[SAPSA Number]],Table1[SAPSA number],Table1[Paid up])</f>
        <v>Y</v>
      </c>
      <c r="D67" s="39" t="str">
        <f>_xlfn.XLOOKUP(__xlnm._FilterDatabase_1513[[#This Row],[SAPSA Number]],'DS Point summary'!A:A,'DS Point summary'!C:C)</f>
        <v>Wesley Austin</v>
      </c>
      <c r="E67" s="39" t="str">
        <f>_xlfn.XLOOKUP(__xlnm._FilterDatabase_1513[[#This Row],[SAPSA Number]],'DS Point summary'!A:A,'DS Point summary'!D:D)</f>
        <v>Kiloh</v>
      </c>
      <c r="F67" s="20" t="str">
        <f>_xlfn.XLOOKUP(__xlnm._FilterDatabase_1513[[#This Row],[SAPSA Number]],'DS Point summary'!A:A,'DS Point summary'!E:E)</f>
        <v>WA</v>
      </c>
      <c r="G67" s="17" t="str">
        <f ca="1">_xlfn.XLOOKUP(__xlnm._FilterDatabase_1513[[#This Row],[SAPSA Number]],'DS Point summary'!A:A,'DS Point summary'!F:F)</f>
        <v xml:space="preserve"> </v>
      </c>
      <c r="H67" s="19">
        <f>_xlfn.XLOOKUP(__xlnm._FilterDatabase_1513[[#This Row],[SAPSA Number]],'DS Point summary'!A:A,'DS Point summary'!G:G)</f>
        <v>0</v>
      </c>
      <c r="I67" s="19" t="s">
        <v>345</v>
      </c>
      <c r="J67" s="21">
        <f t="shared" si="6"/>
        <v>0</v>
      </c>
      <c r="K67" s="22">
        <f t="shared" si="7"/>
        <v>0</v>
      </c>
      <c r="L67" s="23">
        <v>0</v>
      </c>
      <c r="M67" s="24">
        <v>0</v>
      </c>
      <c r="N67" s="23">
        <v>0</v>
      </c>
      <c r="O67" s="24">
        <v>0</v>
      </c>
      <c r="P67" s="23">
        <v>0</v>
      </c>
      <c r="Q67" s="24">
        <v>0</v>
      </c>
      <c r="R67" s="23">
        <v>0</v>
      </c>
      <c r="S67" s="24">
        <v>0</v>
      </c>
      <c r="T67" s="23">
        <v>0</v>
      </c>
      <c r="U67" s="24">
        <v>0</v>
      </c>
      <c r="V67" s="23">
        <v>0</v>
      </c>
      <c r="W67" s="24">
        <v>0</v>
      </c>
    </row>
    <row r="68" spans="1:23" x14ac:dyDescent="0.25">
      <c r="A68" s="17">
        <f t="shared" si="5"/>
        <v>15</v>
      </c>
      <c r="B68" s="27">
        <v>7066</v>
      </c>
      <c r="C68" s="25" t="str">
        <f>_xlfn.XLOOKUP(__xlnm._FilterDatabase_1513[[#This Row],[SAPSA Number]],Table1[SAPSA number],Table1[Paid up])</f>
        <v>Y</v>
      </c>
      <c r="D68" s="39" t="str">
        <f>_xlfn.XLOOKUP(__xlnm._FilterDatabase_1513[[#This Row],[SAPSA Number]],'DS Point summary'!A:A,'DS Point summary'!C:C)</f>
        <v>Adrian Warren</v>
      </c>
      <c r="E68" s="39" t="str">
        <f>_xlfn.XLOOKUP(__xlnm._FilterDatabase_1513[[#This Row],[SAPSA Number]],'DS Point summary'!A:A,'DS Point summary'!D:D)</f>
        <v>Kiloh</v>
      </c>
      <c r="F68" s="20" t="str">
        <f>_xlfn.XLOOKUP(__xlnm._FilterDatabase_1513[[#This Row],[SAPSA Number]],'DS Point summary'!A:A,'DS Point summary'!E:E)</f>
        <v>AW</v>
      </c>
      <c r="G68" s="17" t="str">
        <f ca="1">_xlfn.XLOOKUP(__xlnm._FilterDatabase_1513[[#This Row],[SAPSA Number]],'DS Point summary'!A:A,'DS Point summary'!F:F)</f>
        <v>Jnr</v>
      </c>
      <c r="H68" s="19">
        <f>_xlfn.XLOOKUP(__xlnm._FilterDatabase_1513[[#This Row],[SAPSA Number]],'DS Point summary'!A:A,'DS Point summary'!G:G)</f>
        <v>0</v>
      </c>
      <c r="I68" s="19" t="s">
        <v>345</v>
      </c>
      <c r="J68" s="21">
        <f t="shared" si="6"/>
        <v>0</v>
      </c>
      <c r="K68" s="22">
        <f t="shared" si="7"/>
        <v>0</v>
      </c>
      <c r="L68" s="23">
        <v>0</v>
      </c>
      <c r="M68" s="24">
        <v>0</v>
      </c>
      <c r="N68" s="23">
        <v>0</v>
      </c>
      <c r="O68" s="24">
        <v>0</v>
      </c>
      <c r="P68" s="23">
        <v>0</v>
      </c>
      <c r="Q68" s="24">
        <v>0</v>
      </c>
      <c r="R68" s="23">
        <v>0</v>
      </c>
      <c r="S68" s="24">
        <v>0</v>
      </c>
      <c r="T68" s="23">
        <v>0</v>
      </c>
      <c r="U68" s="24">
        <v>0</v>
      </c>
      <c r="V68" s="23">
        <v>0</v>
      </c>
      <c r="W68" s="24">
        <v>0</v>
      </c>
    </row>
    <row r="69" spans="1:23" x14ac:dyDescent="0.25">
      <c r="A69" s="17">
        <f t="shared" si="5"/>
        <v>15</v>
      </c>
      <c r="B69" s="26">
        <v>7067</v>
      </c>
      <c r="C69" s="25" t="str">
        <f>_xlfn.XLOOKUP(__xlnm._FilterDatabase_1513[[#This Row],[SAPSA Number]],Table1[SAPSA number],Table1[Paid up])</f>
        <v>Y</v>
      </c>
      <c r="D69" s="39" t="str">
        <f>_xlfn.XLOOKUP(__xlnm._FilterDatabase_1513[[#This Row],[SAPSA Number]],'DS Point summary'!A:A,'DS Point summary'!C:C)</f>
        <v>Kewan Rudy</v>
      </c>
      <c r="E69" s="39" t="str">
        <f>_xlfn.XLOOKUP(__xlnm._FilterDatabase_1513[[#This Row],[SAPSA Number]],'DS Point summary'!A:A,'DS Point summary'!D:D)</f>
        <v>Kiloh</v>
      </c>
      <c r="F69" s="20" t="str">
        <f>_xlfn.XLOOKUP(__xlnm._FilterDatabase_1513[[#This Row],[SAPSA Number]],'DS Point summary'!A:A,'DS Point summary'!E:E)</f>
        <v>KR</v>
      </c>
      <c r="G69" s="17" t="str">
        <f ca="1">_xlfn.XLOOKUP(__xlnm._FilterDatabase_1513[[#This Row],[SAPSA Number]],'DS Point summary'!A:A,'DS Point summary'!F:F)</f>
        <v>Jnr</v>
      </c>
      <c r="H69" s="19">
        <f>_xlfn.XLOOKUP(__xlnm._FilterDatabase_1513[[#This Row],[SAPSA Number]],'DS Point summary'!A:A,'DS Point summary'!G:G)</f>
        <v>0</v>
      </c>
      <c r="I69" s="19" t="s">
        <v>345</v>
      </c>
      <c r="J69" s="21">
        <f t="shared" si="6"/>
        <v>0</v>
      </c>
      <c r="K69" s="22">
        <f t="shared" si="7"/>
        <v>0</v>
      </c>
      <c r="L69" s="23">
        <v>0</v>
      </c>
      <c r="M69" s="24">
        <v>0</v>
      </c>
      <c r="N69" s="23">
        <v>0</v>
      </c>
      <c r="O69" s="24">
        <v>0</v>
      </c>
      <c r="P69" s="23">
        <v>0</v>
      </c>
      <c r="Q69" s="24">
        <v>0</v>
      </c>
      <c r="R69" s="23">
        <v>0</v>
      </c>
      <c r="S69" s="24">
        <v>0</v>
      </c>
      <c r="T69" s="23">
        <v>0</v>
      </c>
      <c r="U69" s="24">
        <v>0</v>
      </c>
      <c r="V69" s="23">
        <v>0</v>
      </c>
      <c r="W69" s="24">
        <v>0</v>
      </c>
    </row>
    <row r="70" spans="1:23" x14ac:dyDescent="0.25">
      <c r="A70" s="17">
        <f t="shared" si="5"/>
        <v>15</v>
      </c>
      <c r="B70" s="26">
        <v>6434</v>
      </c>
      <c r="C70" s="25" t="str">
        <f>_xlfn.XLOOKUP(__xlnm._FilterDatabase_1513[[#This Row],[SAPSA Number]],Table1[SAPSA number],Table1[Paid up])</f>
        <v>Y</v>
      </c>
      <c r="D70" s="39" t="str">
        <f>_xlfn.XLOOKUP(__xlnm._FilterDatabase_1513[[#This Row],[SAPSA Number]],'DS Point summary'!A:A,'DS Point summary'!C:C)</f>
        <v>Francois Robert</v>
      </c>
      <c r="E70" s="39" t="str">
        <f>_xlfn.XLOOKUP(__xlnm._FilterDatabase_1513[[#This Row],[SAPSA Number]],'DS Point summary'!A:A,'DS Point summary'!D:D)</f>
        <v>Koekemoer</v>
      </c>
      <c r="F70" s="20" t="str">
        <f>_xlfn.XLOOKUP(__xlnm._FilterDatabase_1513[[#This Row],[SAPSA Number]],'DS Point summary'!A:A,'DS Point summary'!E:E)</f>
        <v>FR</v>
      </c>
      <c r="G70" s="17" t="str">
        <f ca="1">_xlfn.XLOOKUP(__xlnm._FilterDatabase_1513[[#This Row],[SAPSA Number]],'DS Point summary'!A:A,'DS Point summary'!F:F)</f>
        <v xml:space="preserve"> </v>
      </c>
      <c r="H70" s="19">
        <f ca="1">_xlfn.XLOOKUP(__xlnm._FilterDatabase_1513[[#This Row],[SAPSA Number]],'DS Point summary'!A:A,'DS Point summary'!G:G)</f>
        <v>42</v>
      </c>
      <c r="I70" s="19" t="s">
        <v>345</v>
      </c>
      <c r="J70" s="21">
        <f t="shared" si="6"/>
        <v>0</v>
      </c>
      <c r="K70" s="22">
        <f t="shared" si="7"/>
        <v>0</v>
      </c>
      <c r="L70" s="23">
        <v>0</v>
      </c>
      <c r="M70" s="24">
        <v>0</v>
      </c>
      <c r="N70" s="23">
        <v>0</v>
      </c>
      <c r="O70" s="24">
        <v>0</v>
      </c>
      <c r="P70" s="23">
        <v>0</v>
      </c>
      <c r="Q70" s="24">
        <v>0</v>
      </c>
      <c r="R70" s="23">
        <v>0</v>
      </c>
      <c r="S70" s="24">
        <v>0</v>
      </c>
      <c r="T70" s="23">
        <v>0</v>
      </c>
      <c r="U70" s="24">
        <v>0</v>
      </c>
      <c r="V70" s="23">
        <v>0</v>
      </c>
      <c r="W70" s="24">
        <v>0</v>
      </c>
    </row>
    <row r="71" spans="1:23" x14ac:dyDescent="0.25">
      <c r="A71" s="17">
        <f t="shared" si="5"/>
        <v>15</v>
      </c>
      <c r="B71" s="25">
        <v>191</v>
      </c>
      <c r="C71" s="25" t="str">
        <f>_xlfn.XLOOKUP(__xlnm._FilterDatabase_1513[[#This Row],[SAPSA Number]],Table1[SAPSA number],Table1[Paid up])</f>
        <v>Y</v>
      </c>
      <c r="D71" s="39" t="str">
        <f>_xlfn.XLOOKUP(__xlnm._FilterDatabase_1513[[#This Row],[SAPSA Number]],'DS Point summary'!A:A,'DS Point summary'!C:C)</f>
        <v>Joseph John</v>
      </c>
      <c r="E71" s="39" t="str">
        <f>_xlfn.XLOOKUP(__xlnm._FilterDatabase_1513[[#This Row],[SAPSA Number]],'DS Point summary'!A:A,'DS Point summary'!D:D)</f>
        <v>Kriel</v>
      </c>
      <c r="F71" s="20" t="str">
        <f>_xlfn.XLOOKUP(__xlnm._FilterDatabase_1513[[#This Row],[SAPSA Number]],'DS Point summary'!A:A,'DS Point summary'!E:E)</f>
        <v>JJ</v>
      </c>
      <c r="G71" s="17" t="str">
        <f ca="1">_xlfn.XLOOKUP(__xlnm._FilterDatabase_1513[[#This Row],[SAPSA Number]],'DS Point summary'!A:A,'DS Point summary'!F:F)</f>
        <v>SS</v>
      </c>
      <c r="H71" s="19">
        <f ca="1">_xlfn.XLOOKUP(__xlnm._FilterDatabase_1513[[#This Row],[SAPSA Number]],'DS Point summary'!A:A,'DS Point summary'!G:G)</f>
        <v>60</v>
      </c>
      <c r="I71" s="19" t="s">
        <v>345</v>
      </c>
      <c r="J71" s="21">
        <f t="shared" si="6"/>
        <v>0</v>
      </c>
      <c r="K71" s="22">
        <f t="shared" si="7"/>
        <v>0</v>
      </c>
      <c r="L71" s="23">
        <v>0</v>
      </c>
      <c r="M71" s="24">
        <v>0</v>
      </c>
      <c r="N71" s="23">
        <v>0</v>
      </c>
      <c r="O71" s="24">
        <v>0</v>
      </c>
      <c r="P71" s="23">
        <v>0</v>
      </c>
      <c r="Q71" s="24">
        <v>0</v>
      </c>
      <c r="R71" s="23">
        <v>0</v>
      </c>
      <c r="S71" s="24">
        <v>0</v>
      </c>
      <c r="T71" s="23">
        <v>0</v>
      </c>
      <c r="U71" s="24">
        <v>0</v>
      </c>
      <c r="V71" s="23">
        <v>0</v>
      </c>
      <c r="W71" s="24">
        <v>0</v>
      </c>
    </row>
    <row r="72" spans="1:23" x14ac:dyDescent="0.25">
      <c r="A72" s="17">
        <f t="shared" si="5"/>
        <v>15</v>
      </c>
      <c r="B72" s="25">
        <v>199</v>
      </c>
      <c r="C72" s="25" t="str">
        <f>_xlfn.XLOOKUP(__xlnm._FilterDatabase_1513[[#This Row],[SAPSA Number]],Table1[SAPSA number],Table1[Paid up])</f>
        <v>Y</v>
      </c>
      <c r="D72" s="39" t="str">
        <f>_xlfn.XLOOKUP(__xlnm._FilterDatabase_1513[[#This Row],[SAPSA Number]],'DS Point summary'!A:A,'DS Point summary'!C:C)</f>
        <v>Susanna Johanna</v>
      </c>
      <c r="E72" s="39" t="str">
        <f>_xlfn.XLOOKUP(__xlnm._FilterDatabase_1513[[#This Row],[SAPSA Number]],'DS Point summary'!A:A,'DS Point summary'!D:D)</f>
        <v>Kriel</v>
      </c>
      <c r="F72" s="20" t="str">
        <f>_xlfn.XLOOKUP(__xlnm._FilterDatabase_1513[[#This Row],[SAPSA Number]],'DS Point summary'!A:A,'DS Point summary'!E:E)</f>
        <v>SJ</v>
      </c>
      <c r="G72" s="17" t="str">
        <f>_xlfn.XLOOKUP(__xlnm._FilterDatabase_1513[[#This Row],[SAPSA Number]],'DS Point summary'!A:A,'DS Point summary'!F:F)</f>
        <v>Lady</v>
      </c>
      <c r="H72" s="19">
        <f ca="1">_xlfn.XLOOKUP(__xlnm._FilterDatabase_1513[[#This Row],[SAPSA Number]],'DS Point summary'!A:A,'DS Point summary'!G:G)</f>
        <v>60</v>
      </c>
      <c r="I72" s="19" t="s">
        <v>345</v>
      </c>
      <c r="J72" s="21">
        <f t="shared" si="6"/>
        <v>0</v>
      </c>
      <c r="K72" s="22">
        <f t="shared" si="7"/>
        <v>0</v>
      </c>
      <c r="L72" s="23">
        <v>0</v>
      </c>
      <c r="M72" s="24">
        <v>0</v>
      </c>
      <c r="N72" s="23">
        <v>0</v>
      </c>
      <c r="O72" s="24">
        <v>0</v>
      </c>
      <c r="P72" s="23">
        <v>0</v>
      </c>
      <c r="Q72" s="24">
        <v>0</v>
      </c>
      <c r="R72" s="23">
        <v>0</v>
      </c>
      <c r="S72" s="24">
        <v>0</v>
      </c>
      <c r="T72" s="23">
        <v>0</v>
      </c>
      <c r="U72" s="24">
        <v>0</v>
      </c>
      <c r="V72" s="23">
        <v>0</v>
      </c>
      <c r="W72" s="24">
        <v>0</v>
      </c>
    </row>
    <row r="73" spans="1:23" x14ac:dyDescent="0.25">
      <c r="A73" s="17">
        <f t="shared" si="5"/>
        <v>15</v>
      </c>
      <c r="B73" s="30">
        <v>252</v>
      </c>
      <c r="C73" s="25" t="str">
        <f>_xlfn.XLOOKUP(__xlnm._FilterDatabase_1513[[#This Row],[SAPSA Number]],Table1[SAPSA number],Table1[Paid up])</f>
        <v>Y</v>
      </c>
      <c r="D73" s="39" t="str">
        <f>_xlfn.XLOOKUP(__xlnm._FilterDatabase_1513[[#This Row],[SAPSA Number]],'DS Point summary'!A:A,'DS Point summary'!C:C)</f>
        <v>Deon</v>
      </c>
      <c r="E73" s="39" t="str">
        <f>_xlfn.XLOOKUP(__xlnm._FilterDatabase_1513[[#This Row],[SAPSA Number]],'DS Point summary'!A:A,'DS Point summary'!D:D)</f>
        <v>Labuschagne</v>
      </c>
      <c r="F73" s="20" t="str">
        <f>_xlfn.XLOOKUP(__xlnm._FilterDatabase_1513[[#This Row],[SAPSA Number]],'DS Point summary'!A:A,'DS Point summary'!E:E)</f>
        <v>D</v>
      </c>
      <c r="G73" s="17" t="str">
        <f ca="1">_xlfn.XLOOKUP(__xlnm._FilterDatabase_1513[[#This Row],[SAPSA Number]],'DS Point summary'!A:A,'DS Point summary'!F:F)</f>
        <v>SS</v>
      </c>
      <c r="H73" s="19">
        <f ca="1">_xlfn.XLOOKUP(__xlnm._FilterDatabase_1513[[#This Row],[SAPSA Number]],'DS Point summary'!A:A,'DS Point summary'!G:G)</f>
        <v>69</v>
      </c>
      <c r="I73" s="19" t="s">
        <v>345</v>
      </c>
      <c r="J73" s="21">
        <f t="shared" si="6"/>
        <v>0</v>
      </c>
      <c r="K73" s="22">
        <f t="shared" si="7"/>
        <v>0</v>
      </c>
      <c r="L73" s="23">
        <v>0</v>
      </c>
      <c r="M73" s="24">
        <v>0</v>
      </c>
      <c r="N73" s="23">
        <v>0</v>
      </c>
      <c r="O73" s="24">
        <v>0</v>
      </c>
      <c r="P73" s="23">
        <v>0</v>
      </c>
      <c r="Q73" s="24">
        <v>0</v>
      </c>
      <c r="R73" s="23">
        <v>0</v>
      </c>
      <c r="S73" s="24">
        <v>0</v>
      </c>
      <c r="T73" s="23">
        <v>0</v>
      </c>
      <c r="U73" s="24">
        <v>0</v>
      </c>
      <c r="V73" s="23">
        <v>0</v>
      </c>
      <c r="W73" s="24">
        <v>0</v>
      </c>
    </row>
    <row r="74" spans="1:23" x14ac:dyDescent="0.25">
      <c r="A74" s="17">
        <f t="shared" ref="A74:A105" si="8">RANK(K74,K$2:K$134,0)</f>
        <v>15</v>
      </c>
      <c r="B74" s="39">
        <v>6395</v>
      </c>
      <c r="C74" s="25" t="str">
        <f>_xlfn.XLOOKUP(__xlnm._FilterDatabase_1513[[#This Row],[SAPSA Number]],Table1[SAPSA number],Table1[Paid up])</f>
        <v>Y</v>
      </c>
      <c r="D74" s="39" t="str">
        <f>_xlfn.XLOOKUP(__xlnm._FilterDatabase_1513[[#This Row],[SAPSA Number]],'DS Point summary'!A:A,'DS Point summary'!C:C)</f>
        <v>Andre Jacque</v>
      </c>
      <c r="E74" s="39" t="str">
        <f>_xlfn.XLOOKUP(__xlnm._FilterDatabase_1513[[#This Row],[SAPSA Number]],'DS Point summary'!A:A,'DS Point summary'!D:D)</f>
        <v>Loubser</v>
      </c>
      <c r="F74" s="20" t="str">
        <f>_xlfn.XLOOKUP(__xlnm._FilterDatabase_1513[[#This Row],[SAPSA Number]],'DS Point summary'!A:A,'DS Point summary'!E:E)</f>
        <v>AJP</v>
      </c>
      <c r="G74" s="17" t="str">
        <f>_xlfn.XLOOKUP(__xlnm._FilterDatabase_1513[[#This Row],[SAPSA Number]],'DS Point summary'!A:A,'DS Point summary'!F:F)</f>
        <v>Y</v>
      </c>
      <c r="H74" s="19">
        <f>_xlfn.XLOOKUP(__xlnm._FilterDatabase_1513[[#This Row],[SAPSA Number]],'DS Point summary'!A:A,'DS Point summary'!G:G)</f>
        <v>0</v>
      </c>
      <c r="I74" s="19" t="s">
        <v>345</v>
      </c>
      <c r="J74" s="21">
        <f t="shared" si="6"/>
        <v>0</v>
      </c>
      <c r="K74" s="22">
        <f t="shared" si="7"/>
        <v>0</v>
      </c>
      <c r="L74" s="23">
        <v>0</v>
      </c>
      <c r="M74" s="24">
        <v>0</v>
      </c>
      <c r="N74" s="23">
        <v>0</v>
      </c>
      <c r="O74" s="24">
        <v>0</v>
      </c>
      <c r="P74" s="23">
        <v>0</v>
      </c>
      <c r="Q74" s="24">
        <v>0</v>
      </c>
      <c r="R74" s="23">
        <v>0</v>
      </c>
      <c r="S74" s="24">
        <v>0</v>
      </c>
      <c r="T74" s="23">
        <v>0</v>
      </c>
      <c r="U74" s="24">
        <v>0</v>
      </c>
      <c r="V74" s="23">
        <v>0</v>
      </c>
      <c r="W74" s="24">
        <v>0</v>
      </c>
    </row>
    <row r="75" spans="1:23" x14ac:dyDescent="0.25">
      <c r="A75" s="17">
        <f t="shared" si="8"/>
        <v>15</v>
      </c>
      <c r="B75" s="26">
        <v>683</v>
      </c>
      <c r="C75" s="25" t="str">
        <f>_xlfn.XLOOKUP(__xlnm._FilterDatabase_1513[[#This Row],[SAPSA Number]],Table1[SAPSA number],Table1[Paid up])</f>
        <v>Y</v>
      </c>
      <c r="D75" s="39" t="str">
        <f>_xlfn.XLOOKUP(__xlnm._FilterDatabase_1513[[#This Row],[SAPSA Number]],'DS Point summary'!A:A,'DS Point summary'!C:C)</f>
        <v>Ivor</v>
      </c>
      <c r="E75" s="39" t="str">
        <f>_xlfn.XLOOKUP(__xlnm._FilterDatabase_1513[[#This Row],[SAPSA Number]],'DS Point summary'!A:A,'DS Point summary'!D:D)</f>
        <v>Marais</v>
      </c>
      <c r="F75" s="20" t="str">
        <f>_xlfn.XLOOKUP(__xlnm._FilterDatabase_1513[[#This Row],[SAPSA Number]],'DS Point summary'!A:A,'DS Point summary'!E:E)</f>
        <v>I</v>
      </c>
      <c r="G75" s="17" t="str">
        <f ca="1">_xlfn.XLOOKUP(__xlnm._FilterDatabase_1513[[#This Row],[SAPSA Number]],'DS Point summary'!A:A,'DS Point summary'!F:F)</f>
        <v>S</v>
      </c>
      <c r="H75" s="19">
        <f ca="1">_xlfn.XLOOKUP(__xlnm._FilterDatabase_1513[[#This Row],[SAPSA Number]],'DS Point summary'!A:A,'DS Point summary'!G:G)</f>
        <v>57</v>
      </c>
      <c r="I75" s="19" t="s">
        <v>345</v>
      </c>
      <c r="J75" s="21">
        <f t="shared" si="6"/>
        <v>0</v>
      </c>
      <c r="K75" s="22">
        <f t="shared" si="7"/>
        <v>0</v>
      </c>
      <c r="L75" s="23">
        <v>0</v>
      </c>
      <c r="M75" s="24">
        <v>0</v>
      </c>
      <c r="N75" s="23">
        <v>0</v>
      </c>
      <c r="O75" s="24">
        <v>0</v>
      </c>
      <c r="P75" s="23">
        <v>0</v>
      </c>
      <c r="Q75" s="24">
        <v>0</v>
      </c>
      <c r="R75" s="23">
        <v>0</v>
      </c>
      <c r="S75" s="24">
        <v>0</v>
      </c>
      <c r="T75" s="23">
        <v>0</v>
      </c>
      <c r="U75" s="24">
        <v>0</v>
      </c>
      <c r="V75" s="23">
        <v>0</v>
      </c>
      <c r="W75" s="24">
        <v>0</v>
      </c>
    </row>
    <row r="76" spans="1:23" x14ac:dyDescent="0.25">
      <c r="A76" s="31">
        <f t="shared" si="8"/>
        <v>15</v>
      </c>
      <c r="B76" s="32">
        <v>7132</v>
      </c>
      <c r="C76" s="25" t="str">
        <f>_xlfn.XLOOKUP(__xlnm._FilterDatabase_1513[[#This Row],[SAPSA Number]],Table1[SAPSA number],Table1[Paid up])</f>
        <v>Y</v>
      </c>
      <c r="D76" s="39" t="str">
        <f>_xlfn.XLOOKUP(__xlnm._FilterDatabase_1513[[#This Row],[SAPSA Number]],'DS Point summary'!A:A,'DS Point summary'!C:C)</f>
        <v>Yussuf</v>
      </c>
      <c r="E76" s="39" t="str">
        <f>_xlfn.XLOOKUP(__xlnm._FilterDatabase_1513[[#This Row],[SAPSA Number]],'DS Point summary'!A:A,'DS Point summary'!D:D)</f>
        <v>Mayet</v>
      </c>
      <c r="F76" s="20" t="str">
        <f>_xlfn.XLOOKUP(__xlnm._FilterDatabase_1513[[#This Row],[SAPSA Number]],'DS Point summary'!A:A,'DS Point summary'!E:E)</f>
        <v>Y</v>
      </c>
      <c r="G76" s="17" t="str">
        <f ca="1">_xlfn.XLOOKUP(__xlnm._FilterDatabase_1513[[#This Row],[SAPSA Number]],'DS Point summary'!A:A,'DS Point summary'!F:F)</f>
        <v>GS</v>
      </c>
      <c r="H76" s="19">
        <f>_xlfn.XLOOKUP(__xlnm._FilterDatabase_1513[[#This Row],[SAPSA Number]],'DS Point summary'!A:A,'DS Point summary'!G:G)</f>
        <v>0</v>
      </c>
      <c r="I76" s="19" t="s">
        <v>345</v>
      </c>
      <c r="J76" s="34">
        <f t="shared" si="6"/>
        <v>0</v>
      </c>
      <c r="K76" s="22">
        <f t="shared" si="7"/>
        <v>0</v>
      </c>
      <c r="L76" s="23">
        <v>0</v>
      </c>
      <c r="M76" s="24">
        <v>0</v>
      </c>
      <c r="N76" s="23">
        <v>0</v>
      </c>
      <c r="O76" s="24">
        <v>0</v>
      </c>
      <c r="P76" s="23">
        <v>0</v>
      </c>
      <c r="Q76" s="24">
        <v>0</v>
      </c>
      <c r="R76" s="23">
        <v>0</v>
      </c>
      <c r="S76" s="24">
        <v>0</v>
      </c>
      <c r="T76" s="23">
        <v>0</v>
      </c>
      <c r="U76" s="24">
        <v>0</v>
      </c>
      <c r="V76" s="23">
        <v>0</v>
      </c>
      <c r="W76" s="24">
        <v>0</v>
      </c>
    </row>
    <row r="77" spans="1:23" x14ac:dyDescent="0.25">
      <c r="A77" s="31">
        <f t="shared" si="8"/>
        <v>15</v>
      </c>
      <c r="B77" s="32">
        <v>2928</v>
      </c>
      <c r="C77" s="25" t="str">
        <f>_xlfn.XLOOKUP(__xlnm._FilterDatabase_1513[[#This Row],[SAPSA Number]],Table1[SAPSA number],Table1[Paid up])</f>
        <v>Y</v>
      </c>
      <c r="D77" s="39" t="str">
        <f>_xlfn.XLOOKUP(__xlnm._FilterDatabase_1513[[#This Row],[SAPSA Number]],'DS Point summary'!A:A,'DS Point summary'!C:C)</f>
        <v>Delville Wood</v>
      </c>
      <c r="E77" s="39" t="str">
        <f>_xlfn.XLOOKUP(__xlnm._FilterDatabase_1513[[#This Row],[SAPSA Number]],'DS Point summary'!A:A,'DS Point summary'!D:D)</f>
        <v>McAllister</v>
      </c>
      <c r="F77" s="20" t="str">
        <f>_xlfn.XLOOKUP(__xlnm._FilterDatabase_1513[[#This Row],[SAPSA Number]],'DS Point summary'!A:A,'DS Point summary'!E:E)</f>
        <v>DW</v>
      </c>
      <c r="G77" s="17" t="str">
        <f ca="1">_xlfn.XLOOKUP(__xlnm._FilterDatabase_1513[[#This Row],[SAPSA Number]],'DS Point summary'!A:A,'DS Point summary'!F:F)</f>
        <v>S</v>
      </c>
      <c r="H77" s="19">
        <f ca="1">_xlfn.XLOOKUP(__xlnm._FilterDatabase_1513[[#This Row],[SAPSA Number]],'DS Point summary'!A:A,'DS Point summary'!G:G)</f>
        <v>58</v>
      </c>
      <c r="I77" s="19" t="s">
        <v>345</v>
      </c>
      <c r="J77" s="34">
        <f t="shared" si="6"/>
        <v>0</v>
      </c>
      <c r="K77" s="22">
        <f t="shared" si="7"/>
        <v>0</v>
      </c>
      <c r="L77" s="23">
        <v>0</v>
      </c>
      <c r="M77" s="24">
        <v>0</v>
      </c>
      <c r="N77" s="23">
        <v>0</v>
      </c>
      <c r="O77" s="24">
        <v>0</v>
      </c>
      <c r="P77" s="23">
        <v>0</v>
      </c>
      <c r="Q77" s="24">
        <v>0</v>
      </c>
      <c r="R77" s="23">
        <v>0</v>
      </c>
      <c r="S77" s="24">
        <v>0</v>
      </c>
      <c r="T77" s="23">
        <v>0</v>
      </c>
      <c r="U77" s="24">
        <v>0</v>
      </c>
      <c r="V77" s="23">
        <v>0</v>
      </c>
      <c r="W77" s="24">
        <v>0</v>
      </c>
    </row>
    <row r="78" spans="1:23" x14ac:dyDescent="0.25">
      <c r="A78" s="31">
        <f t="shared" si="8"/>
        <v>15</v>
      </c>
      <c r="B78" s="41">
        <v>888</v>
      </c>
      <c r="C78" s="25" t="str">
        <f>_xlfn.XLOOKUP(__xlnm._FilterDatabase_1513[[#This Row],[SAPSA Number]],Table1[SAPSA number],Table1[Paid up])</f>
        <v>Y</v>
      </c>
      <c r="D78" s="39" t="str">
        <f>_xlfn.XLOOKUP(__xlnm._FilterDatabase_1513[[#This Row],[SAPSA Number]],'DS Point summary'!A:A,'DS Point summary'!C:C)</f>
        <v>Yolandi Elaine</v>
      </c>
      <c r="E78" s="39" t="str">
        <f>_xlfn.XLOOKUP(__xlnm._FilterDatabase_1513[[#This Row],[SAPSA Number]],'DS Point summary'!A:A,'DS Point summary'!D:D)</f>
        <v>McAllister</v>
      </c>
      <c r="F78" s="20" t="str">
        <f>_xlfn.XLOOKUP(__xlnm._FilterDatabase_1513[[#This Row],[SAPSA Number]],'DS Point summary'!A:A,'DS Point summary'!E:E)</f>
        <v>YE</v>
      </c>
      <c r="G78" s="17" t="str">
        <f>_xlfn.XLOOKUP(__xlnm._FilterDatabase_1513[[#This Row],[SAPSA Number]],'DS Point summary'!A:A,'DS Point summary'!F:F)</f>
        <v>Lady</v>
      </c>
      <c r="H78" s="19">
        <f ca="1">_xlfn.XLOOKUP(__xlnm._FilterDatabase_1513[[#This Row],[SAPSA Number]],'DS Point summary'!A:A,'DS Point summary'!G:G)</f>
        <v>55</v>
      </c>
      <c r="I78" s="19" t="s">
        <v>345</v>
      </c>
      <c r="J78" s="34">
        <f t="shared" si="6"/>
        <v>0</v>
      </c>
      <c r="K78" s="22">
        <f t="shared" si="7"/>
        <v>0</v>
      </c>
      <c r="L78" s="23">
        <v>0</v>
      </c>
      <c r="M78" s="24">
        <v>0</v>
      </c>
      <c r="N78" s="23">
        <v>0</v>
      </c>
      <c r="O78" s="24">
        <v>0</v>
      </c>
      <c r="P78" s="23">
        <v>0</v>
      </c>
      <c r="Q78" s="24">
        <v>0</v>
      </c>
      <c r="R78" s="23">
        <v>0</v>
      </c>
      <c r="S78" s="24">
        <v>0</v>
      </c>
      <c r="T78" s="23">
        <v>0</v>
      </c>
      <c r="U78" s="24">
        <v>0</v>
      </c>
      <c r="V78" s="23">
        <v>0</v>
      </c>
      <c r="W78" s="24">
        <v>0</v>
      </c>
    </row>
    <row r="79" spans="1:23" x14ac:dyDescent="0.25">
      <c r="A79" s="31">
        <f t="shared" si="8"/>
        <v>15</v>
      </c>
      <c r="B79" s="41">
        <v>5200</v>
      </c>
      <c r="C79" s="25" t="str">
        <f>_xlfn.XLOOKUP(__xlnm._FilterDatabase_1513[[#This Row],[SAPSA Number]],Table1[SAPSA number],Table1[Paid up])</f>
        <v>Y</v>
      </c>
      <c r="D79" s="39" t="str">
        <f>_xlfn.XLOOKUP(__xlnm._FilterDatabase_1513[[#This Row],[SAPSA Number]],'DS Point summary'!A:A,'DS Point summary'!C:C)</f>
        <v>Daniel</v>
      </c>
      <c r="E79" s="39" t="str">
        <f>_xlfn.XLOOKUP(__xlnm._FilterDatabase_1513[[#This Row],[SAPSA Number]],'DS Point summary'!A:A,'DS Point summary'!D:D)</f>
        <v>McWilliam</v>
      </c>
      <c r="F79" s="20" t="str">
        <f>_xlfn.XLOOKUP(__xlnm._FilterDatabase_1513[[#This Row],[SAPSA Number]],'DS Point summary'!A:A,'DS Point summary'!E:E)</f>
        <v>D</v>
      </c>
      <c r="G79" s="17">
        <f>_xlfn.XLOOKUP(__xlnm._FilterDatabase_1513[[#This Row],[SAPSA Number]],'DS Point summary'!A:A,'DS Point summary'!F:F)</f>
        <v>0</v>
      </c>
      <c r="H79" s="19">
        <f ca="1">_xlfn.XLOOKUP(__xlnm._FilterDatabase_1513[[#This Row],[SAPSA Number]],'DS Point summary'!A:A,'DS Point summary'!G:G)</f>
        <v>37</v>
      </c>
      <c r="I79" s="19" t="s">
        <v>345</v>
      </c>
      <c r="J79" s="34">
        <f t="shared" si="6"/>
        <v>0</v>
      </c>
      <c r="K79" s="22">
        <f t="shared" si="7"/>
        <v>0</v>
      </c>
      <c r="L79" s="23">
        <v>0</v>
      </c>
      <c r="M79" s="24">
        <v>0</v>
      </c>
      <c r="N79" s="23">
        <v>0</v>
      </c>
      <c r="O79" s="24">
        <v>0</v>
      </c>
      <c r="P79" s="23">
        <v>0</v>
      </c>
      <c r="Q79" s="24">
        <v>0</v>
      </c>
      <c r="R79" s="23">
        <v>0</v>
      </c>
      <c r="S79" s="24">
        <v>0</v>
      </c>
      <c r="T79" s="23">
        <v>0</v>
      </c>
      <c r="U79" s="24">
        <v>0</v>
      </c>
      <c r="V79" s="23">
        <v>0</v>
      </c>
      <c r="W79" s="24">
        <v>0</v>
      </c>
    </row>
    <row r="80" spans="1:23" x14ac:dyDescent="0.25">
      <c r="A80" s="31">
        <f t="shared" si="8"/>
        <v>15</v>
      </c>
      <c r="B80" s="32">
        <v>1771</v>
      </c>
      <c r="C80" s="25" t="str">
        <f>_xlfn.XLOOKUP(__xlnm._FilterDatabase_1513[[#This Row],[SAPSA Number]],Table1[SAPSA number],Table1[Paid up])</f>
        <v>Y</v>
      </c>
      <c r="D80" s="39" t="str">
        <f>_xlfn.XLOOKUP(__xlnm._FilterDatabase_1513[[#This Row],[SAPSA Number]],'DS Point summary'!A:A,'DS Point summary'!C:C)</f>
        <v>Rodney Ralph</v>
      </c>
      <c r="E80" s="39" t="str">
        <f>_xlfn.XLOOKUP(__xlnm._FilterDatabase_1513[[#This Row],[SAPSA Number]],'DS Point summary'!A:A,'DS Point summary'!D:D)</f>
        <v>Mills</v>
      </c>
      <c r="F80" s="20" t="str">
        <f>_xlfn.XLOOKUP(__xlnm._FilterDatabase_1513[[#This Row],[SAPSA Number]],'DS Point summary'!A:A,'DS Point summary'!E:E)</f>
        <v>RR</v>
      </c>
      <c r="G80" s="17" t="str">
        <f ca="1">_xlfn.XLOOKUP(__xlnm._FilterDatabase_1513[[#This Row],[SAPSA Number]],'DS Point summary'!A:A,'DS Point summary'!F:F)</f>
        <v>GS</v>
      </c>
      <c r="H80" s="19">
        <f ca="1">_xlfn.XLOOKUP(__xlnm._FilterDatabase_1513[[#This Row],[SAPSA Number]],'DS Point summary'!A:A,'DS Point summary'!G:G)</f>
        <v>80</v>
      </c>
      <c r="I80" s="19" t="s">
        <v>345</v>
      </c>
      <c r="J80" s="34">
        <f t="shared" si="6"/>
        <v>0</v>
      </c>
      <c r="K80" s="22">
        <f t="shared" si="7"/>
        <v>0</v>
      </c>
      <c r="L80" s="23">
        <v>0</v>
      </c>
      <c r="M80" s="24">
        <v>0</v>
      </c>
      <c r="N80" s="23">
        <v>0</v>
      </c>
      <c r="O80" s="24">
        <v>0</v>
      </c>
      <c r="P80" s="23">
        <v>0</v>
      </c>
      <c r="Q80" s="24">
        <v>0</v>
      </c>
      <c r="R80" s="23">
        <v>0</v>
      </c>
      <c r="S80" s="24">
        <v>0</v>
      </c>
      <c r="T80" s="23">
        <v>0</v>
      </c>
      <c r="U80" s="24">
        <v>0</v>
      </c>
      <c r="V80" s="23">
        <v>0</v>
      </c>
      <c r="W80" s="24">
        <v>0</v>
      </c>
    </row>
    <row r="81" spans="1:23" x14ac:dyDescent="0.25">
      <c r="A81" s="35">
        <f t="shared" si="8"/>
        <v>15</v>
      </c>
      <c r="B81" s="32">
        <v>1637</v>
      </c>
      <c r="C81" s="25" t="str">
        <f>_xlfn.XLOOKUP(__xlnm._FilterDatabase_1513[[#This Row],[SAPSA Number]],Table1[SAPSA number],Table1[Paid up])</f>
        <v>Y</v>
      </c>
      <c r="D81" s="39" t="str">
        <f>_xlfn.XLOOKUP(__xlnm._FilterDatabase_1513[[#This Row],[SAPSA Number]],'DS Point summary'!A:A,'DS Point summary'!C:C)</f>
        <v>Andre Johann Pieter</v>
      </c>
      <c r="E81" s="39" t="str">
        <f>_xlfn.XLOOKUP(__xlnm._FilterDatabase_1513[[#This Row],[SAPSA Number]],'DS Point summary'!A:A,'DS Point summary'!D:D)</f>
        <v>Mouton</v>
      </c>
      <c r="F81" s="20" t="str">
        <f>_xlfn.XLOOKUP(__xlnm._FilterDatabase_1513[[#This Row],[SAPSA Number]],'DS Point summary'!A:A,'DS Point summary'!E:E)</f>
        <v>AJP</v>
      </c>
      <c r="G81" s="17" t="str">
        <f ca="1">_xlfn.XLOOKUP(__xlnm._FilterDatabase_1513[[#This Row],[SAPSA Number]],'DS Point summary'!A:A,'DS Point summary'!F:F)</f>
        <v>SS</v>
      </c>
      <c r="H81" s="19">
        <f ca="1">_xlfn.XLOOKUP(__xlnm._FilterDatabase_1513[[#This Row],[SAPSA Number]],'DS Point summary'!A:A,'DS Point summary'!G:G)</f>
        <v>69</v>
      </c>
      <c r="I81" s="19" t="s">
        <v>345</v>
      </c>
      <c r="J81" s="34">
        <f t="shared" si="6"/>
        <v>0</v>
      </c>
      <c r="K81" s="22">
        <f t="shared" si="7"/>
        <v>0</v>
      </c>
      <c r="L81" s="23">
        <v>0</v>
      </c>
      <c r="M81" s="24">
        <v>0</v>
      </c>
      <c r="N81" s="23">
        <v>0</v>
      </c>
      <c r="O81" s="24">
        <v>0</v>
      </c>
      <c r="P81" s="23">
        <v>0</v>
      </c>
      <c r="Q81" s="24">
        <v>0</v>
      </c>
      <c r="R81" s="23">
        <v>0</v>
      </c>
      <c r="S81" s="24">
        <v>0</v>
      </c>
      <c r="T81" s="23">
        <v>0</v>
      </c>
      <c r="U81" s="24">
        <v>0</v>
      </c>
      <c r="V81" s="23">
        <v>0</v>
      </c>
      <c r="W81" s="24">
        <v>0</v>
      </c>
    </row>
    <row r="82" spans="1:23" x14ac:dyDescent="0.25">
      <c r="A82" s="35">
        <f t="shared" si="8"/>
        <v>15</v>
      </c>
      <c r="B82" s="42">
        <v>1777</v>
      </c>
      <c r="C82" s="25" t="str">
        <f>_xlfn.XLOOKUP(__xlnm._FilterDatabase_1513[[#This Row],[SAPSA Number]],Table1[SAPSA number],Table1[Paid up])</f>
        <v>Y</v>
      </c>
      <c r="D82" s="39" t="str">
        <f>_xlfn.XLOOKUP(__xlnm._FilterDatabase_1513[[#This Row],[SAPSA Number]],'DS Point summary'!A:A,'DS Point summary'!C:C)</f>
        <v xml:space="preserve">Leon </v>
      </c>
      <c r="E82" s="39" t="str">
        <f>_xlfn.XLOOKUP(__xlnm._FilterDatabase_1513[[#This Row],[SAPSA Number]],'DS Point summary'!A:A,'DS Point summary'!D:D)</f>
        <v>Myburgh</v>
      </c>
      <c r="F82" s="20" t="str">
        <f>_xlfn.XLOOKUP(__xlnm._FilterDatabase_1513[[#This Row],[SAPSA Number]],'DS Point summary'!A:A,'DS Point summary'!E:E)</f>
        <v>LC</v>
      </c>
      <c r="G82" s="17" t="str">
        <f ca="1">_xlfn.XLOOKUP(__xlnm._FilterDatabase_1513[[#This Row],[SAPSA Number]],'DS Point summary'!A:A,'DS Point summary'!F:F)</f>
        <v>S</v>
      </c>
      <c r="H82" s="19">
        <f ca="1">_xlfn.XLOOKUP(__xlnm._FilterDatabase_1513[[#This Row],[SAPSA Number]],'DS Point summary'!A:A,'DS Point summary'!G:G)</f>
        <v>51</v>
      </c>
      <c r="I82" s="19" t="s">
        <v>345</v>
      </c>
      <c r="J82" s="34">
        <f t="shared" si="6"/>
        <v>0</v>
      </c>
      <c r="K82" s="22">
        <f t="shared" si="7"/>
        <v>0</v>
      </c>
      <c r="L82" s="23">
        <v>0</v>
      </c>
      <c r="M82" s="24">
        <v>0</v>
      </c>
      <c r="N82" s="23">
        <v>0</v>
      </c>
      <c r="O82" s="24">
        <v>0</v>
      </c>
      <c r="P82" s="23">
        <v>0</v>
      </c>
      <c r="Q82" s="24">
        <v>0</v>
      </c>
      <c r="R82" s="23">
        <v>0</v>
      </c>
      <c r="S82" s="24">
        <v>0</v>
      </c>
      <c r="T82" s="23">
        <v>0</v>
      </c>
      <c r="U82" s="24">
        <v>0</v>
      </c>
      <c r="V82" s="23">
        <v>0</v>
      </c>
      <c r="W82" s="24">
        <v>0</v>
      </c>
    </row>
    <row r="83" spans="1:23" x14ac:dyDescent="0.25">
      <c r="A83" s="35">
        <f t="shared" si="8"/>
        <v>15</v>
      </c>
      <c r="B83" s="41">
        <v>1776</v>
      </c>
      <c r="C83" s="25" t="str">
        <f>_xlfn.XLOOKUP(__xlnm._FilterDatabase_1513[[#This Row],[SAPSA Number]],Table1[SAPSA number],Table1[Paid up])</f>
        <v>Y</v>
      </c>
      <c r="D83" s="39" t="str">
        <f>_xlfn.XLOOKUP(__xlnm._FilterDatabase_1513[[#This Row],[SAPSA Number]],'DS Point summary'!A:A,'DS Point summary'!C:C)</f>
        <v>Leonie Christina</v>
      </c>
      <c r="E83" s="39" t="str">
        <f>_xlfn.XLOOKUP(__xlnm._FilterDatabase_1513[[#This Row],[SAPSA Number]],'DS Point summary'!A:A,'DS Point summary'!D:D)</f>
        <v>Myburgh</v>
      </c>
      <c r="F83" s="20" t="str">
        <f>_xlfn.XLOOKUP(__xlnm._FilterDatabase_1513[[#This Row],[SAPSA Number]],'DS Point summary'!A:A,'DS Point summary'!E:E)</f>
        <v>LC</v>
      </c>
      <c r="G83" s="17" t="str">
        <f>_xlfn.XLOOKUP(__xlnm._FilterDatabase_1513[[#This Row],[SAPSA Number]],'DS Point summary'!A:A,'DS Point summary'!F:F)</f>
        <v>Lady</v>
      </c>
      <c r="H83" s="19">
        <f ca="1">_xlfn.XLOOKUP(__xlnm._FilterDatabase_1513[[#This Row],[SAPSA Number]],'DS Point summary'!A:A,'DS Point summary'!G:G)</f>
        <v>54</v>
      </c>
      <c r="I83" s="19" t="s">
        <v>345</v>
      </c>
      <c r="J83" s="34">
        <f t="shared" si="6"/>
        <v>0</v>
      </c>
      <c r="K83" s="22">
        <f t="shared" si="7"/>
        <v>0</v>
      </c>
      <c r="L83" s="23">
        <v>0</v>
      </c>
      <c r="M83" s="24">
        <v>0</v>
      </c>
      <c r="N83" s="23">
        <v>0</v>
      </c>
      <c r="O83" s="24">
        <v>0</v>
      </c>
      <c r="P83" s="23">
        <v>0</v>
      </c>
      <c r="Q83" s="24">
        <v>0</v>
      </c>
      <c r="R83" s="23">
        <v>0</v>
      </c>
      <c r="S83" s="24">
        <v>0</v>
      </c>
      <c r="T83" s="23">
        <v>0</v>
      </c>
      <c r="U83" s="24">
        <v>0</v>
      </c>
      <c r="V83" s="23">
        <v>0</v>
      </c>
      <c r="W83" s="24">
        <v>0</v>
      </c>
    </row>
    <row r="84" spans="1:23" x14ac:dyDescent="0.25">
      <c r="A84" s="35">
        <f t="shared" si="8"/>
        <v>15</v>
      </c>
      <c r="B84" s="41">
        <v>7073</v>
      </c>
      <c r="C84" s="25" t="str">
        <f>_xlfn.XLOOKUP(__xlnm._FilterDatabase_1513[[#This Row],[SAPSA Number]],Table1[SAPSA number],Table1[Paid up])</f>
        <v>Y</v>
      </c>
      <c r="D84" s="39" t="str">
        <f>_xlfn.XLOOKUP(__xlnm._FilterDatabase_1513[[#This Row],[SAPSA Number]],'DS Point summary'!A:A,'DS Point summary'!C:C)</f>
        <v>Abraham Christoffel</v>
      </c>
      <c r="E84" s="39" t="str">
        <f>_xlfn.XLOOKUP(__xlnm._FilterDatabase_1513[[#This Row],[SAPSA Number]],'DS Point summary'!A:A,'DS Point summary'!D:D)</f>
        <v>Naude</v>
      </c>
      <c r="F84" s="20" t="str">
        <f>_xlfn.XLOOKUP(__xlnm._FilterDatabase_1513[[#This Row],[SAPSA Number]],'DS Point summary'!A:A,'DS Point summary'!E:E)</f>
        <v>AC</v>
      </c>
      <c r="G84" s="17" t="str">
        <f ca="1">_xlfn.XLOOKUP(__xlnm._FilterDatabase_1513[[#This Row],[SAPSA Number]],'DS Point summary'!A:A,'DS Point summary'!F:F)</f>
        <v xml:space="preserve"> </v>
      </c>
      <c r="H84" s="19">
        <f>_xlfn.XLOOKUP(__xlnm._FilterDatabase_1513[[#This Row],[SAPSA Number]],'DS Point summary'!A:A,'DS Point summary'!G:G)</f>
        <v>0</v>
      </c>
      <c r="I84" s="19" t="s">
        <v>345</v>
      </c>
      <c r="J84" s="34">
        <f t="shared" si="6"/>
        <v>0</v>
      </c>
      <c r="K84" s="22">
        <f t="shared" si="7"/>
        <v>0</v>
      </c>
      <c r="L84" s="23">
        <v>0</v>
      </c>
      <c r="M84" s="24">
        <v>0</v>
      </c>
      <c r="N84" s="23">
        <v>0</v>
      </c>
      <c r="O84" s="24">
        <v>0</v>
      </c>
      <c r="P84" s="23">
        <v>0</v>
      </c>
      <c r="Q84" s="24">
        <v>0</v>
      </c>
      <c r="R84" s="23">
        <v>0</v>
      </c>
      <c r="S84" s="24">
        <v>0</v>
      </c>
      <c r="T84" s="23">
        <v>0</v>
      </c>
      <c r="U84" s="24">
        <v>0</v>
      </c>
      <c r="V84" s="23">
        <v>0</v>
      </c>
      <c r="W84" s="24">
        <v>0</v>
      </c>
    </row>
    <row r="85" spans="1:23" x14ac:dyDescent="0.25">
      <c r="A85" s="35">
        <f t="shared" si="8"/>
        <v>15</v>
      </c>
      <c r="B85" s="32">
        <v>5804</v>
      </c>
      <c r="C85" s="25" t="str">
        <f>_xlfn.XLOOKUP(__xlnm._FilterDatabase_1513[[#This Row],[SAPSA Number]],Table1[SAPSA number],Table1[Paid up])</f>
        <v>Y</v>
      </c>
      <c r="D85" s="39" t="str">
        <f>_xlfn.XLOOKUP(__xlnm._FilterDatabase_1513[[#This Row],[SAPSA Number]],'DS Point summary'!A:A,'DS Point summary'!C:C)</f>
        <v>Louis Johannes</v>
      </c>
      <c r="E85" s="39" t="str">
        <f>_xlfn.XLOOKUP(__xlnm._FilterDatabase_1513[[#This Row],[SAPSA Number]],'DS Point summary'!A:A,'DS Point summary'!D:D)</f>
        <v>Nel</v>
      </c>
      <c r="F85" s="20" t="str">
        <f>_xlfn.XLOOKUP(__xlnm._FilterDatabase_1513[[#This Row],[SAPSA Number]],'DS Point summary'!A:A,'DS Point summary'!E:E)</f>
        <v>LJ</v>
      </c>
      <c r="G85" s="17" t="str">
        <f ca="1">_xlfn.XLOOKUP(__xlnm._FilterDatabase_1513[[#This Row],[SAPSA Number]],'DS Point summary'!A:A,'DS Point summary'!F:F)</f>
        <v xml:space="preserve"> </v>
      </c>
      <c r="H85" s="19">
        <f ca="1">_xlfn.XLOOKUP(__xlnm._FilterDatabase_1513[[#This Row],[SAPSA Number]],'DS Point summary'!A:A,'DS Point summary'!G:G)</f>
        <v>46</v>
      </c>
      <c r="I85" s="19" t="s">
        <v>345</v>
      </c>
      <c r="J85" s="34">
        <f t="shared" si="6"/>
        <v>0</v>
      </c>
      <c r="K85" s="22">
        <f t="shared" si="7"/>
        <v>0</v>
      </c>
      <c r="L85" s="23">
        <v>0</v>
      </c>
      <c r="M85" s="24">
        <v>0</v>
      </c>
      <c r="N85" s="23">
        <v>0</v>
      </c>
      <c r="O85" s="24">
        <v>0</v>
      </c>
      <c r="P85" s="23">
        <v>0</v>
      </c>
      <c r="Q85" s="24">
        <v>0</v>
      </c>
      <c r="R85" s="23">
        <v>0</v>
      </c>
      <c r="S85" s="24">
        <v>0</v>
      </c>
      <c r="T85" s="23">
        <v>0</v>
      </c>
      <c r="U85" s="24">
        <v>0</v>
      </c>
      <c r="V85" s="23">
        <v>0</v>
      </c>
      <c r="W85" s="24">
        <v>0</v>
      </c>
    </row>
    <row r="86" spans="1:23" x14ac:dyDescent="0.25">
      <c r="A86" s="35">
        <f t="shared" si="8"/>
        <v>15</v>
      </c>
      <c r="B86" s="32">
        <v>400</v>
      </c>
      <c r="C86" s="25" t="str">
        <f>_xlfn.XLOOKUP(__xlnm._FilterDatabase_1513[[#This Row],[SAPSA Number]],Table1[SAPSA number],Table1[Paid up])</f>
        <v>Y</v>
      </c>
      <c r="D86" s="39" t="str">
        <f>_xlfn.XLOOKUP(__xlnm._FilterDatabase_1513[[#This Row],[SAPSA Number]],'DS Point summary'!A:A,'DS Point summary'!C:C)</f>
        <v>Sean Michael</v>
      </c>
      <c r="E86" s="39" t="str">
        <f>_xlfn.XLOOKUP(__xlnm._FilterDatabase_1513[[#This Row],[SAPSA Number]],'DS Point summary'!A:A,'DS Point summary'!D:D)</f>
        <v>O'Donovan</v>
      </c>
      <c r="F86" s="20" t="str">
        <f>_xlfn.XLOOKUP(__xlnm._FilterDatabase_1513[[#This Row],[SAPSA Number]],'DS Point summary'!A:A,'DS Point summary'!E:E)</f>
        <v>SM</v>
      </c>
      <c r="G86" s="17" t="str">
        <f ca="1">_xlfn.XLOOKUP(__xlnm._FilterDatabase_1513[[#This Row],[SAPSA Number]],'DS Point summary'!A:A,'DS Point summary'!F:F)</f>
        <v>S</v>
      </c>
      <c r="H86" s="19">
        <f ca="1">_xlfn.XLOOKUP(__xlnm._FilterDatabase_1513[[#This Row],[SAPSA Number]],'DS Point summary'!A:A,'DS Point summary'!G:G)</f>
        <v>59</v>
      </c>
      <c r="I86" s="19" t="s">
        <v>345</v>
      </c>
      <c r="J86" s="34">
        <f t="shared" si="6"/>
        <v>0</v>
      </c>
      <c r="K86" s="22">
        <f t="shared" si="7"/>
        <v>0</v>
      </c>
      <c r="L86" s="23">
        <v>0</v>
      </c>
      <c r="M86" s="24">
        <v>0</v>
      </c>
      <c r="N86" s="23">
        <v>0</v>
      </c>
      <c r="O86" s="24">
        <v>0</v>
      </c>
      <c r="P86" s="23">
        <v>0</v>
      </c>
      <c r="Q86" s="24">
        <v>0</v>
      </c>
      <c r="R86" s="23">
        <v>0</v>
      </c>
      <c r="S86" s="24">
        <v>0</v>
      </c>
      <c r="T86" s="23">
        <v>0</v>
      </c>
      <c r="U86" s="24">
        <v>0</v>
      </c>
      <c r="V86" s="23">
        <v>0</v>
      </c>
      <c r="W86" s="24">
        <v>0</v>
      </c>
    </row>
    <row r="87" spans="1:23" x14ac:dyDescent="0.25">
      <c r="A87" s="35">
        <f t="shared" si="8"/>
        <v>15</v>
      </c>
      <c r="B87" s="32">
        <v>401</v>
      </c>
      <c r="C87" s="25" t="str">
        <f>_xlfn.XLOOKUP(__xlnm._FilterDatabase_1513[[#This Row],[SAPSA Number]],Table1[SAPSA number],Table1[Paid up])</f>
        <v>Y</v>
      </c>
      <c r="D87" s="39" t="str">
        <f>_xlfn.XLOOKUP(__xlnm._FilterDatabase_1513[[#This Row],[SAPSA Number]],'DS Point summary'!A:A,'DS Point summary'!C:C)</f>
        <v>Sebella</v>
      </c>
      <c r="E87" s="39" t="str">
        <f>_xlfn.XLOOKUP(__xlnm._FilterDatabase_1513[[#This Row],[SAPSA Number]],'DS Point summary'!A:A,'DS Point summary'!D:D)</f>
        <v>O'Donovan</v>
      </c>
      <c r="F87" s="20" t="str">
        <f>_xlfn.XLOOKUP(__xlnm._FilterDatabase_1513[[#This Row],[SAPSA Number]],'DS Point summary'!A:A,'DS Point summary'!E:E)</f>
        <v>S</v>
      </c>
      <c r="G87" s="17" t="str">
        <f>_xlfn.XLOOKUP(__xlnm._FilterDatabase_1513[[#This Row],[SAPSA Number]],'DS Point summary'!A:A,'DS Point summary'!F:F)</f>
        <v>Lady</v>
      </c>
      <c r="H87" s="19">
        <f ca="1">_xlfn.XLOOKUP(__xlnm._FilterDatabase_1513[[#This Row],[SAPSA Number]],'DS Point summary'!A:A,'DS Point summary'!G:G)</f>
        <v>69</v>
      </c>
      <c r="I87" s="19" t="s">
        <v>345</v>
      </c>
      <c r="J87" s="34">
        <f t="shared" si="6"/>
        <v>0</v>
      </c>
      <c r="K87" s="22">
        <f t="shared" si="7"/>
        <v>0</v>
      </c>
      <c r="L87" s="23">
        <v>0</v>
      </c>
      <c r="M87" s="24">
        <v>0</v>
      </c>
      <c r="N87" s="23">
        <v>0</v>
      </c>
      <c r="O87" s="24">
        <v>0</v>
      </c>
      <c r="P87" s="23">
        <v>0</v>
      </c>
      <c r="Q87" s="24">
        <v>0</v>
      </c>
      <c r="R87" s="23">
        <v>0</v>
      </c>
      <c r="S87" s="24">
        <v>0</v>
      </c>
      <c r="T87" s="23">
        <v>0</v>
      </c>
      <c r="U87" s="24">
        <v>0</v>
      </c>
      <c r="V87" s="23">
        <v>0</v>
      </c>
      <c r="W87" s="24">
        <v>0</v>
      </c>
    </row>
    <row r="88" spans="1:23" x14ac:dyDescent="0.25">
      <c r="A88" s="35">
        <f t="shared" si="8"/>
        <v>15</v>
      </c>
      <c r="B88" s="32">
        <v>250</v>
      </c>
      <c r="C88" s="25" t="str">
        <f>_xlfn.XLOOKUP(__xlnm._FilterDatabase_1513[[#This Row],[SAPSA Number]],Table1[SAPSA number],Table1[Paid up])</f>
        <v>Y</v>
      </c>
      <c r="D88" s="39" t="str">
        <f>_xlfn.XLOOKUP(__xlnm._FilterDatabase_1513[[#This Row],[SAPSA Number]],'DS Point summary'!A:A,'DS Point summary'!C:C)</f>
        <v>Adriano Walter</v>
      </c>
      <c r="E88" s="39" t="str">
        <f>_xlfn.XLOOKUP(__xlnm._FilterDatabase_1513[[#This Row],[SAPSA Number]],'DS Point summary'!A:A,'DS Point summary'!D:D)</f>
        <v>Paschini</v>
      </c>
      <c r="F88" s="20" t="str">
        <f>_xlfn.XLOOKUP(__xlnm._FilterDatabase_1513[[#This Row],[SAPSA Number]],'DS Point summary'!A:A,'DS Point summary'!E:E)</f>
        <v>AW</v>
      </c>
      <c r="G88" s="17" t="str">
        <f ca="1">_xlfn.XLOOKUP(__xlnm._FilterDatabase_1513[[#This Row],[SAPSA Number]],'DS Point summary'!A:A,'DS Point summary'!F:F)</f>
        <v>SS</v>
      </c>
      <c r="H88" s="19">
        <f ca="1">_xlfn.XLOOKUP(__xlnm._FilterDatabase_1513[[#This Row],[SAPSA Number]],'DS Point summary'!A:A,'DS Point summary'!G:G)</f>
        <v>65</v>
      </c>
      <c r="I88" s="19" t="s">
        <v>345</v>
      </c>
      <c r="J88" s="34">
        <f t="shared" si="6"/>
        <v>0</v>
      </c>
      <c r="K88" s="22">
        <f t="shared" si="7"/>
        <v>0</v>
      </c>
      <c r="L88" s="23">
        <v>0</v>
      </c>
      <c r="M88" s="24">
        <v>0</v>
      </c>
      <c r="N88" s="23">
        <v>0</v>
      </c>
      <c r="O88" s="24">
        <v>0</v>
      </c>
      <c r="P88" s="23">
        <v>0</v>
      </c>
      <c r="Q88" s="24">
        <v>0</v>
      </c>
      <c r="R88" s="23">
        <v>0</v>
      </c>
      <c r="S88" s="24">
        <v>0</v>
      </c>
      <c r="T88" s="23">
        <v>0</v>
      </c>
      <c r="U88" s="24">
        <v>0</v>
      </c>
      <c r="V88" s="23">
        <v>0</v>
      </c>
      <c r="W88" s="24">
        <v>0</v>
      </c>
    </row>
    <row r="89" spans="1:23" x14ac:dyDescent="0.25">
      <c r="A89" s="35">
        <f t="shared" si="8"/>
        <v>15</v>
      </c>
      <c r="B89" s="32">
        <v>6633</v>
      </c>
      <c r="C89" s="25" t="str">
        <f>_xlfn.XLOOKUP(__xlnm._FilterDatabase_1513[[#This Row],[SAPSA Number]],Table1[SAPSA number],Table1[Paid up])</f>
        <v>Y</v>
      </c>
      <c r="D89" s="39" t="str">
        <f>_xlfn.XLOOKUP(__xlnm._FilterDatabase_1513[[#This Row],[SAPSA Number]],'DS Point summary'!A:A,'DS Point summary'!C:C)</f>
        <v>Allessandro Raffaele</v>
      </c>
      <c r="E89" s="39" t="str">
        <f>_xlfn.XLOOKUP(__xlnm._FilterDatabase_1513[[#This Row],[SAPSA Number]],'DS Point summary'!A:A,'DS Point summary'!D:D)</f>
        <v>Paschini</v>
      </c>
      <c r="F89" s="20" t="str">
        <f>_xlfn.XLOOKUP(__xlnm._FilterDatabase_1513[[#This Row],[SAPSA Number]],'DS Point summary'!A:A,'DS Point summary'!E:E)</f>
        <v>AR</v>
      </c>
      <c r="G89" s="17" t="str">
        <f ca="1">_xlfn.XLOOKUP(__xlnm._FilterDatabase_1513[[#This Row],[SAPSA Number]],'DS Point summary'!A:A,'DS Point summary'!F:F)</f>
        <v xml:space="preserve"> </v>
      </c>
      <c r="H89" s="19">
        <f ca="1">_xlfn.XLOOKUP(__xlnm._FilterDatabase_1513[[#This Row],[SAPSA Number]],'DS Point summary'!A:A,'DS Point summary'!G:G)</f>
        <v>24</v>
      </c>
      <c r="I89" s="19" t="s">
        <v>345</v>
      </c>
      <c r="J89" s="34">
        <f t="shared" si="6"/>
        <v>0</v>
      </c>
      <c r="K89" s="22">
        <f t="shared" si="7"/>
        <v>0</v>
      </c>
      <c r="L89" s="23">
        <v>0</v>
      </c>
      <c r="M89" s="24">
        <v>0</v>
      </c>
      <c r="N89" s="23">
        <v>0</v>
      </c>
      <c r="O89" s="24">
        <v>0</v>
      </c>
      <c r="P89" s="23">
        <v>0</v>
      </c>
      <c r="Q89" s="24">
        <v>0</v>
      </c>
      <c r="R89" s="23">
        <v>0</v>
      </c>
      <c r="S89" s="24">
        <v>0</v>
      </c>
      <c r="T89" s="23">
        <v>0</v>
      </c>
      <c r="U89" s="24">
        <v>0</v>
      </c>
      <c r="V89" s="23">
        <v>0</v>
      </c>
      <c r="W89" s="24">
        <v>0</v>
      </c>
    </row>
    <row r="90" spans="1:23" x14ac:dyDescent="0.25">
      <c r="A90" s="31">
        <f t="shared" si="8"/>
        <v>15</v>
      </c>
      <c r="B90" s="3">
        <v>7074</v>
      </c>
      <c r="C90" s="25" t="str">
        <f>_xlfn.XLOOKUP(__xlnm._FilterDatabase_1513[[#This Row],[SAPSA Number]],Table1[SAPSA number],Table1[Paid up])</f>
        <v>Y</v>
      </c>
      <c r="D90" s="39" t="str">
        <f>_xlfn.XLOOKUP(__xlnm._FilterDatabase_1513[[#This Row],[SAPSA Number]],'DS Point summary'!A:A,'DS Point summary'!C:C)</f>
        <v>Christoffel</v>
      </c>
      <c r="E90" s="39" t="str">
        <f>_xlfn.XLOOKUP(__xlnm._FilterDatabase_1513[[#This Row],[SAPSA Number]],'DS Point summary'!A:A,'DS Point summary'!D:D)</f>
        <v>Pretorius</v>
      </c>
      <c r="F90" s="20" t="str">
        <f>_xlfn.XLOOKUP(__xlnm._FilterDatabase_1513[[#This Row],[SAPSA Number]],'DS Point summary'!A:A,'DS Point summary'!E:E)</f>
        <v>C</v>
      </c>
      <c r="G90" s="17" t="str">
        <f ca="1">_xlfn.XLOOKUP(__xlnm._FilterDatabase_1513[[#This Row],[SAPSA Number]],'DS Point summary'!A:A,'DS Point summary'!F:F)</f>
        <v xml:space="preserve"> </v>
      </c>
      <c r="H90" s="19">
        <f>_xlfn.XLOOKUP(__xlnm._FilterDatabase_1513[[#This Row],[SAPSA Number]],'DS Point summary'!A:A,'DS Point summary'!G:G)</f>
        <v>0</v>
      </c>
      <c r="I90" s="19" t="s">
        <v>345</v>
      </c>
      <c r="J90" s="34">
        <f t="shared" si="6"/>
        <v>0</v>
      </c>
      <c r="K90" s="22">
        <f t="shared" si="7"/>
        <v>0</v>
      </c>
      <c r="L90" s="23">
        <v>0</v>
      </c>
      <c r="M90" s="24">
        <v>0</v>
      </c>
      <c r="N90" s="23">
        <v>0</v>
      </c>
      <c r="O90" s="24">
        <v>0</v>
      </c>
      <c r="P90" s="23">
        <v>0</v>
      </c>
      <c r="Q90" s="24">
        <v>0</v>
      </c>
      <c r="R90" s="23">
        <v>0</v>
      </c>
      <c r="S90" s="24">
        <v>0</v>
      </c>
      <c r="T90" s="23">
        <v>0</v>
      </c>
      <c r="U90" s="24">
        <v>0</v>
      </c>
      <c r="V90" s="23">
        <v>0</v>
      </c>
      <c r="W90" s="24">
        <v>0</v>
      </c>
    </row>
    <row r="91" spans="1:23" x14ac:dyDescent="0.25">
      <c r="A91" s="31">
        <f t="shared" si="8"/>
        <v>15</v>
      </c>
      <c r="B91" s="32">
        <v>2950</v>
      </c>
      <c r="C91" s="25" t="str">
        <f>_xlfn.XLOOKUP(__xlnm._FilterDatabase_1513[[#This Row],[SAPSA Number]],Table1[SAPSA number],Table1[Paid up])</f>
        <v>Y</v>
      </c>
      <c r="D91" s="39" t="str">
        <f>_xlfn.XLOOKUP(__xlnm._FilterDatabase_1513[[#This Row],[SAPSA Number]],'DS Point summary'!A:A,'DS Point summary'!C:C)</f>
        <v>Renier Jansen</v>
      </c>
      <c r="E91" s="39" t="str">
        <f>_xlfn.XLOOKUP(__xlnm._FilterDatabase_1513[[#This Row],[SAPSA Number]],'DS Point summary'!A:A,'DS Point summary'!D:D)</f>
        <v>Reynders</v>
      </c>
      <c r="F91" s="20" t="str">
        <f>_xlfn.XLOOKUP(__xlnm._FilterDatabase_1513[[#This Row],[SAPSA Number]],'DS Point summary'!A:A,'DS Point summary'!E:E)</f>
        <v>RJ</v>
      </c>
      <c r="G91" s="17" t="str">
        <f ca="1">_xlfn.XLOOKUP(__xlnm._FilterDatabase_1513[[#This Row],[SAPSA Number]],'DS Point summary'!A:A,'DS Point summary'!F:F)</f>
        <v xml:space="preserve"> </v>
      </c>
      <c r="H91" s="19">
        <f ca="1">_xlfn.XLOOKUP(__xlnm._FilterDatabase_1513[[#This Row],[SAPSA Number]],'DS Point summary'!A:A,'DS Point summary'!G:G)</f>
        <v>45</v>
      </c>
      <c r="I91" s="19" t="s">
        <v>345</v>
      </c>
      <c r="J91" s="34">
        <f t="shared" si="6"/>
        <v>0</v>
      </c>
      <c r="K91" s="22">
        <f t="shared" si="7"/>
        <v>0</v>
      </c>
      <c r="L91" s="23">
        <v>0</v>
      </c>
      <c r="M91" s="24">
        <v>0</v>
      </c>
      <c r="N91" s="23">
        <v>0</v>
      </c>
      <c r="O91" s="24">
        <v>0</v>
      </c>
      <c r="P91" s="23">
        <v>0</v>
      </c>
      <c r="Q91" s="24">
        <v>0</v>
      </c>
      <c r="R91" s="23">
        <v>0</v>
      </c>
      <c r="S91" s="24">
        <v>0</v>
      </c>
      <c r="T91" s="23">
        <v>0</v>
      </c>
      <c r="U91" s="24">
        <v>0</v>
      </c>
      <c r="V91" s="23">
        <v>0</v>
      </c>
      <c r="W91" s="24">
        <v>0</v>
      </c>
    </row>
    <row r="92" spans="1:23" x14ac:dyDescent="0.25">
      <c r="A92" s="31">
        <f t="shared" si="8"/>
        <v>15</v>
      </c>
      <c r="B92" s="32">
        <v>1929</v>
      </c>
      <c r="C92" s="25" t="str">
        <f>_xlfn.XLOOKUP(__xlnm._FilterDatabase_1513[[#This Row],[SAPSA Number]],Table1[SAPSA number],Table1[Paid up])</f>
        <v>Y</v>
      </c>
      <c r="D92" s="39" t="str">
        <f>_xlfn.XLOOKUP(__xlnm._FilterDatabase_1513[[#This Row],[SAPSA Number]],'DS Point summary'!A:A,'DS Point summary'!C:C)</f>
        <v>Chris</v>
      </c>
      <c r="E92" s="39" t="str">
        <f>_xlfn.XLOOKUP(__xlnm._FilterDatabase_1513[[#This Row],[SAPSA Number]],'DS Point summary'!A:A,'DS Point summary'!D:D)</f>
        <v>Ridout</v>
      </c>
      <c r="F92" s="20" t="str">
        <f>_xlfn.XLOOKUP(__xlnm._FilterDatabase_1513[[#This Row],[SAPSA Number]],'DS Point summary'!A:A,'DS Point summary'!E:E)</f>
        <v>CJ</v>
      </c>
      <c r="G92" s="17" t="str">
        <f ca="1">_xlfn.XLOOKUP(__xlnm._FilterDatabase_1513[[#This Row],[SAPSA Number]],'DS Point summary'!A:A,'DS Point summary'!F:F)</f>
        <v xml:space="preserve"> </v>
      </c>
      <c r="H92" s="19">
        <f ca="1">_xlfn.XLOOKUP(__xlnm._FilterDatabase_1513[[#This Row],[SAPSA Number]],'DS Point summary'!A:A,'DS Point summary'!G:G)</f>
        <v>43</v>
      </c>
      <c r="I92" s="19" t="s">
        <v>345</v>
      </c>
      <c r="J92" s="34">
        <f t="shared" si="6"/>
        <v>0</v>
      </c>
      <c r="K92" s="22">
        <f t="shared" si="7"/>
        <v>0</v>
      </c>
      <c r="L92" s="23">
        <v>0</v>
      </c>
      <c r="M92" s="24">
        <v>0</v>
      </c>
      <c r="N92" s="23">
        <v>0</v>
      </c>
      <c r="O92" s="24">
        <v>0</v>
      </c>
      <c r="P92" s="23">
        <v>0</v>
      </c>
      <c r="Q92" s="24">
        <v>0</v>
      </c>
      <c r="R92" s="23">
        <v>0</v>
      </c>
      <c r="S92" s="24">
        <v>0</v>
      </c>
      <c r="T92" s="23">
        <v>0</v>
      </c>
      <c r="U92" s="24">
        <v>0</v>
      </c>
      <c r="V92" s="23">
        <v>0</v>
      </c>
      <c r="W92" s="24">
        <v>0</v>
      </c>
    </row>
    <row r="93" spans="1:23" x14ac:dyDescent="0.25">
      <c r="A93" s="35">
        <f t="shared" si="8"/>
        <v>15</v>
      </c>
      <c r="B93" s="36">
        <v>1838</v>
      </c>
      <c r="C93" s="25" t="str">
        <f>_xlfn.XLOOKUP(__xlnm._FilterDatabase_1513[[#This Row],[SAPSA Number]],Table1[SAPSA number],Table1[Paid up])</f>
        <v>Y</v>
      </c>
      <c r="D93" s="39" t="str">
        <f>_xlfn.XLOOKUP(__xlnm._FilterDatabase_1513[[#This Row],[SAPSA Number]],'DS Point summary'!A:A,'DS Point summary'!C:C)</f>
        <v>Laurence Talbot</v>
      </c>
      <c r="E93" s="39" t="str">
        <f>_xlfn.XLOOKUP(__xlnm._FilterDatabase_1513[[#This Row],[SAPSA Number]],'DS Point summary'!A:A,'DS Point summary'!D:D)</f>
        <v>Rowland</v>
      </c>
      <c r="F93" s="20" t="str">
        <f>_xlfn.XLOOKUP(__xlnm._FilterDatabase_1513[[#This Row],[SAPSA Number]],'DS Point summary'!A:A,'DS Point summary'!E:E)</f>
        <v>LT</v>
      </c>
      <c r="G93" s="17" t="str">
        <f ca="1">_xlfn.XLOOKUP(__xlnm._FilterDatabase_1513[[#This Row],[SAPSA Number]],'DS Point summary'!A:A,'DS Point summary'!F:F)</f>
        <v>S</v>
      </c>
      <c r="H93" s="19">
        <f ca="1">_xlfn.XLOOKUP(__xlnm._FilterDatabase_1513[[#This Row],[SAPSA Number]],'DS Point summary'!A:A,'DS Point summary'!G:G)</f>
        <v>51</v>
      </c>
      <c r="I93" s="19" t="s">
        <v>345</v>
      </c>
      <c r="J93" s="34">
        <f t="shared" si="6"/>
        <v>0</v>
      </c>
      <c r="K93" s="22">
        <f t="shared" si="7"/>
        <v>0</v>
      </c>
      <c r="L93" s="23">
        <v>0</v>
      </c>
      <c r="M93" s="24">
        <v>0</v>
      </c>
      <c r="N93" s="23">
        <v>0</v>
      </c>
      <c r="O93" s="24">
        <v>0</v>
      </c>
      <c r="P93" s="23">
        <v>0</v>
      </c>
      <c r="Q93" s="24">
        <v>0</v>
      </c>
      <c r="R93" s="23">
        <v>0</v>
      </c>
      <c r="S93" s="24">
        <v>0</v>
      </c>
      <c r="T93" s="23">
        <v>0</v>
      </c>
      <c r="U93" s="24">
        <v>0</v>
      </c>
      <c r="V93" s="23">
        <v>0</v>
      </c>
      <c r="W93" s="24">
        <v>0</v>
      </c>
    </row>
    <row r="94" spans="1:23" x14ac:dyDescent="0.25">
      <c r="A94" s="35">
        <f t="shared" si="8"/>
        <v>15</v>
      </c>
      <c r="B94" s="36">
        <v>3703</v>
      </c>
      <c r="C94" s="25" t="str">
        <f>_xlfn.XLOOKUP(__xlnm._FilterDatabase_1513[[#This Row],[SAPSA Number]],Table1[SAPSA number],Table1[Paid up])</f>
        <v>Y</v>
      </c>
      <c r="D94" s="39" t="str">
        <f>_xlfn.XLOOKUP(__xlnm._FilterDatabase_1513[[#This Row],[SAPSA Number]],'DS Point summary'!A:A,'DS Point summary'!C:C)</f>
        <v>Gregory Andrew</v>
      </c>
      <c r="E94" s="39" t="str">
        <f>_xlfn.XLOOKUP(__xlnm._FilterDatabase_1513[[#This Row],[SAPSA Number]],'DS Point summary'!A:A,'DS Point summary'!D:D)</f>
        <v>Salzwedel</v>
      </c>
      <c r="F94" s="20" t="str">
        <f>_xlfn.XLOOKUP(__xlnm._FilterDatabase_1513[[#This Row],[SAPSA Number]],'DS Point summary'!A:A,'DS Point summary'!E:E)</f>
        <v>G</v>
      </c>
      <c r="G94" s="17" t="str">
        <f ca="1">_xlfn.XLOOKUP(__xlnm._FilterDatabase_1513[[#This Row],[SAPSA Number]],'DS Point summary'!A:A,'DS Point summary'!F:F)</f>
        <v>S</v>
      </c>
      <c r="H94" s="19">
        <f ca="1">_xlfn.XLOOKUP(__xlnm._FilterDatabase_1513[[#This Row],[SAPSA Number]],'DS Point summary'!A:A,'DS Point summary'!G:G)</f>
        <v>55</v>
      </c>
      <c r="I94" s="29" t="s">
        <v>345</v>
      </c>
      <c r="J94" s="52">
        <f t="shared" si="6"/>
        <v>0</v>
      </c>
      <c r="K94" s="22">
        <f t="shared" si="7"/>
        <v>0</v>
      </c>
      <c r="L94" s="23">
        <v>0</v>
      </c>
      <c r="M94" s="24">
        <v>0</v>
      </c>
      <c r="N94" s="23">
        <v>0</v>
      </c>
      <c r="O94" s="24">
        <v>0</v>
      </c>
      <c r="P94" s="23">
        <v>0</v>
      </c>
      <c r="Q94" s="24">
        <v>0</v>
      </c>
      <c r="R94" s="23">
        <v>0</v>
      </c>
      <c r="S94" s="24">
        <v>0</v>
      </c>
      <c r="T94" s="23">
        <v>0</v>
      </c>
      <c r="U94" s="24">
        <v>0</v>
      </c>
      <c r="V94" s="23">
        <v>0</v>
      </c>
      <c r="W94" s="24">
        <v>0</v>
      </c>
    </row>
    <row r="95" spans="1:23" x14ac:dyDescent="0.25">
      <c r="A95" s="31">
        <f t="shared" si="8"/>
        <v>15</v>
      </c>
      <c r="B95" s="32">
        <v>4966</v>
      </c>
      <c r="C95" s="25" t="str">
        <f>_xlfn.XLOOKUP(__xlnm._FilterDatabase_1513[[#This Row],[SAPSA Number]],Table1[SAPSA number],Table1[Paid up])</f>
        <v>Y</v>
      </c>
      <c r="D95" s="39" t="str">
        <f>_xlfn.XLOOKUP(__xlnm._FilterDatabase_1513[[#This Row],[SAPSA Number]],'DS Point summary'!A:A,'DS Point summary'!C:C)</f>
        <v>Costantinos</v>
      </c>
      <c r="E95" s="39" t="str">
        <f>_xlfn.XLOOKUP(__xlnm._FilterDatabase_1513[[#This Row],[SAPSA Number]],'DS Point summary'!A:A,'DS Point summary'!D:D)</f>
        <v>Seindis</v>
      </c>
      <c r="F95" s="20" t="str">
        <f>_xlfn.XLOOKUP(__xlnm._FilterDatabase_1513[[#This Row],[SAPSA Number]],'DS Point summary'!A:A,'DS Point summary'!E:E)</f>
        <v>C</v>
      </c>
      <c r="G95" s="17" t="str">
        <f ca="1">_xlfn.XLOOKUP(__xlnm._FilterDatabase_1513[[#This Row],[SAPSA Number]],'DS Point summary'!A:A,'DS Point summary'!F:F)</f>
        <v xml:space="preserve"> </v>
      </c>
      <c r="H95" s="19">
        <f ca="1">_xlfn.XLOOKUP(__xlnm._FilterDatabase_1513[[#This Row],[SAPSA Number]],'DS Point summary'!A:A,'DS Point summary'!G:G)</f>
        <v>35</v>
      </c>
      <c r="I95" s="33" t="s">
        <v>345</v>
      </c>
      <c r="J95" s="34">
        <f t="shared" si="6"/>
        <v>0</v>
      </c>
      <c r="K95" s="22">
        <f t="shared" si="7"/>
        <v>0</v>
      </c>
      <c r="L95" s="23">
        <v>0</v>
      </c>
      <c r="M95" s="24">
        <v>0</v>
      </c>
      <c r="N95" s="23">
        <v>0</v>
      </c>
      <c r="O95" s="24">
        <v>0</v>
      </c>
      <c r="P95" s="23">
        <v>0</v>
      </c>
      <c r="Q95" s="24">
        <v>0</v>
      </c>
      <c r="R95" s="23">
        <v>0</v>
      </c>
      <c r="S95" s="24">
        <v>0</v>
      </c>
      <c r="T95" s="23">
        <v>0</v>
      </c>
      <c r="U95" s="24">
        <v>0</v>
      </c>
      <c r="V95" s="23">
        <v>0</v>
      </c>
      <c r="W95" s="24">
        <v>0</v>
      </c>
    </row>
    <row r="96" spans="1:23" x14ac:dyDescent="0.25">
      <c r="A96" s="31">
        <f t="shared" si="8"/>
        <v>15</v>
      </c>
      <c r="B96" s="32">
        <v>572</v>
      </c>
      <c r="C96" s="25" t="str">
        <f>_xlfn.XLOOKUP(__xlnm._FilterDatabase_1513[[#This Row],[SAPSA Number]],Table1[SAPSA number],Table1[Paid up])</f>
        <v>Y</v>
      </c>
      <c r="D96" s="39" t="str">
        <f>_xlfn.XLOOKUP(__xlnm._FilterDatabase_1513[[#This Row],[SAPSA Number]],'DS Point summary'!A:A,'DS Point summary'!C:C)</f>
        <v>DJ</v>
      </c>
      <c r="E96" s="39" t="str">
        <f>_xlfn.XLOOKUP(__xlnm._FilterDatabase_1513[[#This Row],[SAPSA Number]],'DS Point summary'!A:A,'DS Point summary'!D:D)</f>
        <v>Smith</v>
      </c>
      <c r="F96" s="20" t="str">
        <f>_xlfn.XLOOKUP(__xlnm._FilterDatabase_1513[[#This Row],[SAPSA Number]],'DS Point summary'!A:A,'DS Point summary'!E:E)</f>
        <v>DJ</v>
      </c>
      <c r="G96" s="17" t="str">
        <f ca="1">_xlfn.XLOOKUP(__xlnm._FilterDatabase_1513[[#This Row],[SAPSA Number]],'DS Point summary'!A:A,'DS Point summary'!F:F)</f>
        <v>S</v>
      </c>
      <c r="H96" s="19">
        <f ca="1">_xlfn.XLOOKUP(__xlnm._FilterDatabase_1513[[#This Row],[SAPSA Number]],'DS Point summary'!A:A,'DS Point summary'!G:G)</f>
        <v>59</v>
      </c>
      <c r="I96" s="33" t="s">
        <v>345</v>
      </c>
      <c r="J96" s="34">
        <f t="shared" si="6"/>
        <v>0</v>
      </c>
      <c r="K96" s="22">
        <f t="shared" si="7"/>
        <v>0</v>
      </c>
      <c r="L96" s="23">
        <v>0</v>
      </c>
      <c r="M96" s="24">
        <v>0</v>
      </c>
      <c r="N96" s="23">
        <v>0</v>
      </c>
      <c r="O96" s="24">
        <v>0</v>
      </c>
      <c r="P96" s="23">
        <v>0</v>
      </c>
      <c r="Q96" s="24">
        <v>0</v>
      </c>
      <c r="R96" s="23">
        <v>0</v>
      </c>
      <c r="S96" s="24">
        <v>0</v>
      </c>
      <c r="T96" s="23">
        <v>0</v>
      </c>
      <c r="U96" s="24">
        <v>0</v>
      </c>
      <c r="V96" s="23">
        <v>0</v>
      </c>
      <c r="W96" s="24">
        <v>0</v>
      </c>
    </row>
    <row r="97" spans="1:23" x14ac:dyDescent="0.25">
      <c r="A97" s="31">
        <f t="shared" si="8"/>
        <v>15</v>
      </c>
      <c r="B97" s="32">
        <v>1321</v>
      </c>
      <c r="C97" s="25" t="str">
        <f>_xlfn.XLOOKUP(__xlnm._FilterDatabase_1513[[#This Row],[SAPSA Number]],Table1[SAPSA number],Table1[Paid up])</f>
        <v>Y</v>
      </c>
      <c r="D97" s="39" t="str">
        <f>_xlfn.XLOOKUP(__xlnm._FilterDatabase_1513[[#This Row],[SAPSA Number]],'DS Point summary'!A:A,'DS Point summary'!C:C)</f>
        <v>Neal Monisen</v>
      </c>
      <c r="E97" s="39" t="str">
        <f>_xlfn.XLOOKUP(__xlnm._FilterDatabase_1513[[#This Row],[SAPSA Number]],'DS Point summary'!A:A,'DS Point summary'!D:D)</f>
        <v>Sokay</v>
      </c>
      <c r="F97" s="20" t="str">
        <f>_xlfn.XLOOKUP(__xlnm._FilterDatabase_1513[[#This Row],[SAPSA Number]],'DS Point summary'!A:A,'DS Point summary'!E:E)</f>
        <v>NM</v>
      </c>
      <c r="G97" s="17" t="str">
        <f ca="1">_xlfn.XLOOKUP(__xlnm._FilterDatabase_1513[[#This Row],[SAPSA Number]],'DS Point summary'!A:A,'DS Point summary'!F:F)</f>
        <v>S</v>
      </c>
      <c r="H97" s="19">
        <f ca="1">_xlfn.XLOOKUP(__xlnm._FilterDatabase_1513[[#This Row],[SAPSA Number]],'DS Point summary'!A:A,'DS Point summary'!G:G)</f>
        <v>51</v>
      </c>
      <c r="I97" s="33" t="s">
        <v>345</v>
      </c>
      <c r="J97" s="34">
        <f t="shared" si="6"/>
        <v>0</v>
      </c>
      <c r="K97" s="22">
        <f t="shared" si="7"/>
        <v>0</v>
      </c>
      <c r="L97" s="23">
        <v>0</v>
      </c>
      <c r="M97" s="24">
        <v>0</v>
      </c>
      <c r="N97" s="23">
        <v>0</v>
      </c>
      <c r="O97" s="24">
        <v>0</v>
      </c>
      <c r="P97" s="23">
        <v>0</v>
      </c>
      <c r="Q97" s="24">
        <v>0</v>
      </c>
      <c r="R97" s="23">
        <v>0</v>
      </c>
      <c r="S97" s="24">
        <v>0</v>
      </c>
      <c r="T97" s="23">
        <v>0</v>
      </c>
      <c r="U97" s="24">
        <v>0</v>
      </c>
      <c r="V97" s="23">
        <v>0</v>
      </c>
      <c r="W97" s="24">
        <v>0</v>
      </c>
    </row>
    <row r="98" spans="1:23" x14ac:dyDescent="0.25">
      <c r="A98" s="31">
        <f t="shared" si="8"/>
        <v>15</v>
      </c>
      <c r="B98" s="32">
        <v>3832</v>
      </c>
      <c r="C98" s="25" t="str">
        <f>_xlfn.XLOOKUP(__xlnm._FilterDatabase_1513[[#This Row],[SAPSA Number]],Table1[SAPSA number],Table1[Paid up])</f>
        <v>Y</v>
      </c>
      <c r="D98" s="39" t="str">
        <f>_xlfn.XLOOKUP(__xlnm._FilterDatabase_1513[[#This Row],[SAPSA Number]],'DS Point summary'!A:A,'DS Point summary'!C:C)</f>
        <v>Dion Rowlands</v>
      </c>
      <c r="E98" s="39" t="str">
        <f>_xlfn.XLOOKUP(__xlnm._FilterDatabase_1513[[#This Row],[SAPSA Number]],'DS Point summary'!A:A,'DS Point summary'!D:D)</f>
        <v>Stead</v>
      </c>
      <c r="F98" s="20" t="str">
        <f>_xlfn.XLOOKUP(__xlnm._FilterDatabase_1513[[#This Row],[SAPSA Number]],'DS Point summary'!A:A,'DS Point summary'!E:E)</f>
        <v>DR</v>
      </c>
      <c r="G98" s="17" t="str">
        <f ca="1">_xlfn.XLOOKUP(__xlnm._FilterDatabase_1513[[#This Row],[SAPSA Number]],'DS Point summary'!A:A,'DS Point summary'!F:F)</f>
        <v>S</v>
      </c>
      <c r="H98" s="19">
        <f ca="1">_xlfn.XLOOKUP(__xlnm._FilterDatabase_1513[[#This Row],[SAPSA Number]],'DS Point summary'!A:A,'DS Point summary'!G:G)</f>
        <v>52</v>
      </c>
      <c r="I98" s="33" t="s">
        <v>345</v>
      </c>
      <c r="J98" s="34">
        <f t="shared" ref="J98:J120" si="9">(IF(L98&gt;0,1,0)+(IF(M98&gt;0,1,0))+(IF(N98&gt;0,1,0))+(IF(O98&gt;0,1,0))+(IF(P98&gt;0,1,0))+(IF(Q98&gt;0,1,0))+(IF(R98&gt;0,1,0))+(IF(S98&gt;0,1,0))+(IF(T98&gt;0,1,0))+(IF(U98&gt;0,1,0))+(IF(V98&gt;0,1,0))+(IF(W98&gt;0,1,0)))</f>
        <v>0</v>
      </c>
      <c r="K98" s="22">
        <f t="shared" ref="K98:K121" si="10">(LARGE(L98:U98,1)+LARGE(L98:U98,2)+LARGE(L98:U98,3)+LARGE(L98:U98,4)+LARGE(L98:U98,5))/5</f>
        <v>0</v>
      </c>
      <c r="L98" s="23">
        <v>0</v>
      </c>
      <c r="M98" s="24">
        <v>0</v>
      </c>
      <c r="N98" s="23">
        <v>0</v>
      </c>
      <c r="O98" s="24">
        <v>0</v>
      </c>
      <c r="P98" s="23">
        <v>0</v>
      </c>
      <c r="Q98" s="24">
        <v>0</v>
      </c>
      <c r="R98" s="23">
        <v>0</v>
      </c>
      <c r="S98" s="24">
        <v>0</v>
      </c>
      <c r="T98" s="23">
        <v>0</v>
      </c>
      <c r="U98" s="24">
        <v>0</v>
      </c>
      <c r="V98" s="23">
        <v>0</v>
      </c>
      <c r="W98" s="24">
        <v>0</v>
      </c>
    </row>
    <row r="99" spans="1:23" x14ac:dyDescent="0.25">
      <c r="A99" s="31">
        <f t="shared" si="8"/>
        <v>15</v>
      </c>
      <c r="B99" s="32">
        <v>3396</v>
      </c>
      <c r="C99" s="25" t="str">
        <f>_xlfn.XLOOKUP(__xlnm._FilterDatabase_1513[[#This Row],[SAPSA Number]],Table1[SAPSA number],Table1[Paid up])</f>
        <v>Y</v>
      </c>
      <c r="D99" s="39" t="str">
        <f>_xlfn.XLOOKUP(__xlnm._FilterDatabase_1513[[#This Row],[SAPSA Number]],'DS Point summary'!A:A,'DS Point summary'!C:C)</f>
        <v>Irving Robert</v>
      </c>
      <c r="E99" s="39" t="str">
        <f>_xlfn.XLOOKUP(__xlnm._FilterDatabase_1513[[#This Row],[SAPSA Number]],'DS Point summary'!A:A,'DS Point summary'!D:D)</f>
        <v>Stevenson</v>
      </c>
      <c r="F99" s="20" t="str">
        <f>_xlfn.XLOOKUP(__xlnm._FilterDatabase_1513[[#This Row],[SAPSA Number]],'DS Point summary'!A:A,'DS Point summary'!E:E)</f>
        <v>IR</v>
      </c>
      <c r="G99" s="17" t="str">
        <f ca="1">_xlfn.XLOOKUP(__xlnm._FilterDatabase_1513[[#This Row],[SAPSA Number]],'DS Point summary'!A:A,'DS Point summary'!F:F)</f>
        <v>GS</v>
      </c>
      <c r="H99" s="19">
        <f ca="1">_xlfn.XLOOKUP(__xlnm._FilterDatabase_1513[[#This Row],[SAPSA Number]],'DS Point summary'!A:A,'DS Point summary'!G:G)</f>
        <v>70</v>
      </c>
      <c r="I99" s="33" t="s">
        <v>345</v>
      </c>
      <c r="J99" s="34">
        <f t="shared" si="9"/>
        <v>0</v>
      </c>
      <c r="K99" s="22">
        <f t="shared" si="10"/>
        <v>0</v>
      </c>
      <c r="L99" s="23">
        <v>0</v>
      </c>
      <c r="M99" s="24">
        <v>0</v>
      </c>
      <c r="N99" s="23">
        <v>0</v>
      </c>
      <c r="O99" s="24">
        <v>0</v>
      </c>
      <c r="P99" s="23">
        <v>0</v>
      </c>
      <c r="Q99" s="24">
        <v>0</v>
      </c>
      <c r="R99" s="23">
        <v>0</v>
      </c>
      <c r="S99" s="24">
        <v>0</v>
      </c>
      <c r="T99" s="23">
        <v>0</v>
      </c>
      <c r="U99" s="24">
        <v>0</v>
      </c>
      <c r="V99" s="23">
        <v>0</v>
      </c>
      <c r="W99" s="24">
        <v>0</v>
      </c>
    </row>
    <row r="100" spans="1:23" x14ac:dyDescent="0.25">
      <c r="A100" s="31">
        <f t="shared" si="8"/>
        <v>15</v>
      </c>
      <c r="B100" s="32">
        <v>3836</v>
      </c>
      <c r="C100" s="25" t="str">
        <f>_xlfn.XLOOKUP(__xlnm._FilterDatabase_1513[[#This Row],[SAPSA Number]],Table1[SAPSA number],Table1[Paid up])</f>
        <v>Y</v>
      </c>
      <c r="D100" s="39" t="str">
        <f>_xlfn.XLOOKUP(__xlnm._FilterDatabase_1513[[#This Row],[SAPSA Number]],'DS Point summary'!A:A,'DS Point summary'!C:C)</f>
        <v>Deon</v>
      </c>
      <c r="E100" s="39" t="str">
        <f>_xlfn.XLOOKUP(__xlnm._FilterDatabase_1513[[#This Row],[SAPSA Number]],'DS Point summary'!A:A,'DS Point summary'!D:D)</f>
        <v>Storm</v>
      </c>
      <c r="F100" s="20" t="str">
        <f>_xlfn.XLOOKUP(__xlnm._FilterDatabase_1513[[#This Row],[SAPSA Number]],'DS Point summary'!A:A,'DS Point summary'!E:E)</f>
        <v>D</v>
      </c>
      <c r="G100" s="17" t="str">
        <f ca="1">_xlfn.XLOOKUP(__xlnm._FilterDatabase_1513[[#This Row],[SAPSA Number]],'DS Point summary'!A:A,'DS Point summary'!F:F)</f>
        <v>SS</v>
      </c>
      <c r="H100" s="19">
        <f ca="1">_xlfn.XLOOKUP(__xlnm._FilterDatabase_1513[[#This Row],[SAPSA Number]],'DS Point summary'!A:A,'DS Point summary'!G:G)</f>
        <v>67</v>
      </c>
      <c r="I100" s="33" t="s">
        <v>345</v>
      </c>
      <c r="J100" s="34">
        <f t="shared" si="9"/>
        <v>0</v>
      </c>
      <c r="K100" s="22">
        <f t="shared" si="10"/>
        <v>0</v>
      </c>
      <c r="L100" s="23">
        <v>0</v>
      </c>
      <c r="M100" s="24">
        <v>0</v>
      </c>
      <c r="N100" s="23">
        <v>0</v>
      </c>
      <c r="O100" s="24">
        <v>0</v>
      </c>
      <c r="P100" s="23">
        <v>0</v>
      </c>
      <c r="Q100" s="24">
        <v>0</v>
      </c>
      <c r="R100" s="23">
        <v>0</v>
      </c>
      <c r="S100" s="24">
        <v>0</v>
      </c>
      <c r="T100" s="23">
        <v>0</v>
      </c>
      <c r="U100" s="24">
        <v>0</v>
      </c>
      <c r="V100" s="23">
        <v>0</v>
      </c>
      <c r="W100" s="24">
        <v>0</v>
      </c>
    </row>
    <row r="101" spans="1:23" x14ac:dyDescent="0.25">
      <c r="A101" s="31">
        <f t="shared" si="8"/>
        <v>15</v>
      </c>
      <c r="B101" s="32">
        <v>2688</v>
      </c>
      <c r="C101" s="25" t="str">
        <f>_xlfn.XLOOKUP(__xlnm._FilterDatabase_1513[[#This Row],[SAPSA Number]],Table1[SAPSA number],Table1[Paid up])</f>
        <v>Y</v>
      </c>
      <c r="D101" s="39" t="str">
        <f>_xlfn.XLOOKUP(__xlnm._FilterDatabase_1513[[#This Row],[SAPSA Number]],'DS Point summary'!A:A,'DS Point summary'!C:C)</f>
        <v>Durandt Hendrik</v>
      </c>
      <c r="E101" s="39" t="str">
        <f>_xlfn.XLOOKUP(__xlnm._FilterDatabase_1513[[#This Row],[SAPSA Number]],'DS Point summary'!A:A,'DS Point summary'!D:D)</f>
        <v>Storm</v>
      </c>
      <c r="F101" s="20" t="str">
        <f>_xlfn.XLOOKUP(__xlnm._FilterDatabase_1513[[#This Row],[SAPSA Number]],'DS Point summary'!A:A,'DS Point summary'!E:E)</f>
        <v>DH</v>
      </c>
      <c r="G101" s="17" t="str">
        <f ca="1">_xlfn.XLOOKUP(__xlnm._FilterDatabase_1513[[#This Row],[SAPSA Number]],'DS Point summary'!A:A,'DS Point summary'!F:F)</f>
        <v xml:space="preserve"> </v>
      </c>
      <c r="H101" s="19">
        <f ca="1">_xlfn.XLOOKUP(__xlnm._FilterDatabase_1513[[#This Row],[SAPSA Number]],'DS Point summary'!A:A,'DS Point summary'!G:G)</f>
        <v>22</v>
      </c>
      <c r="I101" s="33" t="s">
        <v>345</v>
      </c>
      <c r="J101" s="34">
        <f t="shared" si="9"/>
        <v>0</v>
      </c>
      <c r="K101" s="22">
        <f t="shared" si="10"/>
        <v>0</v>
      </c>
      <c r="L101" s="23">
        <v>0</v>
      </c>
      <c r="M101" s="24">
        <v>0</v>
      </c>
      <c r="N101" s="23">
        <v>0</v>
      </c>
      <c r="O101" s="24">
        <v>0</v>
      </c>
      <c r="P101" s="23">
        <v>0</v>
      </c>
      <c r="Q101" s="24">
        <v>0</v>
      </c>
      <c r="R101" s="23">
        <v>0</v>
      </c>
      <c r="S101" s="24">
        <v>0</v>
      </c>
      <c r="T101" s="23">
        <v>0</v>
      </c>
      <c r="U101" s="24">
        <v>0</v>
      </c>
      <c r="V101" s="23">
        <v>0</v>
      </c>
      <c r="W101" s="24">
        <v>0</v>
      </c>
    </row>
    <row r="102" spans="1:23" x14ac:dyDescent="0.25">
      <c r="A102" s="31">
        <f t="shared" si="8"/>
        <v>15</v>
      </c>
      <c r="B102" s="32">
        <v>4858</v>
      </c>
      <c r="C102" s="25" t="str">
        <f>_xlfn.XLOOKUP(__xlnm._FilterDatabase_1513[[#This Row],[SAPSA Number]],Table1[SAPSA number],Table1[Paid up])</f>
        <v>Y</v>
      </c>
      <c r="D102" s="39" t="str">
        <f>_xlfn.XLOOKUP(__xlnm._FilterDatabase_1513[[#This Row],[SAPSA Number]],'DS Point summary'!A:A,'DS Point summary'!C:C)</f>
        <v>Jacques</v>
      </c>
      <c r="E102" s="39" t="str">
        <f>_xlfn.XLOOKUP(__xlnm._FilterDatabase_1513[[#This Row],[SAPSA Number]],'DS Point summary'!A:A,'DS Point summary'!D:D)</f>
        <v>Swanepoel</v>
      </c>
      <c r="F102" s="20" t="str">
        <f>_xlfn.XLOOKUP(__xlnm._FilterDatabase_1513[[#This Row],[SAPSA Number]],'DS Point summary'!A:A,'DS Point summary'!E:E)</f>
        <v>J</v>
      </c>
      <c r="G102" s="17" t="str">
        <f ca="1">_xlfn.XLOOKUP(__xlnm._FilterDatabase_1513[[#This Row],[SAPSA Number]],'DS Point summary'!A:A,'DS Point summary'!F:F)</f>
        <v xml:space="preserve"> </v>
      </c>
      <c r="H102" s="19">
        <f ca="1">_xlfn.XLOOKUP(__xlnm._FilterDatabase_1513[[#This Row],[SAPSA Number]],'DS Point summary'!A:A,'DS Point summary'!G:G)</f>
        <v>30</v>
      </c>
      <c r="I102" s="33" t="s">
        <v>345</v>
      </c>
      <c r="J102" s="34">
        <f t="shared" si="9"/>
        <v>0</v>
      </c>
      <c r="K102" s="22">
        <f t="shared" si="10"/>
        <v>0</v>
      </c>
      <c r="L102" s="23">
        <v>0</v>
      </c>
      <c r="M102" s="24">
        <v>0</v>
      </c>
      <c r="N102" s="23">
        <v>0</v>
      </c>
      <c r="O102" s="24">
        <v>0</v>
      </c>
      <c r="P102" s="23">
        <v>0</v>
      </c>
      <c r="Q102" s="24">
        <v>0</v>
      </c>
      <c r="R102" s="23">
        <v>0</v>
      </c>
      <c r="S102" s="24">
        <v>0</v>
      </c>
      <c r="T102" s="23">
        <v>0</v>
      </c>
      <c r="U102" s="24">
        <v>0</v>
      </c>
      <c r="V102" s="23">
        <v>0</v>
      </c>
      <c r="W102" s="24">
        <v>0</v>
      </c>
    </row>
    <row r="103" spans="1:23" x14ac:dyDescent="0.25">
      <c r="A103" s="31">
        <f t="shared" si="8"/>
        <v>15</v>
      </c>
      <c r="B103" s="43">
        <v>6797</v>
      </c>
      <c r="C103" s="25" t="str">
        <f>_xlfn.XLOOKUP(__xlnm._FilterDatabase_1513[[#This Row],[SAPSA Number]],Table1[SAPSA number],Table1[Paid up])</f>
        <v>Y</v>
      </c>
      <c r="D103" s="39" t="str">
        <f>_xlfn.XLOOKUP(__xlnm._FilterDatabase_1513[[#This Row],[SAPSA Number]],'DS Point summary'!A:A,'DS Point summary'!C:C)</f>
        <v>Johann Andries</v>
      </c>
      <c r="E103" s="39" t="str">
        <f>_xlfn.XLOOKUP(__xlnm._FilterDatabase_1513[[#This Row],[SAPSA Number]],'DS Point summary'!A:A,'DS Point summary'!D:D)</f>
        <v>Swart</v>
      </c>
      <c r="F103" s="20" t="str">
        <f>_xlfn.XLOOKUP(__xlnm._FilterDatabase_1513[[#This Row],[SAPSA Number]],'DS Point summary'!A:A,'DS Point summary'!E:E)</f>
        <v>JA</v>
      </c>
      <c r="G103" s="17">
        <f>_xlfn.XLOOKUP(__xlnm._FilterDatabase_1513[[#This Row],[SAPSA Number]],'DS Point summary'!A:A,'DS Point summary'!F:F)</f>
        <v>0</v>
      </c>
      <c r="H103" s="19">
        <f ca="1">_xlfn.XLOOKUP(__xlnm._FilterDatabase_1513[[#This Row],[SAPSA Number]],'DS Point summary'!A:A,'DS Point summary'!G:G)</f>
        <v>23</v>
      </c>
      <c r="I103" s="33" t="s">
        <v>345</v>
      </c>
      <c r="J103" s="34">
        <f t="shared" si="9"/>
        <v>0</v>
      </c>
      <c r="K103" s="22">
        <f t="shared" si="10"/>
        <v>0</v>
      </c>
      <c r="L103" s="23">
        <v>0</v>
      </c>
      <c r="M103" s="24">
        <v>0</v>
      </c>
      <c r="N103" s="23">
        <v>0</v>
      </c>
      <c r="O103" s="24">
        <v>0</v>
      </c>
      <c r="P103" s="23">
        <v>0</v>
      </c>
      <c r="Q103" s="24">
        <v>0</v>
      </c>
      <c r="R103" s="23">
        <v>0</v>
      </c>
      <c r="S103" s="24">
        <v>0</v>
      </c>
      <c r="T103" s="23">
        <v>0</v>
      </c>
      <c r="U103" s="24">
        <v>0</v>
      </c>
      <c r="V103" s="23">
        <v>0</v>
      </c>
      <c r="W103" s="24">
        <v>0</v>
      </c>
    </row>
    <row r="104" spans="1:23" x14ac:dyDescent="0.25">
      <c r="A104" s="31">
        <f t="shared" si="8"/>
        <v>15</v>
      </c>
      <c r="B104" s="32">
        <v>807</v>
      </c>
      <c r="C104" s="25" t="str">
        <f>_xlfn.XLOOKUP(__xlnm._FilterDatabase_1513[[#This Row],[SAPSA Number]],Table1[SAPSA number],Table1[Paid up])</f>
        <v>Y</v>
      </c>
      <c r="D104" s="39" t="str">
        <f>_xlfn.XLOOKUP(__xlnm._FilterDatabase_1513[[#This Row],[SAPSA Number]],'DS Point summary'!A:A,'DS Point summary'!C:C)</f>
        <v>Frederik Christoffel</v>
      </c>
      <c r="E104" s="39" t="str">
        <f>_xlfn.XLOOKUP(__xlnm._FilterDatabase_1513[[#This Row],[SAPSA Number]],'DS Point summary'!A:A,'DS Point summary'!D:D)</f>
        <v>Truter</v>
      </c>
      <c r="F104" s="20" t="str">
        <f>_xlfn.XLOOKUP(__xlnm._FilterDatabase_1513[[#This Row],[SAPSA Number]],'DS Point summary'!A:A,'DS Point summary'!E:E)</f>
        <v>FC</v>
      </c>
      <c r="G104" s="17" t="str">
        <f ca="1">_xlfn.XLOOKUP(__xlnm._FilterDatabase_1513[[#This Row],[SAPSA Number]],'DS Point summary'!A:A,'DS Point summary'!F:F)</f>
        <v xml:space="preserve"> </v>
      </c>
      <c r="H104" s="19">
        <f ca="1">_xlfn.XLOOKUP(__xlnm._FilterDatabase_1513[[#This Row],[SAPSA Number]],'DS Point summary'!A:A,'DS Point summary'!G:G)</f>
        <v>22</v>
      </c>
      <c r="I104" s="33" t="s">
        <v>345</v>
      </c>
      <c r="J104" s="34">
        <f t="shared" si="9"/>
        <v>0</v>
      </c>
      <c r="K104" s="22">
        <f t="shared" si="10"/>
        <v>0</v>
      </c>
      <c r="L104" s="23">
        <v>0</v>
      </c>
      <c r="M104" s="24">
        <v>0</v>
      </c>
      <c r="N104" s="23">
        <v>0</v>
      </c>
      <c r="O104" s="24">
        <v>0</v>
      </c>
      <c r="P104" s="23">
        <v>0</v>
      </c>
      <c r="Q104" s="24">
        <v>0</v>
      </c>
      <c r="R104" s="23">
        <v>0</v>
      </c>
      <c r="S104" s="24">
        <v>0</v>
      </c>
      <c r="T104" s="23">
        <v>0</v>
      </c>
      <c r="U104" s="24">
        <v>0</v>
      </c>
      <c r="V104" s="23">
        <v>0</v>
      </c>
      <c r="W104" s="24">
        <v>0</v>
      </c>
    </row>
    <row r="105" spans="1:23" x14ac:dyDescent="0.25">
      <c r="A105" s="31">
        <f t="shared" si="8"/>
        <v>15</v>
      </c>
      <c r="B105" s="32">
        <v>1113</v>
      </c>
      <c r="C105" s="25" t="str">
        <f>_xlfn.XLOOKUP(__xlnm._FilterDatabase_1513[[#This Row],[SAPSA Number]],Table1[SAPSA number],Table1[Paid up])</f>
        <v>Y</v>
      </c>
      <c r="D105" s="39" t="str">
        <f>_xlfn.XLOOKUP(__xlnm._FilterDatabase_1513[[#This Row],[SAPSA Number]],'DS Point summary'!A:A,'DS Point summary'!C:C)</f>
        <v>Frik</v>
      </c>
      <c r="E105" s="39" t="str">
        <f>_xlfn.XLOOKUP(__xlnm._FilterDatabase_1513[[#This Row],[SAPSA Number]],'DS Point summary'!A:A,'DS Point summary'!D:D)</f>
        <v>Truter</v>
      </c>
      <c r="F105" s="20" t="str">
        <f>_xlfn.XLOOKUP(__xlnm._FilterDatabase_1513[[#This Row],[SAPSA Number]],'DS Point summary'!A:A,'DS Point summary'!E:E)</f>
        <v>FC</v>
      </c>
      <c r="G105" s="17" t="str">
        <f ca="1">_xlfn.XLOOKUP(__xlnm._FilterDatabase_1513[[#This Row],[SAPSA Number]],'DS Point summary'!A:A,'DS Point summary'!F:F)</f>
        <v>SS</v>
      </c>
      <c r="H105" s="19">
        <f ca="1">_xlfn.XLOOKUP(__xlnm._FilterDatabase_1513[[#This Row],[SAPSA Number]],'DS Point summary'!A:A,'DS Point summary'!G:G)</f>
        <v>60</v>
      </c>
      <c r="I105" s="33" t="s">
        <v>345</v>
      </c>
      <c r="J105" s="34">
        <f t="shared" si="9"/>
        <v>0</v>
      </c>
      <c r="K105" s="22">
        <f t="shared" si="10"/>
        <v>0</v>
      </c>
      <c r="L105" s="23">
        <v>0</v>
      </c>
      <c r="M105" s="24">
        <v>0</v>
      </c>
      <c r="N105" s="23">
        <v>0</v>
      </c>
      <c r="O105" s="24">
        <v>0</v>
      </c>
      <c r="P105" s="23">
        <v>0</v>
      </c>
      <c r="Q105" s="24">
        <v>0</v>
      </c>
      <c r="R105" s="23">
        <v>0</v>
      </c>
      <c r="S105" s="24">
        <v>0</v>
      </c>
      <c r="T105" s="23">
        <v>0</v>
      </c>
      <c r="U105" s="24">
        <v>0</v>
      </c>
      <c r="V105" s="23">
        <v>0</v>
      </c>
      <c r="W105" s="24">
        <v>0</v>
      </c>
    </row>
    <row r="106" spans="1:23" x14ac:dyDescent="0.25">
      <c r="A106" s="31">
        <f t="shared" ref="A106:A113" si="11">RANK(K106,K$2:K$134,0)</f>
        <v>15</v>
      </c>
      <c r="B106" s="32">
        <v>4672</v>
      </c>
      <c r="C106" s="25" t="str">
        <f>_xlfn.XLOOKUP(__xlnm._FilterDatabase_1513[[#This Row],[SAPSA Number]],Table1[SAPSA number],Table1[Paid up])</f>
        <v>Y</v>
      </c>
      <c r="D106" s="39" t="str">
        <f>_xlfn.XLOOKUP(__xlnm._FilterDatabase_1513[[#This Row],[SAPSA Number]],'DS Point summary'!A:A,'DS Point summary'!C:C)</f>
        <v>Frederick John</v>
      </c>
      <c r="E106" s="39" t="str">
        <f>_xlfn.XLOOKUP(__xlnm._FilterDatabase_1513[[#This Row],[SAPSA Number]],'DS Point summary'!A:A,'DS Point summary'!D:D)</f>
        <v>Turnbull</v>
      </c>
      <c r="F106" s="20" t="str">
        <f>_xlfn.XLOOKUP(__xlnm._FilterDatabase_1513[[#This Row],[SAPSA Number]],'DS Point summary'!A:A,'DS Point summary'!E:E)</f>
        <v>FJ</v>
      </c>
      <c r="G106" s="17" t="str">
        <f ca="1">_xlfn.XLOOKUP(__xlnm._FilterDatabase_1513[[#This Row],[SAPSA Number]],'DS Point summary'!A:A,'DS Point summary'!F:F)</f>
        <v>S</v>
      </c>
      <c r="H106" s="19">
        <f ca="1">_xlfn.XLOOKUP(__xlnm._FilterDatabase_1513[[#This Row],[SAPSA Number]],'DS Point summary'!A:A,'DS Point summary'!G:G)</f>
        <v>59</v>
      </c>
      <c r="I106" s="33" t="s">
        <v>345</v>
      </c>
      <c r="J106" s="34">
        <f t="shared" si="9"/>
        <v>0</v>
      </c>
      <c r="K106" s="22">
        <f t="shared" si="10"/>
        <v>0</v>
      </c>
      <c r="L106" s="23">
        <v>0</v>
      </c>
      <c r="M106" s="24">
        <v>0</v>
      </c>
      <c r="N106" s="23">
        <v>0</v>
      </c>
      <c r="O106" s="24">
        <v>0</v>
      </c>
      <c r="P106" s="23">
        <v>0</v>
      </c>
      <c r="Q106" s="24">
        <v>0</v>
      </c>
      <c r="R106" s="23">
        <v>0</v>
      </c>
      <c r="S106" s="24">
        <v>0</v>
      </c>
      <c r="T106" s="23">
        <v>0</v>
      </c>
      <c r="U106" s="24">
        <v>0</v>
      </c>
      <c r="V106" s="23">
        <v>0</v>
      </c>
      <c r="W106" s="24">
        <v>0</v>
      </c>
    </row>
    <row r="107" spans="1:23" x14ac:dyDescent="0.25">
      <c r="A107" s="31">
        <f t="shared" si="11"/>
        <v>15</v>
      </c>
      <c r="B107" s="43">
        <v>1547</v>
      </c>
      <c r="C107" s="25" t="str">
        <f>_xlfn.XLOOKUP(__xlnm._FilterDatabase_1513[[#This Row],[SAPSA Number]],Table1[SAPSA number],Table1[Paid up])</f>
        <v>Y</v>
      </c>
      <c r="D107" s="39" t="str">
        <f>_xlfn.XLOOKUP(__xlnm._FilterDatabase_1513[[#This Row],[SAPSA Number]],'DS Point summary'!A:A,'DS Point summary'!C:C)</f>
        <v>Marius Frans</v>
      </c>
      <c r="E107" s="39" t="str">
        <f>_xlfn.XLOOKUP(__xlnm._FilterDatabase_1513[[#This Row],[SAPSA Number]],'DS Point summary'!A:A,'DS Point summary'!D:D)</f>
        <v>van Biljon</v>
      </c>
      <c r="F107" s="20" t="str">
        <f>_xlfn.XLOOKUP(__xlnm._FilterDatabase_1513[[#This Row],[SAPSA Number]],'DS Point summary'!A:A,'DS Point summary'!E:E)</f>
        <v>MF</v>
      </c>
      <c r="G107" s="17" t="str">
        <f ca="1">_xlfn.XLOOKUP(__xlnm._FilterDatabase_1513[[#This Row],[SAPSA Number]],'DS Point summary'!A:A,'DS Point summary'!F:F)</f>
        <v>S</v>
      </c>
      <c r="H107" s="19">
        <f ca="1">_xlfn.XLOOKUP(__xlnm._FilterDatabase_1513[[#This Row],[SAPSA Number]],'DS Point summary'!A:A,'DS Point summary'!G:G)</f>
        <v>52</v>
      </c>
      <c r="I107" s="33" t="s">
        <v>345</v>
      </c>
      <c r="J107" s="34">
        <f t="shared" si="9"/>
        <v>0</v>
      </c>
      <c r="K107" s="22">
        <f t="shared" si="10"/>
        <v>0</v>
      </c>
      <c r="L107" s="23">
        <v>0</v>
      </c>
      <c r="M107" s="24">
        <v>0</v>
      </c>
      <c r="N107" s="23">
        <v>0</v>
      </c>
      <c r="O107" s="24">
        <v>0</v>
      </c>
      <c r="P107" s="23">
        <v>0</v>
      </c>
      <c r="Q107" s="24">
        <v>0</v>
      </c>
      <c r="R107" s="23">
        <v>0</v>
      </c>
      <c r="S107" s="24">
        <v>0</v>
      </c>
      <c r="T107" s="23">
        <v>0</v>
      </c>
      <c r="U107" s="24">
        <v>0</v>
      </c>
      <c r="V107" s="23">
        <v>0</v>
      </c>
      <c r="W107" s="24">
        <v>0</v>
      </c>
    </row>
    <row r="108" spans="1:23" x14ac:dyDescent="0.25">
      <c r="A108" s="31">
        <f t="shared" si="11"/>
        <v>15</v>
      </c>
      <c r="B108" s="32">
        <v>1931</v>
      </c>
      <c r="C108" s="25" t="str">
        <f>_xlfn.XLOOKUP(__xlnm._FilterDatabase_1513[[#This Row],[SAPSA Number]],Table1[SAPSA number],Table1[Paid up])</f>
        <v>Y</v>
      </c>
      <c r="D108" s="39" t="str">
        <f>_xlfn.XLOOKUP(__xlnm._FilterDatabase_1513[[#This Row],[SAPSA Number]],'DS Point summary'!A:A,'DS Point summary'!C:C)</f>
        <v>Sylvia</v>
      </c>
      <c r="E108" s="39" t="str">
        <f>_xlfn.XLOOKUP(__xlnm._FilterDatabase_1513[[#This Row],[SAPSA Number]],'DS Point summary'!A:A,'DS Point summary'!D:D)</f>
        <v>Van der Neut</v>
      </c>
      <c r="F108" s="20" t="str">
        <f>_xlfn.XLOOKUP(__xlnm._FilterDatabase_1513[[#This Row],[SAPSA Number]],'DS Point summary'!A:A,'DS Point summary'!E:E)</f>
        <v>S</v>
      </c>
      <c r="G108" s="17" t="str">
        <f>_xlfn.XLOOKUP(__xlnm._FilterDatabase_1513[[#This Row],[SAPSA Number]],'DS Point summary'!A:A,'DS Point summary'!F:F)</f>
        <v>Lady</v>
      </c>
      <c r="H108" s="19">
        <f ca="1">_xlfn.XLOOKUP(__xlnm._FilterDatabase_1513[[#This Row],[SAPSA Number]],'DS Point summary'!A:A,'DS Point summary'!G:G)</f>
        <v>55</v>
      </c>
      <c r="I108" s="33" t="s">
        <v>345</v>
      </c>
      <c r="J108" s="34">
        <f t="shared" si="9"/>
        <v>0</v>
      </c>
      <c r="K108" s="22">
        <f t="shared" si="10"/>
        <v>0</v>
      </c>
      <c r="L108" s="23">
        <v>0</v>
      </c>
      <c r="M108" s="24">
        <v>0</v>
      </c>
      <c r="N108" s="23">
        <v>0</v>
      </c>
      <c r="O108" s="24">
        <v>0</v>
      </c>
      <c r="P108" s="23">
        <v>0</v>
      </c>
      <c r="Q108" s="24">
        <v>0</v>
      </c>
      <c r="R108" s="23">
        <v>0</v>
      </c>
      <c r="S108" s="24">
        <v>0</v>
      </c>
      <c r="T108" s="23">
        <v>0</v>
      </c>
      <c r="U108" s="24">
        <v>0</v>
      </c>
      <c r="V108" s="23">
        <v>0</v>
      </c>
      <c r="W108" s="24">
        <v>0</v>
      </c>
    </row>
    <row r="109" spans="1:23" x14ac:dyDescent="0.25">
      <c r="A109" s="31">
        <f t="shared" si="11"/>
        <v>15</v>
      </c>
      <c r="B109" s="3">
        <v>4711</v>
      </c>
      <c r="C109" s="25" t="str">
        <f>_xlfn.XLOOKUP(__xlnm._FilterDatabase_1513[[#This Row],[SAPSA Number]],Table1[SAPSA number],Table1[Paid up])</f>
        <v>Y</v>
      </c>
      <c r="D109" s="39" t="str">
        <f>_xlfn.XLOOKUP(__xlnm._FilterDatabase_1513[[#This Row],[SAPSA Number]],'DS Point summary'!A:A,'DS Point summary'!C:C)</f>
        <v>Dirk</v>
      </c>
      <c r="E109" s="39" t="str">
        <f>_xlfn.XLOOKUP(__xlnm._FilterDatabase_1513[[#This Row],[SAPSA Number]],'DS Point summary'!A:A,'DS Point summary'!D:D)</f>
        <v>van der Walt</v>
      </c>
      <c r="F109" s="20" t="str">
        <f>_xlfn.XLOOKUP(__xlnm._FilterDatabase_1513[[#This Row],[SAPSA Number]],'DS Point summary'!A:A,'DS Point summary'!E:E)</f>
        <v>D</v>
      </c>
      <c r="G109" s="17" t="str">
        <f ca="1">_xlfn.XLOOKUP(__xlnm._FilterDatabase_1513[[#This Row],[SAPSA Number]],'DS Point summary'!A:A,'DS Point summary'!F:F)</f>
        <v xml:space="preserve"> </v>
      </c>
      <c r="H109" s="19">
        <f>_xlfn.XLOOKUP(__xlnm._FilterDatabase_1513[[#This Row],[SAPSA Number]],'DS Point summary'!A:A,'DS Point summary'!G:G)</f>
        <v>0</v>
      </c>
      <c r="I109" s="33" t="s">
        <v>345</v>
      </c>
      <c r="J109" s="34">
        <f t="shared" si="9"/>
        <v>0</v>
      </c>
      <c r="K109" s="22">
        <f t="shared" si="10"/>
        <v>0</v>
      </c>
      <c r="L109" s="23">
        <v>0</v>
      </c>
      <c r="M109" s="24">
        <v>0</v>
      </c>
      <c r="N109" s="23">
        <v>0</v>
      </c>
      <c r="O109" s="24">
        <v>0</v>
      </c>
      <c r="P109" s="23">
        <v>0</v>
      </c>
      <c r="Q109" s="24">
        <v>0</v>
      </c>
      <c r="R109" s="23">
        <v>0</v>
      </c>
      <c r="S109" s="24">
        <v>0</v>
      </c>
      <c r="T109" s="23">
        <v>0</v>
      </c>
      <c r="U109" s="24">
        <v>0</v>
      </c>
      <c r="V109" s="23">
        <v>0</v>
      </c>
      <c r="W109" s="24">
        <v>0</v>
      </c>
    </row>
    <row r="110" spans="1:23" x14ac:dyDescent="0.25">
      <c r="A110" s="31">
        <f t="shared" si="11"/>
        <v>15</v>
      </c>
      <c r="B110" s="41">
        <v>7028</v>
      </c>
      <c r="C110" s="25" t="str">
        <f>_xlfn.XLOOKUP(__xlnm._FilterDatabase_1513[[#This Row],[SAPSA Number]],Table1[SAPSA number],Table1[Paid up])</f>
        <v>Y</v>
      </c>
      <c r="D110" s="39" t="str">
        <f>_xlfn.XLOOKUP(__xlnm._FilterDatabase_1513[[#This Row],[SAPSA Number]],'DS Point summary'!A:A,'DS Point summary'!C:C)</f>
        <v>Christine</v>
      </c>
      <c r="E110" s="39" t="str">
        <f>_xlfn.XLOOKUP(__xlnm._FilterDatabase_1513[[#This Row],[SAPSA Number]],'DS Point summary'!A:A,'DS Point summary'!D:D)</f>
        <v>van der Walt</v>
      </c>
      <c r="F110" s="20" t="str">
        <f>_xlfn.XLOOKUP(__xlnm._FilterDatabase_1513[[#This Row],[SAPSA Number]],'DS Point summary'!A:A,'DS Point summary'!E:E)</f>
        <v>C</v>
      </c>
      <c r="G110" s="17" t="str">
        <f>_xlfn.XLOOKUP(__xlnm._FilterDatabase_1513[[#This Row],[SAPSA Number]],'DS Point summary'!A:A,'DS Point summary'!F:F)</f>
        <v>Lady</v>
      </c>
      <c r="H110" s="19">
        <f ca="1">_xlfn.XLOOKUP(__xlnm._FilterDatabase_1513[[#This Row],[SAPSA Number]],'DS Point summary'!A:A,'DS Point summary'!G:G)</f>
        <v>42</v>
      </c>
      <c r="I110" s="33" t="s">
        <v>345</v>
      </c>
      <c r="J110" s="34">
        <f t="shared" si="9"/>
        <v>0</v>
      </c>
      <c r="K110" s="22">
        <f t="shared" si="10"/>
        <v>0</v>
      </c>
      <c r="L110" s="23">
        <v>0</v>
      </c>
      <c r="M110" s="24">
        <v>0</v>
      </c>
      <c r="N110" s="23">
        <v>0</v>
      </c>
      <c r="O110" s="24">
        <v>0</v>
      </c>
      <c r="P110" s="23">
        <v>0</v>
      </c>
      <c r="Q110" s="24">
        <v>0</v>
      </c>
      <c r="R110" s="23">
        <v>0</v>
      </c>
      <c r="S110" s="24">
        <v>0</v>
      </c>
      <c r="T110" s="23">
        <v>0</v>
      </c>
      <c r="U110" s="24">
        <v>0</v>
      </c>
      <c r="V110" s="23">
        <v>0</v>
      </c>
      <c r="W110" s="24">
        <v>0</v>
      </c>
    </row>
    <row r="111" spans="1:23" x14ac:dyDescent="0.25">
      <c r="A111" s="31">
        <f t="shared" si="11"/>
        <v>15</v>
      </c>
      <c r="B111" s="32">
        <v>5616</v>
      </c>
      <c r="C111" s="25" t="str">
        <f>_xlfn.XLOOKUP(__xlnm._FilterDatabase_1513[[#This Row],[SAPSA Number]],Table1[SAPSA number],Table1[Paid up])</f>
        <v>Y</v>
      </c>
      <c r="D111" s="39" t="str">
        <f>_xlfn.XLOOKUP(__xlnm._FilterDatabase_1513[[#This Row],[SAPSA Number]],'DS Point summary'!A:A,'DS Point summary'!C:C)</f>
        <v>Cornelis Herman</v>
      </c>
      <c r="E111" s="39" t="str">
        <f>_xlfn.XLOOKUP(__xlnm._FilterDatabase_1513[[#This Row],[SAPSA Number]],'DS Point summary'!A:A,'DS Point summary'!D:D)</f>
        <v>van Driel</v>
      </c>
      <c r="F111" s="20" t="str">
        <f>_xlfn.XLOOKUP(__xlnm._FilterDatabase_1513[[#This Row],[SAPSA Number]],'DS Point summary'!A:A,'DS Point summary'!E:E)</f>
        <v>CH</v>
      </c>
      <c r="G111" s="17" t="str">
        <f ca="1">_xlfn.XLOOKUP(__xlnm._FilterDatabase_1513[[#This Row],[SAPSA Number]],'DS Point summary'!A:A,'DS Point summary'!F:F)</f>
        <v xml:space="preserve"> </v>
      </c>
      <c r="H111" s="19">
        <f ca="1">_xlfn.XLOOKUP(__xlnm._FilterDatabase_1513[[#This Row],[SAPSA Number]],'DS Point summary'!A:A,'DS Point summary'!G:G)</f>
        <v>37</v>
      </c>
      <c r="I111" s="33" t="s">
        <v>345</v>
      </c>
      <c r="J111" s="34">
        <f t="shared" si="9"/>
        <v>0</v>
      </c>
      <c r="K111" s="22">
        <f t="shared" si="10"/>
        <v>0</v>
      </c>
      <c r="L111" s="23">
        <v>0</v>
      </c>
      <c r="M111" s="24">
        <v>0</v>
      </c>
      <c r="N111" s="23">
        <v>0</v>
      </c>
      <c r="O111" s="24">
        <v>0</v>
      </c>
      <c r="P111" s="23">
        <v>0</v>
      </c>
      <c r="Q111" s="24">
        <v>0</v>
      </c>
      <c r="R111" s="23">
        <v>0</v>
      </c>
      <c r="S111" s="24">
        <v>0</v>
      </c>
      <c r="T111" s="23">
        <v>0</v>
      </c>
      <c r="U111" s="24">
        <v>0</v>
      </c>
      <c r="V111" s="23">
        <v>0</v>
      </c>
      <c r="W111" s="24">
        <v>0</v>
      </c>
    </row>
    <row r="112" spans="1:23" x14ac:dyDescent="0.25">
      <c r="A112" s="31">
        <f t="shared" si="11"/>
        <v>15</v>
      </c>
      <c r="B112" s="43">
        <v>3837</v>
      </c>
      <c r="C112" s="25" t="str">
        <f>_xlfn.XLOOKUP(__xlnm._FilterDatabase_1513[[#This Row],[SAPSA Number]],Table1[SAPSA number],Table1[Paid up])</f>
        <v>Y</v>
      </c>
      <c r="D112" s="39" t="str">
        <f>_xlfn.XLOOKUP(__xlnm._FilterDatabase_1513[[#This Row],[SAPSA Number]],'DS Point summary'!A:A,'DS Point summary'!C:C)</f>
        <v>Danéel Jonne</v>
      </c>
      <c r="E112" s="39" t="str">
        <f>_xlfn.XLOOKUP(__xlnm._FilterDatabase_1513[[#This Row],[SAPSA Number]],'DS Point summary'!A:A,'DS Point summary'!D:D)</f>
        <v>Van Eck</v>
      </c>
      <c r="F112" s="20" t="str">
        <f>_xlfn.XLOOKUP(__xlnm._FilterDatabase_1513[[#This Row],[SAPSA Number]],'DS Point summary'!A:A,'DS Point summary'!E:E)</f>
        <v>DJ</v>
      </c>
      <c r="G112" s="17" t="str">
        <f ca="1">_xlfn.XLOOKUP(__xlnm._FilterDatabase_1513[[#This Row],[SAPSA Number]],'DS Point summary'!A:A,'DS Point summary'!F:F)</f>
        <v xml:space="preserve"> </v>
      </c>
      <c r="H112" s="19">
        <f ca="1">_xlfn.XLOOKUP(__xlnm._FilterDatabase_1513[[#This Row],[SAPSA Number]],'DS Point summary'!A:A,'DS Point summary'!G:G)</f>
        <v>48</v>
      </c>
      <c r="I112" s="33" t="s">
        <v>345</v>
      </c>
      <c r="J112" s="34">
        <f t="shared" si="9"/>
        <v>0</v>
      </c>
      <c r="K112" s="22">
        <f t="shared" si="10"/>
        <v>0</v>
      </c>
      <c r="L112" s="23">
        <v>0</v>
      </c>
      <c r="M112" s="24">
        <v>0</v>
      </c>
      <c r="N112" s="23">
        <v>0</v>
      </c>
      <c r="O112" s="24">
        <v>0</v>
      </c>
      <c r="P112" s="23">
        <v>0</v>
      </c>
      <c r="Q112" s="24">
        <v>0</v>
      </c>
      <c r="R112" s="23">
        <v>0</v>
      </c>
      <c r="S112" s="24">
        <v>0</v>
      </c>
      <c r="T112" s="23">
        <v>0</v>
      </c>
      <c r="U112" s="24">
        <v>0</v>
      </c>
      <c r="V112" s="23">
        <v>0</v>
      </c>
      <c r="W112" s="24">
        <v>0</v>
      </c>
    </row>
    <row r="113" spans="1:23" x14ac:dyDescent="0.25">
      <c r="A113" s="31">
        <f t="shared" si="11"/>
        <v>15</v>
      </c>
      <c r="B113" s="41">
        <v>6564</v>
      </c>
      <c r="C113" s="25" t="str">
        <f>_xlfn.XLOOKUP(__xlnm._FilterDatabase_1513[[#This Row],[SAPSA Number]],Table1[SAPSA number],Table1[Paid up])</f>
        <v>Y</v>
      </c>
      <c r="D113" s="39" t="str">
        <f>_xlfn.XLOOKUP(__xlnm._FilterDatabase_1513[[#This Row],[SAPSA Number]],'DS Point summary'!A:A,'DS Point summary'!C:C)</f>
        <v xml:space="preserve">Schalk </v>
      </c>
      <c r="E113" s="39" t="str">
        <f>_xlfn.XLOOKUP(__xlnm._FilterDatabase_1513[[#This Row],[SAPSA Number]],'DS Point summary'!A:A,'DS Point summary'!D:D)</f>
        <v>van Jaarsveld</v>
      </c>
      <c r="F113" s="20" t="str">
        <f>_xlfn.XLOOKUP(__xlnm._FilterDatabase_1513[[#This Row],[SAPSA Number]],'DS Point summary'!A:A,'DS Point summary'!E:E)</f>
        <v>WS</v>
      </c>
      <c r="G113" s="17" t="str">
        <f ca="1">_xlfn.XLOOKUP(__xlnm._FilterDatabase_1513[[#This Row],[SAPSA Number]],'DS Point summary'!A:A,'DS Point summary'!F:F)</f>
        <v xml:space="preserve"> </v>
      </c>
      <c r="H113" s="19">
        <f ca="1">_xlfn.XLOOKUP(__xlnm._FilterDatabase_1513[[#This Row],[SAPSA Number]],'DS Point summary'!A:A,'DS Point summary'!G:G)</f>
        <v>40</v>
      </c>
      <c r="I113" s="33" t="s">
        <v>345</v>
      </c>
      <c r="J113" s="34">
        <f t="shared" si="9"/>
        <v>0</v>
      </c>
      <c r="K113" s="22">
        <f t="shared" si="10"/>
        <v>0</v>
      </c>
      <c r="L113" s="23">
        <v>0</v>
      </c>
      <c r="M113" s="24">
        <v>0</v>
      </c>
      <c r="N113" s="23">
        <v>0</v>
      </c>
      <c r="O113" s="24">
        <v>0</v>
      </c>
      <c r="P113" s="23">
        <v>0</v>
      </c>
      <c r="Q113" s="24">
        <v>0</v>
      </c>
      <c r="R113" s="23">
        <v>0</v>
      </c>
      <c r="S113" s="24">
        <v>0</v>
      </c>
      <c r="T113" s="23">
        <v>0</v>
      </c>
      <c r="U113" s="24">
        <v>0</v>
      </c>
      <c r="V113" s="23">
        <v>0</v>
      </c>
      <c r="W113" s="24">
        <v>0</v>
      </c>
    </row>
    <row r="114" spans="1:23" x14ac:dyDescent="0.25">
      <c r="A114" s="31">
        <f>RANK(K114,K$2:K$138,0)</f>
        <v>15</v>
      </c>
      <c r="B114" s="32">
        <v>7075</v>
      </c>
      <c r="C114" s="25" t="str">
        <f>_xlfn.XLOOKUP(__xlnm._FilterDatabase_1513[[#This Row],[SAPSA Number]],Table1[SAPSA number],Table1[Paid up])</f>
        <v>Y</v>
      </c>
      <c r="D114" s="39" t="str">
        <f>_xlfn.XLOOKUP(__xlnm._FilterDatabase_1513[[#This Row],[SAPSA Number]],'DS Point summary'!A:A,'DS Point summary'!C:C)</f>
        <v>Erika</v>
      </c>
      <c r="E114" s="39" t="str">
        <f>_xlfn.XLOOKUP(__xlnm._FilterDatabase_1513[[#This Row],[SAPSA Number]],'DS Point summary'!A:A,'DS Point summary'!D:D)</f>
        <v>van Rooyen</v>
      </c>
      <c r="F114" s="20" t="str">
        <f>_xlfn.XLOOKUP(__xlnm._FilterDatabase_1513[[#This Row],[SAPSA Number]],'DS Point summary'!A:A,'DS Point summary'!E:E)</f>
        <v>E</v>
      </c>
      <c r="G114" s="17" t="str">
        <f>_xlfn.XLOOKUP(__xlnm._FilterDatabase_1513[[#This Row],[SAPSA Number]],'DS Point summary'!A:A,'DS Point summary'!F:F)</f>
        <v>Lady</v>
      </c>
      <c r="H114" s="19">
        <f>_xlfn.XLOOKUP(__xlnm._FilterDatabase_1513[[#This Row],[SAPSA Number]],'DS Point summary'!A:A,'DS Point summary'!G:G)</f>
        <v>0</v>
      </c>
      <c r="I114" s="33" t="s">
        <v>345</v>
      </c>
      <c r="J114" s="34">
        <f t="shared" si="9"/>
        <v>0</v>
      </c>
      <c r="K114" s="22">
        <f t="shared" si="10"/>
        <v>0</v>
      </c>
      <c r="L114" s="23">
        <v>0</v>
      </c>
      <c r="M114" s="24">
        <v>0</v>
      </c>
      <c r="N114" s="23">
        <v>0</v>
      </c>
      <c r="O114" s="24">
        <v>0</v>
      </c>
      <c r="P114" s="23">
        <v>0</v>
      </c>
      <c r="Q114" s="24">
        <v>0</v>
      </c>
      <c r="R114" s="23">
        <v>0</v>
      </c>
      <c r="S114" s="24">
        <v>0</v>
      </c>
      <c r="T114" s="23">
        <v>0</v>
      </c>
      <c r="U114" s="24">
        <v>0</v>
      </c>
      <c r="V114" s="23">
        <v>0</v>
      </c>
      <c r="W114" s="24">
        <v>0</v>
      </c>
    </row>
    <row r="115" spans="1:23" x14ac:dyDescent="0.25">
      <c r="A115" s="31">
        <f t="shared" ref="A115:A120" si="12">RANK(K115,K$2:K$134,0)</f>
        <v>15</v>
      </c>
      <c r="B115" s="32">
        <v>5971</v>
      </c>
      <c r="C115" s="25" t="str">
        <f>_xlfn.XLOOKUP(__xlnm._FilterDatabase_1513[[#This Row],[SAPSA Number]],Table1[SAPSA number],Table1[Paid up])</f>
        <v>Y</v>
      </c>
      <c r="D115" s="39" t="str">
        <f>_xlfn.XLOOKUP(__xlnm._FilterDatabase_1513[[#This Row],[SAPSA Number]],'DS Point summary'!A:A,'DS Point summary'!C:C)</f>
        <v>Hendrik</v>
      </c>
      <c r="E115" s="39" t="str">
        <f>_xlfn.XLOOKUP(__xlnm._FilterDatabase_1513[[#This Row],[SAPSA Number]],'DS Point summary'!A:A,'DS Point summary'!D:D)</f>
        <v>van Rooyen</v>
      </c>
      <c r="F115" s="20" t="str">
        <f>_xlfn.XLOOKUP(__xlnm._FilterDatabase_1513[[#This Row],[SAPSA Number]],'DS Point summary'!A:A,'DS Point summary'!E:E)</f>
        <v>H</v>
      </c>
      <c r="G115" s="17" t="str">
        <f ca="1">_xlfn.XLOOKUP(__xlnm._FilterDatabase_1513[[#This Row],[SAPSA Number]],'DS Point summary'!A:A,'DS Point summary'!F:F)</f>
        <v>S</v>
      </c>
      <c r="H115" s="19">
        <f ca="1">_xlfn.XLOOKUP(__xlnm._FilterDatabase_1513[[#This Row],[SAPSA Number]],'DS Point summary'!A:A,'DS Point summary'!G:G)</f>
        <v>50</v>
      </c>
      <c r="I115" s="33" t="s">
        <v>345</v>
      </c>
      <c r="J115" s="34">
        <f t="shared" si="9"/>
        <v>0</v>
      </c>
      <c r="K115" s="22">
        <f t="shared" si="10"/>
        <v>0</v>
      </c>
      <c r="L115" s="23">
        <v>0</v>
      </c>
      <c r="M115" s="24">
        <v>0</v>
      </c>
      <c r="N115" s="23">
        <v>0</v>
      </c>
      <c r="O115" s="24">
        <v>0</v>
      </c>
      <c r="P115" s="23">
        <v>0</v>
      </c>
      <c r="Q115" s="24">
        <v>0</v>
      </c>
      <c r="R115" s="23">
        <v>0</v>
      </c>
      <c r="S115" s="24">
        <v>0</v>
      </c>
      <c r="T115" s="23">
        <v>0</v>
      </c>
      <c r="U115" s="24">
        <v>0</v>
      </c>
      <c r="V115" s="23">
        <v>0</v>
      </c>
      <c r="W115" s="24">
        <v>0</v>
      </c>
    </row>
    <row r="116" spans="1:23" x14ac:dyDescent="0.25">
      <c r="A116" s="31">
        <f t="shared" si="12"/>
        <v>15</v>
      </c>
      <c r="B116" s="32">
        <v>2089</v>
      </c>
      <c r="C116" s="25" t="str">
        <f>_xlfn.XLOOKUP(__xlnm._FilterDatabase_1513[[#This Row],[SAPSA Number]],Table1[SAPSA number],Table1[Paid up])</f>
        <v>Y</v>
      </c>
      <c r="D116" s="39" t="str">
        <f>_xlfn.XLOOKUP(__xlnm._FilterDatabase_1513[[#This Row],[SAPSA Number]],'DS Point summary'!A:A,'DS Point summary'!C:C)</f>
        <v>Doané</v>
      </c>
      <c r="E116" s="39" t="str">
        <f>_xlfn.XLOOKUP(__xlnm._FilterDatabase_1513[[#This Row],[SAPSA Number]],'DS Point summary'!A:A,'DS Point summary'!D:D)</f>
        <v>Vermooten</v>
      </c>
      <c r="F116" s="20" t="str">
        <f>_xlfn.XLOOKUP(__xlnm._FilterDatabase_1513[[#This Row],[SAPSA Number]],'DS Point summary'!A:A,'DS Point summary'!E:E)</f>
        <v>D</v>
      </c>
      <c r="G116" s="17" t="str">
        <f ca="1">_xlfn.XLOOKUP(__xlnm._FilterDatabase_1513[[#This Row],[SAPSA Number]],'DS Point summary'!A:A,'DS Point summary'!F:F)</f>
        <v xml:space="preserve"> </v>
      </c>
      <c r="H116" s="19">
        <f ca="1">_xlfn.XLOOKUP(__xlnm._FilterDatabase_1513[[#This Row],[SAPSA Number]],'DS Point summary'!A:A,'DS Point summary'!G:G)</f>
        <v>41</v>
      </c>
      <c r="I116" s="33" t="s">
        <v>345</v>
      </c>
      <c r="J116" s="34">
        <f t="shared" si="9"/>
        <v>0</v>
      </c>
      <c r="K116" s="22">
        <f t="shared" si="10"/>
        <v>0</v>
      </c>
      <c r="L116" s="23">
        <v>0</v>
      </c>
      <c r="M116" s="24">
        <v>0</v>
      </c>
      <c r="N116" s="23">
        <v>0</v>
      </c>
      <c r="O116" s="24">
        <v>0</v>
      </c>
      <c r="P116" s="23">
        <v>0</v>
      </c>
      <c r="Q116" s="24">
        <v>0</v>
      </c>
      <c r="R116" s="23">
        <v>0</v>
      </c>
      <c r="S116" s="24">
        <v>0</v>
      </c>
      <c r="T116" s="23">
        <v>0</v>
      </c>
      <c r="U116" s="24">
        <v>0</v>
      </c>
      <c r="V116" s="23">
        <v>0</v>
      </c>
      <c r="W116" s="24">
        <v>0</v>
      </c>
    </row>
    <row r="117" spans="1:23" x14ac:dyDescent="0.25">
      <c r="A117" s="31">
        <f t="shared" si="12"/>
        <v>15</v>
      </c>
      <c r="B117" s="32">
        <v>2051</v>
      </c>
      <c r="C117" s="25" t="str">
        <f>_xlfn.XLOOKUP(__xlnm._FilterDatabase_1513[[#This Row],[SAPSA Number]],Table1[SAPSA number],Table1[Paid up])</f>
        <v>Y</v>
      </c>
      <c r="D117" s="39" t="str">
        <f>_xlfn.XLOOKUP(__xlnm._FilterDatabase_1513[[#This Row],[SAPSA Number]],'DS Point summary'!A:A,'DS Point summary'!C:C)</f>
        <v>Simon Adriaan</v>
      </c>
      <c r="E117" s="39" t="str">
        <f>_xlfn.XLOOKUP(__xlnm._FilterDatabase_1513[[#This Row],[SAPSA Number]],'DS Point summary'!A:A,'DS Point summary'!D:D)</f>
        <v>Vermooten</v>
      </c>
      <c r="F117" s="20" t="str">
        <f>_xlfn.XLOOKUP(__xlnm._FilterDatabase_1513[[#This Row],[SAPSA Number]],'DS Point summary'!A:A,'DS Point summary'!E:E)</f>
        <v>SA</v>
      </c>
      <c r="G117" s="17" t="str">
        <f ca="1">_xlfn.XLOOKUP(__xlnm._FilterDatabase_1513[[#This Row],[SAPSA Number]],'DS Point summary'!A:A,'DS Point summary'!F:F)</f>
        <v>GS</v>
      </c>
      <c r="H117" s="19">
        <f ca="1">_xlfn.XLOOKUP(__xlnm._FilterDatabase_1513[[#This Row],[SAPSA Number]],'DS Point summary'!A:A,'DS Point summary'!G:G)</f>
        <v>71</v>
      </c>
      <c r="I117" s="33" t="s">
        <v>345</v>
      </c>
      <c r="J117" s="34">
        <f t="shared" si="9"/>
        <v>0</v>
      </c>
      <c r="K117" s="22">
        <f t="shared" si="10"/>
        <v>0</v>
      </c>
      <c r="L117" s="23">
        <v>0</v>
      </c>
      <c r="M117" s="24">
        <v>0</v>
      </c>
      <c r="N117" s="23">
        <v>0</v>
      </c>
      <c r="O117" s="24">
        <v>0</v>
      </c>
      <c r="P117" s="23">
        <v>0</v>
      </c>
      <c r="Q117" s="24">
        <v>0</v>
      </c>
      <c r="R117" s="23">
        <v>0</v>
      </c>
      <c r="S117" s="24">
        <v>0</v>
      </c>
      <c r="T117" s="23">
        <v>0</v>
      </c>
      <c r="U117" s="24">
        <v>0</v>
      </c>
      <c r="V117" s="23">
        <v>0</v>
      </c>
      <c r="W117" s="24">
        <v>0</v>
      </c>
    </row>
    <row r="118" spans="1:23" x14ac:dyDescent="0.25">
      <c r="A118" s="31">
        <f t="shared" si="12"/>
        <v>15</v>
      </c>
      <c r="B118" s="32">
        <v>896</v>
      </c>
      <c r="C118" s="25" t="str">
        <f>_xlfn.XLOOKUP(__xlnm._FilterDatabase_1513[[#This Row],[SAPSA Number]],Table1[SAPSA number],Table1[Paid up])</f>
        <v>Y</v>
      </c>
      <c r="D118" s="39" t="str">
        <f>_xlfn.XLOOKUP(__xlnm._FilterDatabase_1513[[#This Row],[SAPSA Number]],'DS Point summary'!A:A,'DS Point summary'!C:C)</f>
        <v>Johannes Francois</v>
      </c>
      <c r="E118" s="39" t="str">
        <f>_xlfn.XLOOKUP(__xlnm._FilterDatabase_1513[[#This Row],[SAPSA Number]],'DS Point summary'!A:A,'DS Point summary'!D:D)</f>
        <v>Wheeler</v>
      </c>
      <c r="F118" s="20" t="str">
        <f>_xlfn.XLOOKUP(__xlnm._FilterDatabase_1513[[#This Row],[SAPSA Number]],'DS Point summary'!A:A,'DS Point summary'!E:E)</f>
        <v>JF</v>
      </c>
      <c r="G118" s="17" t="str">
        <f ca="1">_xlfn.XLOOKUP(__xlnm._FilterDatabase_1513[[#This Row],[SAPSA Number]],'DS Point summary'!A:A,'DS Point summary'!F:F)</f>
        <v xml:space="preserve"> </v>
      </c>
      <c r="H118" s="19">
        <f ca="1">_xlfn.XLOOKUP(__xlnm._FilterDatabase_1513[[#This Row],[SAPSA Number]],'DS Point summary'!A:A,'DS Point summary'!G:G)</f>
        <v>45</v>
      </c>
      <c r="I118" s="33" t="s">
        <v>345</v>
      </c>
      <c r="J118" s="34">
        <f t="shared" si="9"/>
        <v>0</v>
      </c>
      <c r="K118" s="22">
        <f t="shared" si="10"/>
        <v>0</v>
      </c>
      <c r="L118" s="23">
        <v>0</v>
      </c>
      <c r="M118" s="24">
        <v>0</v>
      </c>
      <c r="N118" s="23">
        <v>0</v>
      </c>
      <c r="O118" s="24">
        <v>0</v>
      </c>
      <c r="P118" s="23">
        <v>0</v>
      </c>
      <c r="Q118" s="24">
        <v>0</v>
      </c>
      <c r="R118" s="23">
        <v>0</v>
      </c>
      <c r="S118" s="24">
        <v>0</v>
      </c>
      <c r="T118" s="23">
        <v>0</v>
      </c>
      <c r="U118" s="24">
        <v>0</v>
      </c>
      <c r="V118" s="23">
        <v>0</v>
      </c>
      <c r="W118" s="24">
        <v>0</v>
      </c>
    </row>
    <row r="119" spans="1:23" x14ac:dyDescent="0.25">
      <c r="A119" s="31">
        <f t="shared" si="12"/>
        <v>15</v>
      </c>
      <c r="B119" s="32">
        <v>1716</v>
      </c>
      <c r="C119" s="25" t="str">
        <f>_xlfn.XLOOKUP(__xlnm._FilterDatabase_1513[[#This Row],[SAPSA Number]],Table1[SAPSA number],Table1[Paid up])</f>
        <v>Y</v>
      </c>
      <c r="D119" s="39" t="str">
        <f>_xlfn.XLOOKUP(__xlnm._FilterDatabase_1513[[#This Row],[SAPSA Number]],'DS Point summary'!A:A,'DS Point summary'!C:C)</f>
        <v>Albert</v>
      </c>
      <c r="E119" s="39" t="str">
        <f>_xlfn.XLOOKUP(__xlnm._FilterDatabase_1513[[#This Row],[SAPSA Number]],'DS Point summary'!A:A,'DS Point summary'!D:D)</f>
        <v>Wöcke</v>
      </c>
      <c r="F119" s="20" t="str">
        <f>_xlfn.XLOOKUP(__xlnm._FilterDatabase_1513[[#This Row],[SAPSA Number]],'DS Point summary'!A:A,'DS Point summary'!E:E)</f>
        <v>A</v>
      </c>
      <c r="G119" s="17" t="str">
        <f ca="1">_xlfn.XLOOKUP(__xlnm._FilterDatabase_1513[[#This Row],[SAPSA Number]],'DS Point summary'!A:A,'DS Point summary'!F:F)</f>
        <v>S</v>
      </c>
      <c r="H119" s="19">
        <f ca="1">_xlfn.XLOOKUP(__xlnm._FilterDatabase_1513[[#This Row],[SAPSA Number]],'DS Point summary'!A:A,'DS Point summary'!G:G)</f>
        <v>57</v>
      </c>
      <c r="I119" s="33" t="s">
        <v>345</v>
      </c>
      <c r="J119" s="34">
        <f t="shared" si="9"/>
        <v>0</v>
      </c>
      <c r="K119" s="22">
        <f t="shared" si="10"/>
        <v>0</v>
      </c>
      <c r="L119" s="23">
        <v>0</v>
      </c>
      <c r="M119" s="24">
        <v>0</v>
      </c>
      <c r="N119" s="23">
        <v>0</v>
      </c>
      <c r="O119" s="24">
        <v>0</v>
      </c>
      <c r="P119" s="23">
        <v>0</v>
      </c>
      <c r="Q119" s="24">
        <v>0</v>
      </c>
      <c r="R119" s="23">
        <v>0</v>
      </c>
      <c r="S119" s="24">
        <v>0</v>
      </c>
      <c r="T119" s="23">
        <v>0</v>
      </c>
      <c r="U119" s="24">
        <v>0</v>
      </c>
      <c r="V119" s="23">
        <v>0</v>
      </c>
      <c r="W119" s="24">
        <v>0</v>
      </c>
    </row>
    <row r="120" spans="1:23" x14ac:dyDescent="0.25">
      <c r="A120" s="31">
        <f t="shared" si="12"/>
        <v>15</v>
      </c>
      <c r="B120" s="32">
        <v>206</v>
      </c>
      <c r="C120" s="25" t="str">
        <f>_xlfn.XLOOKUP(__xlnm._FilterDatabase_1513[[#This Row],[SAPSA Number]],Table1[SAPSA number],Table1[Paid up])</f>
        <v>Y</v>
      </c>
      <c r="D120" s="39" t="str">
        <f>_xlfn.XLOOKUP(__xlnm._FilterDatabase_1513[[#This Row],[SAPSA Number]],'DS Point summary'!A:A,'DS Point summary'!C:C)</f>
        <v>Pierre Dewald</v>
      </c>
      <c r="E120" s="39" t="str">
        <f>_xlfn.XLOOKUP(__xlnm._FilterDatabase_1513[[#This Row],[SAPSA Number]],'DS Point summary'!A:A,'DS Point summary'!D:D)</f>
        <v>Wrogemann</v>
      </c>
      <c r="F120" s="20" t="str">
        <f>_xlfn.XLOOKUP(__xlnm._FilterDatabase_1513[[#This Row],[SAPSA Number]],'DS Point summary'!A:A,'DS Point summary'!E:E)</f>
        <v>PD</v>
      </c>
      <c r="G120" s="17" t="str">
        <f ca="1">_xlfn.XLOOKUP(__xlnm._FilterDatabase_1513[[#This Row],[SAPSA Number]],'DS Point summary'!A:A,'DS Point summary'!F:F)</f>
        <v>S</v>
      </c>
      <c r="H120" s="19">
        <f ca="1">_xlfn.XLOOKUP(__xlnm._FilterDatabase_1513[[#This Row],[SAPSA Number]],'DS Point summary'!A:A,'DS Point summary'!G:G)</f>
        <v>54</v>
      </c>
      <c r="I120" s="33" t="s">
        <v>345</v>
      </c>
      <c r="J120" s="34">
        <f t="shared" si="9"/>
        <v>0</v>
      </c>
      <c r="K120" s="22">
        <f t="shared" si="10"/>
        <v>0</v>
      </c>
      <c r="L120" s="23">
        <v>0</v>
      </c>
      <c r="M120" s="24">
        <v>0</v>
      </c>
      <c r="N120" s="23">
        <v>0</v>
      </c>
      <c r="O120" s="24">
        <v>0</v>
      </c>
      <c r="P120" s="23">
        <v>0</v>
      </c>
      <c r="Q120" s="24">
        <v>0</v>
      </c>
      <c r="R120" s="23">
        <v>0</v>
      </c>
      <c r="S120" s="24">
        <v>0</v>
      </c>
      <c r="T120" s="23">
        <v>0</v>
      </c>
      <c r="U120" s="24">
        <v>0</v>
      </c>
      <c r="V120" s="23">
        <v>0</v>
      </c>
      <c r="W120" s="24">
        <v>0</v>
      </c>
    </row>
    <row r="121" spans="1:23" x14ac:dyDescent="0.25">
      <c r="A121" s="31"/>
      <c r="B121" s="32"/>
      <c r="C121" s="25">
        <f>_xlfn.XLOOKUP(__xlnm._FilterDatabase_1513[[#This Row],[SAPSA Number]],Table1[SAPSA number],Table1[Paid up])</f>
        <v>0</v>
      </c>
      <c r="D121" s="39" t="e">
        <f>_xlfn.XLOOKUP(__xlnm._FilterDatabase_1513[[#This Row],[SAPSA Number]],'DS Point summary'!A:A,'DS Point summary'!C:C)</f>
        <v>#N/A</v>
      </c>
      <c r="E121" s="39" t="e">
        <f>_xlfn.XLOOKUP(__xlnm._FilterDatabase_1513[[#This Row],[SAPSA Number]],'DS Point summary'!A:A,'DS Point summary'!D:D)</f>
        <v>#N/A</v>
      </c>
      <c r="F121" s="20">
        <f>_xlfn.XLOOKUP(__xlnm._FilterDatabase_1513[[#This Row],[SAPSA Number]],'DS Point summary'!A:A,'DS Point summary'!E:E)</f>
        <v>0</v>
      </c>
      <c r="G121" s="17">
        <f>_xlfn.XLOOKUP(__xlnm._FilterDatabase_1513[[#This Row],[SAPSA Number]],'DS Point summary'!A:A,'DS Point summary'!F:F)</f>
        <v>0</v>
      </c>
      <c r="H121" s="19" t="e">
        <f>_xlfn.XLOOKUP(__xlnm._FilterDatabase_1513[[#This Row],[SAPSA Number]],'DS Point summary'!A:A,'DS Point summary'!G:G)</f>
        <v>#N/A</v>
      </c>
      <c r="I121" s="33"/>
      <c r="J121" s="34"/>
      <c r="K121" s="22"/>
      <c r="L121" s="23"/>
      <c r="M121" s="24"/>
      <c r="N121" s="23"/>
      <c r="O121" s="24"/>
      <c r="P121" s="23"/>
      <c r="Q121" s="24"/>
      <c r="R121" s="23"/>
      <c r="S121" s="24"/>
      <c r="T121" s="23"/>
      <c r="U121" s="24"/>
      <c r="V121" s="23"/>
      <c r="W121" s="24"/>
    </row>
  </sheetData>
  <sheetProtection algorithmName="SHA-512" hashValue="UmNUEFbV/KS8joYDLx1FyGl8flSwocBBJP+4RHjIL8+m+ZA0W3nU931smHSjGHtHnT5X5Bqa5srPQR/JH890XA==" saltValue="VAFF0CJrT+H+2qj8yWm8Yg==" spinCount="100000" sheet="1" selectLockedCells="1" selectUnlockedCells="1"/>
  <conditionalFormatting sqref="G2:G121">
    <cfRule type="cellIs" dxfId="6" priority="2" stopIfTrue="1" operator="equal">
      <formula>0</formula>
    </cfRule>
  </conditionalFormatting>
  <pageMargins left="0.7" right="0.7" top="0.75" bottom="0.75" header="0.3" footer="0.3"/>
  <tableParts count="1">
    <tablePart r:id="rId1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3FA33C-7B1D-4878-920B-B81F83FCB3E6}">
  <sheetPr codeName="Sheet15">
    <tabColor theme="7" tint="0.39997558519241921"/>
  </sheetPr>
  <dimension ref="A1:AMJ126"/>
  <sheetViews>
    <sheetView zoomScaleNormal="100" workbookViewId="0">
      <pane xSplit="11" ySplit="1" topLeftCell="L2" activePane="bottomRight" state="frozen"/>
      <selection activeCell="D82" sqref="D82"/>
      <selection pane="topRight" activeCell="D82" sqref="D82"/>
      <selection pane="bottomLeft" activeCell="D82" sqref="D82"/>
      <selection pane="bottomRight" activeCell="K124" sqref="K124:K126"/>
    </sheetView>
  </sheetViews>
  <sheetFormatPr defaultRowHeight="15" x14ac:dyDescent="0.25"/>
  <cols>
    <col min="1" max="1" width="9.28515625" style="37" customWidth="1"/>
    <col min="2" max="2" width="10.28515625" style="64" customWidth="1"/>
    <col min="3" max="3" width="10.28515625" style="64" hidden="1" customWidth="1"/>
    <col min="4" max="4" width="17.7109375" style="16" bestFit="1" customWidth="1"/>
    <col min="5" max="5" width="16.140625" style="16" bestFit="1" customWidth="1"/>
    <col min="6" max="6" width="8.7109375" style="16" customWidth="1"/>
    <col min="7" max="7" width="8.5703125" style="16" bestFit="1" customWidth="1"/>
    <col min="8" max="8" width="6.7109375" style="16" hidden="1" customWidth="1"/>
    <col min="9" max="9" width="13.85546875" style="16" customWidth="1"/>
    <col min="10" max="10" width="7.28515625" style="16" customWidth="1"/>
    <col min="11" max="11" width="8.140625" style="38" customWidth="1"/>
    <col min="12" max="23" width="6.85546875" style="16" customWidth="1"/>
    <col min="24" max="1024" width="10.28515625" style="16" customWidth="1"/>
  </cols>
  <sheetData>
    <row r="1" spans="1:23" ht="30" x14ac:dyDescent="0.25">
      <c r="A1" s="10" t="s">
        <v>348</v>
      </c>
      <c r="B1" s="63" t="s">
        <v>317</v>
      </c>
      <c r="C1" s="63" t="s">
        <v>698</v>
      </c>
      <c r="D1" s="11" t="s">
        <v>3</v>
      </c>
      <c r="E1" s="11" t="s">
        <v>4</v>
      </c>
      <c r="F1" s="11" t="s">
        <v>5</v>
      </c>
      <c r="G1" s="12" t="s">
        <v>318</v>
      </c>
      <c r="H1" s="13" t="s">
        <v>8</v>
      </c>
      <c r="I1" s="14" t="s">
        <v>349</v>
      </c>
      <c r="J1" s="14" t="s">
        <v>350</v>
      </c>
      <c r="K1" s="15" t="s">
        <v>351</v>
      </c>
      <c r="L1" s="14" t="s">
        <v>352</v>
      </c>
      <c r="M1" s="14" t="s">
        <v>353</v>
      </c>
      <c r="N1" s="14" t="s">
        <v>354</v>
      </c>
      <c r="O1" s="14" t="s">
        <v>355</v>
      </c>
      <c r="P1" s="14" t="s">
        <v>347</v>
      </c>
      <c r="Q1" s="14" t="s">
        <v>356</v>
      </c>
      <c r="R1" s="14" t="s">
        <v>357</v>
      </c>
      <c r="S1" s="14" t="s">
        <v>358</v>
      </c>
      <c r="T1" s="14" t="s">
        <v>359</v>
      </c>
      <c r="U1" s="14" t="s">
        <v>360</v>
      </c>
      <c r="V1" s="14" t="s">
        <v>361</v>
      </c>
      <c r="W1" s="14" t="s">
        <v>362</v>
      </c>
    </row>
    <row r="2" spans="1:23" ht="14.45" customHeight="1" x14ac:dyDescent="0.25">
      <c r="A2" s="17">
        <f t="shared" ref="A2:A34" si="0">RANK(K2,K$2:K$139,0)</f>
        <v>1</v>
      </c>
      <c r="B2" s="25">
        <v>4672</v>
      </c>
      <c r="C2" s="25" t="str">
        <f>_xlfn.XLOOKUP(__xlnm._FilterDatabase_1515[[#This Row],[SAPSA Number]],Table1[SAPSA number],Table1[Paid up])</f>
        <v>Y</v>
      </c>
      <c r="D2" s="39" t="str">
        <f>_xlfn.XLOOKUP(__xlnm._FilterDatabase_1515[[#This Row],[SAPSA Number]],'DS Point summary'!A:A,'DS Point summary'!C:C)</f>
        <v>Frederick John</v>
      </c>
      <c r="E2" s="39" t="str">
        <f>_xlfn.XLOOKUP(__xlnm._FilterDatabase_1515[[#This Row],[SAPSA Number]],'DS Point summary'!A:A,'DS Point summary'!D:D)</f>
        <v>Turnbull</v>
      </c>
      <c r="F2" s="20" t="str">
        <f>_xlfn.XLOOKUP(__xlnm._FilterDatabase_1515[[#This Row],[SAPSA Number]],'DS Point summary'!A:A,'DS Point summary'!E:E)</f>
        <v>FJ</v>
      </c>
      <c r="G2" s="17" t="str">
        <f ca="1">_xlfn.XLOOKUP(__xlnm._FilterDatabase_1515[[#This Row],[SAPSA Number]],'DS Point summary'!A:A,'DS Point summary'!F:F)</f>
        <v>S</v>
      </c>
      <c r="H2" s="19">
        <f ca="1">_xlfn.XLOOKUP(__xlnm._FilterDatabase_1515[[#This Row],[SAPSA Number]],'DS Point summary'!A:A,'DS Point summary'!G:G)</f>
        <v>59</v>
      </c>
      <c r="I2" s="19" t="s">
        <v>366</v>
      </c>
      <c r="J2" s="21">
        <f t="shared" ref="J2:J33" si="1">(IF(L2&gt;0,1,0)+(IF(M2&gt;0,1,0))+(IF(N2&gt;0,1,0))+(IF(O2&gt;0,1,0))+(IF(P2&gt;0,1,0))+(IF(Q2&gt;0,1,0))+(IF(R2&gt;0,1,0))+(IF(S2&gt;0,1,0))+(IF(T2&gt;0,1,0))+(IF(U2&gt;0,1,0))+(IF(V2&gt;0,1,0))+(IF(W2&gt;0,1,0)))</f>
        <v>3</v>
      </c>
      <c r="K2" s="22">
        <f t="shared" ref="K2:K33" si="2">(LARGE(L2:U2,1)+LARGE(L2:U2,2)+LARGE(L2:U2,3)+LARGE(L2:U2,4)+LARGE(L2:U2,5))/5</f>
        <v>59.961400000000005</v>
      </c>
      <c r="L2" s="83">
        <v>0</v>
      </c>
      <c r="M2" s="84">
        <v>99.807000000000002</v>
      </c>
      <c r="N2" s="83">
        <v>0</v>
      </c>
      <c r="O2" s="84">
        <v>0</v>
      </c>
      <c r="P2" s="83">
        <v>100</v>
      </c>
      <c r="Q2" s="84">
        <v>0</v>
      </c>
      <c r="R2" s="83">
        <v>0</v>
      </c>
      <c r="S2" s="84">
        <v>100</v>
      </c>
      <c r="T2" s="83">
        <v>0</v>
      </c>
      <c r="U2" s="84">
        <v>0</v>
      </c>
      <c r="V2" s="83">
        <v>0</v>
      </c>
      <c r="W2" s="84">
        <v>0</v>
      </c>
    </row>
    <row r="3" spans="1:23" ht="14.45" customHeight="1" x14ac:dyDescent="0.25">
      <c r="A3" s="17">
        <f t="shared" si="0"/>
        <v>2</v>
      </c>
      <c r="B3" s="25">
        <v>1321</v>
      </c>
      <c r="C3" s="25" t="str">
        <f>_xlfn.XLOOKUP(__xlnm._FilterDatabase_1515[[#This Row],[SAPSA Number]],Table1[SAPSA number],Table1[Paid up])</f>
        <v>Y</v>
      </c>
      <c r="D3" s="39" t="str">
        <f>_xlfn.XLOOKUP(__xlnm._FilterDatabase_1515[[#This Row],[SAPSA Number]],'DS Point summary'!A:A,'DS Point summary'!C:C)</f>
        <v>Neal Monisen</v>
      </c>
      <c r="E3" s="39" t="str">
        <f>_xlfn.XLOOKUP(__xlnm._FilterDatabase_1515[[#This Row],[SAPSA Number]],'DS Point summary'!A:A,'DS Point summary'!D:D)</f>
        <v>Sokay</v>
      </c>
      <c r="F3" s="20" t="str">
        <f>_xlfn.XLOOKUP(__xlnm._FilterDatabase_1515[[#This Row],[SAPSA Number]],'DS Point summary'!A:A,'DS Point summary'!E:E)</f>
        <v>NM</v>
      </c>
      <c r="G3" s="17" t="str">
        <f ca="1">_xlfn.XLOOKUP(__xlnm._FilterDatabase_1515[[#This Row],[SAPSA Number]],'DS Point summary'!A:A,'DS Point summary'!F:F)</f>
        <v>S</v>
      </c>
      <c r="H3" s="19">
        <f ca="1">_xlfn.XLOOKUP(__xlnm._FilterDatabase_1515[[#This Row],[SAPSA Number]],'DS Point summary'!A:A,'DS Point summary'!G:G)</f>
        <v>51</v>
      </c>
      <c r="I3" s="19" t="s">
        <v>366</v>
      </c>
      <c r="J3" s="21">
        <f t="shared" si="1"/>
        <v>3</v>
      </c>
      <c r="K3" s="22">
        <f t="shared" si="2"/>
        <v>52.14546</v>
      </c>
      <c r="L3" s="83">
        <v>60.7273</v>
      </c>
      <c r="M3" s="84">
        <v>100</v>
      </c>
      <c r="N3" s="83">
        <v>0</v>
      </c>
      <c r="O3" s="84">
        <v>0</v>
      </c>
      <c r="P3" s="83">
        <v>0</v>
      </c>
      <c r="Q3" s="84">
        <v>0</v>
      </c>
      <c r="R3" s="83">
        <v>0</v>
      </c>
      <c r="S3" s="84">
        <v>0</v>
      </c>
      <c r="T3" s="83">
        <v>0</v>
      </c>
      <c r="U3" s="84">
        <v>100</v>
      </c>
      <c r="V3" s="83">
        <v>0</v>
      </c>
      <c r="W3" s="84">
        <v>0</v>
      </c>
    </row>
    <row r="4" spans="1:23" ht="14.45" customHeight="1" x14ac:dyDescent="0.25">
      <c r="A4" s="17">
        <f t="shared" si="0"/>
        <v>3</v>
      </c>
      <c r="B4" s="25">
        <v>645</v>
      </c>
      <c r="C4" s="25" t="str">
        <f>_xlfn.XLOOKUP(__xlnm._FilterDatabase_1515[[#This Row],[SAPSA Number]],Table1[SAPSA number],Table1[Paid up])</f>
        <v>Y</v>
      </c>
      <c r="D4" s="39" t="str">
        <f>_xlfn.XLOOKUP(__xlnm._FilterDatabase_1515[[#This Row],[SAPSA Number]],'DS Point summary'!A:A,'DS Point summary'!C:C)</f>
        <v>Lukas Marthinus</v>
      </c>
      <c r="E4" s="39" t="str">
        <f>_xlfn.XLOOKUP(__xlnm._FilterDatabase_1515[[#This Row],[SAPSA Number]],'DS Point summary'!A:A,'DS Point summary'!D:D)</f>
        <v>Janse van Rensburg</v>
      </c>
      <c r="F4" s="20" t="str">
        <f>_xlfn.XLOOKUP(__xlnm._FilterDatabase_1515[[#This Row],[SAPSA Number]],'DS Point summary'!A:A,'DS Point summary'!E:E)</f>
        <v>LM</v>
      </c>
      <c r="G4" s="17" t="str">
        <f ca="1">_xlfn.XLOOKUP(__xlnm._FilterDatabase_1515[[#This Row],[SAPSA Number]],'DS Point summary'!A:A,'DS Point summary'!F:F)</f>
        <v xml:space="preserve"> </v>
      </c>
      <c r="H4" s="19">
        <f ca="1">_xlfn.XLOOKUP(__xlnm._FilterDatabase_1515[[#This Row],[SAPSA Number]],'DS Point summary'!A:A,'DS Point summary'!G:G)</f>
        <v>29</v>
      </c>
      <c r="I4" s="19" t="s">
        <v>366</v>
      </c>
      <c r="J4" s="21">
        <f t="shared" si="1"/>
        <v>1</v>
      </c>
      <c r="K4" s="22">
        <f t="shared" si="2"/>
        <v>20</v>
      </c>
      <c r="L4" s="83">
        <v>100</v>
      </c>
      <c r="M4" s="84">
        <v>0</v>
      </c>
      <c r="N4" s="83">
        <v>0</v>
      </c>
      <c r="O4" s="84">
        <v>0</v>
      </c>
      <c r="P4" s="83">
        <v>0</v>
      </c>
      <c r="Q4" s="84">
        <v>0</v>
      </c>
      <c r="R4" s="83">
        <v>0</v>
      </c>
      <c r="S4" s="84">
        <v>0</v>
      </c>
      <c r="T4" s="83">
        <v>0</v>
      </c>
      <c r="U4" s="84">
        <v>0</v>
      </c>
      <c r="V4" s="83">
        <v>0</v>
      </c>
      <c r="W4" s="84">
        <v>0</v>
      </c>
    </row>
    <row r="5" spans="1:23" ht="14.45" customHeight="1" x14ac:dyDescent="0.25">
      <c r="A5" s="17">
        <f t="shared" si="0"/>
        <v>3</v>
      </c>
      <c r="B5" s="25">
        <v>2051</v>
      </c>
      <c r="C5" s="25" t="str">
        <f>_xlfn.XLOOKUP(__xlnm._FilterDatabase_1515[[#This Row],[SAPSA Number]],Table1[SAPSA number],Table1[Paid up])</f>
        <v>Y</v>
      </c>
      <c r="D5" s="39" t="str">
        <f>_xlfn.XLOOKUP(__xlnm._FilterDatabase_1515[[#This Row],[SAPSA Number]],'DS Point summary'!A:A,'DS Point summary'!C:C)</f>
        <v>Simon Adriaan</v>
      </c>
      <c r="E5" s="39" t="str">
        <f>_xlfn.XLOOKUP(__xlnm._FilterDatabase_1515[[#This Row],[SAPSA Number]],'DS Point summary'!A:A,'DS Point summary'!D:D)</f>
        <v>Vermooten</v>
      </c>
      <c r="F5" s="20" t="str">
        <f>_xlfn.XLOOKUP(__xlnm._FilterDatabase_1515[[#This Row],[SAPSA Number]],'DS Point summary'!A:A,'DS Point summary'!E:E)</f>
        <v>SA</v>
      </c>
      <c r="G5" s="17" t="str">
        <f ca="1">_xlfn.XLOOKUP(__xlnm._FilterDatabase_1515[[#This Row],[SAPSA Number]],'DS Point summary'!A:A,'DS Point summary'!F:F)</f>
        <v>GS</v>
      </c>
      <c r="H5" s="19">
        <f ca="1">_xlfn.XLOOKUP(__xlnm._FilterDatabase_1515[[#This Row],[SAPSA Number]],'DS Point summary'!A:A,'DS Point summary'!G:G)</f>
        <v>71</v>
      </c>
      <c r="I5" s="19" t="s">
        <v>366</v>
      </c>
      <c r="J5" s="21">
        <f t="shared" si="1"/>
        <v>1</v>
      </c>
      <c r="K5" s="22">
        <f t="shared" si="2"/>
        <v>20</v>
      </c>
      <c r="L5" s="83">
        <v>0</v>
      </c>
      <c r="M5" s="84">
        <v>0</v>
      </c>
      <c r="N5" s="83">
        <v>0</v>
      </c>
      <c r="O5" s="84">
        <v>100</v>
      </c>
      <c r="P5" s="83">
        <v>0</v>
      </c>
      <c r="Q5" s="84">
        <v>0</v>
      </c>
      <c r="R5" s="83">
        <v>0</v>
      </c>
      <c r="S5" s="84">
        <v>0</v>
      </c>
      <c r="T5" s="83">
        <v>0</v>
      </c>
      <c r="U5" s="84">
        <v>0</v>
      </c>
      <c r="V5" s="83">
        <v>0</v>
      </c>
      <c r="W5" s="84">
        <v>0</v>
      </c>
    </row>
    <row r="6" spans="1:23" ht="14.45" customHeight="1" x14ac:dyDescent="0.25">
      <c r="A6" s="17">
        <f t="shared" si="0"/>
        <v>5</v>
      </c>
      <c r="B6" s="18">
        <v>7260</v>
      </c>
      <c r="C6" s="25" t="str">
        <f>_xlfn.XLOOKUP(__xlnm._FilterDatabase_1515[[#This Row],[SAPSA Number]],Table1[SAPSA number],Table1[Paid up])</f>
        <v>Y</v>
      </c>
      <c r="D6" s="39" t="str">
        <f>_xlfn.XLOOKUP(__xlnm._FilterDatabase_1515[[#This Row],[SAPSA Number]],'DS Point summary'!A:A,'DS Point summary'!C:C)</f>
        <v>Glenn</v>
      </c>
      <c r="E6" s="39" t="str">
        <f>_xlfn.XLOOKUP(__xlnm._FilterDatabase_1515[[#This Row],[SAPSA Number]],'DS Point summary'!A:A,'DS Point summary'!D:D)</f>
        <v>Kieser</v>
      </c>
      <c r="F6" s="20" t="str">
        <f>_xlfn.XLOOKUP(__xlnm._FilterDatabase_1515[[#This Row],[SAPSA Number]],'DS Point summary'!A:A,'DS Point summary'!E:E)</f>
        <v>G</v>
      </c>
      <c r="G6" s="17" t="str">
        <f ca="1">_xlfn.XLOOKUP(__xlnm._FilterDatabase_1515[[#This Row],[SAPSA Number]],'DS Point summary'!A:A,'DS Point summary'!F:F)</f>
        <v>S</v>
      </c>
      <c r="H6" s="19">
        <f ca="1">_xlfn.XLOOKUP(__xlnm._FilterDatabase_1515[[#This Row],[SAPSA Number]],'DS Point summary'!A:A,'DS Point summary'!G:G)</f>
        <v>59</v>
      </c>
      <c r="I6" s="19" t="s">
        <v>366</v>
      </c>
      <c r="J6" s="21">
        <f t="shared" si="1"/>
        <v>0</v>
      </c>
      <c r="K6" s="22">
        <f t="shared" si="2"/>
        <v>0</v>
      </c>
      <c r="L6" s="23">
        <v>0</v>
      </c>
      <c r="M6" s="24">
        <v>0</v>
      </c>
      <c r="N6" s="23">
        <v>0</v>
      </c>
      <c r="O6" s="24">
        <v>0</v>
      </c>
      <c r="P6" s="23">
        <v>0</v>
      </c>
      <c r="Q6" s="24">
        <v>0</v>
      </c>
      <c r="R6" s="23">
        <v>0</v>
      </c>
      <c r="S6" s="24">
        <v>0</v>
      </c>
      <c r="T6" s="23">
        <v>0</v>
      </c>
      <c r="U6" s="24">
        <v>0</v>
      </c>
      <c r="V6" s="23">
        <v>0</v>
      </c>
      <c r="W6" s="24">
        <v>0</v>
      </c>
    </row>
    <row r="7" spans="1:23" ht="14.45" customHeight="1" x14ac:dyDescent="0.25">
      <c r="A7" s="17">
        <f t="shared" si="0"/>
        <v>5</v>
      </c>
      <c r="B7" s="40"/>
      <c r="C7" s="25">
        <f>_xlfn.XLOOKUP(__xlnm._FilterDatabase_1515[[#This Row],[SAPSA Number]],Table1[SAPSA number],Table1[Paid up])</f>
        <v>0</v>
      </c>
      <c r="D7" s="39" t="e">
        <f>_xlfn.XLOOKUP(__xlnm._FilterDatabase_1515[[#This Row],[SAPSA Number]],'DS Point summary'!A:A,'DS Point summary'!C:C)</f>
        <v>#N/A</v>
      </c>
      <c r="E7" s="39">
        <f>_xlfn.XLOOKUP(__xlnm._FilterDatabase_1515[[#This Row],[SAPSA Number]],'DS Point summary'!A:A,'DS Point summary'!D:D)</f>
        <v>0</v>
      </c>
      <c r="F7" s="20">
        <f>_xlfn.XLOOKUP(__xlnm._FilterDatabase_1515[[#This Row],[SAPSA Number]],'DS Point summary'!A:A,'DS Point summary'!E:E)</f>
        <v>0</v>
      </c>
      <c r="G7" s="17" t="e">
        <f>_xlfn.XLOOKUP(__xlnm._FilterDatabase_1515[[#This Row],[SAPSA Number]],'DS Point summary'!A:A,'DS Point summary'!F:F)</f>
        <v>#N/A</v>
      </c>
      <c r="H7" s="19" t="e">
        <f>_xlfn.XLOOKUP(__xlnm._FilterDatabase_1515[[#This Row],[SAPSA Number]],'DS Point summary'!A:A,'DS Point summary'!G:G)</f>
        <v>#N/A</v>
      </c>
      <c r="I7" s="19" t="s">
        <v>366</v>
      </c>
      <c r="J7" s="21">
        <f t="shared" si="1"/>
        <v>0</v>
      </c>
      <c r="K7" s="22">
        <f t="shared" si="2"/>
        <v>0</v>
      </c>
      <c r="L7" s="23">
        <v>0</v>
      </c>
      <c r="M7" s="24">
        <v>0</v>
      </c>
      <c r="N7" s="23">
        <v>0</v>
      </c>
      <c r="O7" s="24">
        <v>0</v>
      </c>
      <c r="P7" s="23">
        <v>0</v>
      </c>
      <c r="Q7" s="24">
        <v>0</v>
      </c>
      <c r="R7" s="23">
        <v>0</v>
      </c>
      <c r="S7" s="24">
        <v>0</v>
      </c>
      <c r="T7" s="23">
        <v>0</v>
      </c>
      <c r="U7" s="24">
        <v>0</v>
      </c>
      <c r="V7" s="23">
        <v>0</v>
      </c>
      <c r="W7" s="24">
        <v>0</v>
      </c>
    </row>
    <row r="8" spans="1:23" ht="14.45" customHeight="1" x14ac:dyDescent="0.25">
      <c r="A8" s="17">
        <f t="shared" si="0"/>
        <v>5</v>
      </c>
      <c r="B8" s="25"/>
      <c r="C8" s="25">
        <f>_xlfn.XLOOKUP(__xlnm._FilterDatabase_1515[[#This Row],[SAPSA Number]],Table1[SAPSA number],Table1[Paid up])</f>
        <v>0</v>
      </c>
      <c r="D8" s="39" t="e">
        <f>_xlfn.XLOOKUP(__xlnm._FilterDatabase_1515[[#This Row],[SAPSA Number]],'DS Point summary'!A:A,'DS Point summary'!C:C)</f>
        <v>#N/A</v>
      </c>
      <c r="E8" s="39">
        <f>_xlfn.XLOOKUP(__xlnm._FilterDatabase_1515[[#This Row],[SAPSA Number]],'DS Point summary'!A:A,'DS Point summary'!D:D)</f>
        <v>0</v>
      </c>
      <c r="F8" s="20">
        <f>_xlfn.XLOOKUP(__xlnm._FilterDatabase_1515[[#This Row],[SAPSA Number]],'DS Point summary'!A:A,'DS Point summary'!E:E)</f>
        <v>0</v>
      </c>
      <c r="G8" s="17">
        <f>_xlfn.XLOOKUP(__xlnm._FilterDatabase_1515[[#This Row],[SAPSA Number]],'DS Point summary'!A:A,'DS Point summary'!F:F)</f>
        <v>0</v>
      </c>
      <c r="H8" s="19" t="e">
        <f>_xlfn.XLOOKUP(__xlnm._FilterDatabase_1515[[#This Row],[SAPSA Number]],'DS Point summary'!A:A,'DS Point summary'!G:G)</f>
        <v>#N/A</v>
      </c>
      <c r="I8" s="19" t="s">
        <v>366</v>
      </c>
      <c r="J8" s="21">
        <f t="shared" si="1"/>
        <v>0</v>
      </c>
      <c r="K8" s="22">
        <f t="shared" si="2"/>
        <v>0</v>
      </c>
      <c r="L8" s="23">
        <v>0</v>
      </c>
      <c r="M8" s="24">
        <v>0</v>
      </c>
      <c r="N8" s="23">
        <v>0</v>
      </c>
      <c r="O8" s="24">
        <v>0</v>
      </c>
      <c r="P8" s="23">
        <v>0</v>
      </c>
      <c r="Q8" s="24">
        <v>0</v>
      </c>
      <c r="R8" s="23">
        <v>0</v>
      </c>
      <c r="S8" s="24">
        <v>0</v>
      </c>
      <c r="T8" s="23">
        <v>0</v>
      </c>
      <c r="U8" s="24">
        <v>0</v>
      </c>
      <c r="V8" s="23">
        <v>0</v>
      </c>
      <c r="W8" s="24">
        <v>0</v>
      </c>
    </row>
    <row r="9" spans="1:23" ht="14.45" customHeight="1" x14ac:dyDescent="0.25">
      <c r="A9" s="17">
        <f t="shared" si="0"/>
        <v>5</v>
      </c>
      <c r="B9" s="25"/>
      <c r="C9" s="25">
        <f>_xlfn.XLOOKUP(__xlnm._FilterDatabase_1515[[#This Row],[SAPSA Number]],Table1[SAPSA number],Table1[Paid up])</f>
        <v>0</v>
      </c>
      <c r="D9" s="39">
        <f>_xlfn.XLOOKUP(__xlnm._FilterDatabase_1515[[#This Row],[SAPSA Number]],'DS Point summary'!A:A,'DS Point summary'!C:C)</f>
        <v>0</v>
      </c>
      <c r="E9" s="39">
        <f>_xlfn.XLOOKUP(__xlnm._FilterDatabase_1515[[#This Row],[SAPSA Number]],'DS Point summary'!A:A,'DS Point summary'!D:D)</f>
        <v>0</v>
      </c>
      <c r="F9" s="20" t="e">
        <f>_xlfn.XLOOKUP(__xlnm._FilterDatabase_1515[[#This Row],[SAPSA Number]],'DS Point summary'!A:A,'DS Point summary'!E:E)</f>
        <v>#N/A</v>
      </c>
      <c r="G9" s="17">
        <f>_xlfn.XLOOKUP(__xlnm._FilterDatabase_1515[[#This Row],[SAPSA Number]],'DS Point summary'!A:A,'DS Point summary'!F:F)</f>
        <v>0</v>
      </c>
      <c r="H9" s="19" t="e">
        <f>_xlfn.XLOOKUP(__xlnm._FilterDatabase_1515[[#This Row],[SAPSA Number]],'DS Point summary'!A:A,'DS Point summary'!G:G)</f>
        <v>#N/A</v>
      </c>
      <c r="I9" s="19" t="s">
        <v>366</v>
      </c>
      <c r="J9" s="21">
        <f t="shared" si="1"/>
        <v>0</v>
      </c>
      <c r="K9" s="22">
        <f t="shared" si="2"/>
        <v>0</v>
      </c>
      <c r="L9" s="23">
        <v>0</v>
      </c>
      <c r="M9" s="24">
        <v>0</v>
      </c>
      <c r="N9" s="23">
        <v>0</v>
      </c>
      <c r="O9" s="24">
        <v>0</v>
      </c>
      <c r="P9" s="23">
        <v>0</v>
      </c>
      <c r="Q9" s="24">
        <v>0</v>
      </c>
      <c r="R9" s="23">
        <v>0</v>
      </c>
      <c r="S9" s="24">
        <v>0</v>
      </c>
      <c r="T9" s="23">
        <v>0</v>
      </c>
      <c r="U9" s="24">
        <v>0</v>
      </c>
      <c r="V9" s="23">
        <v>0</v>
      </c>
      <c r="W9" s="24">
        <v>0</v>
      </c>
    </row>
    <row r="10" spans="1:23" ht="14.45" customHeight="1" x14ac:dyDescent="0.25">
      <c r="A10" s="17">
        <f t="shared" si="0"/>
        <v>5</v>
      </c>
      <c r="B10" s="25"/>
      <c r="C10" s="25">
        <f>_xlfn.XLOOKUP(__xlnm._FilterDatabase_1515[[#This Row],[SAPSA Number]],Table1[SAPSA number],Table1[Paid up])</f>
        <v>0</v>
      </c>
      <c r="D10" s="39">
        <f>_xlfn.XLOOKUP(__xlnm._FilterDatabase_1515[[#This Row],[SAPSA Number]],'DS Point summary'!A:A,'DS Point summary'!C:C)</f>
        <v>0</v>
      </c>
      <c r="E10" s="39" t="e">
        <f>_xlfn.XLOOKUP(__xlnm._FilterDatabase_1515[[#This Row],[SAPSA Number]],'DS Point summary'!A:A,'DS Point summary'!D:D)</f>
        <v>#N/A</v>
      </c>
      <c r="F10" s="20">
        <f>_xlfn.XLOOKUP(__xlnm._FilterDatabase_1515[[#This Row],[SAPSA Number]],'DS Point summary'!A:A,'DS Point summary'!E:E)</f>
        <v>0</v>
      </c>
      <c r="G10" s="17">
        <f>_xlfn.XLOOKUP(__xlnm._FilterDatabase_1515[[#This Row],[SAPSA Number]],'DS Point summary'!A:A,'DS Point summary'!F:F)</f>
        <v>0</v>
      </c>
      <c r="H10" s="19" t="e">
        <f>_xlfn.XLOOKUP(__xlnm._FilterDatabase_1515[[#This Row],[SAPSA Number]],'DS Point summary'!A:A,'DS Point summary'!G:G)</f>
        <v>#N/A</v>
      </c>
      <c r="I10" s="19" t="s">
        <v>366</v>
      </c>
      <c r="J10" s="21">
        <f t="shared" si="1"/>
        <v>0</v>
      </c>
      <c r="K10" s="22">
        <f t="shared" si="2"/>
        <v>0</v>
      </c>
      <c r="L10" s="23">
        <v>0</v>
      </c>
      <c r="M10" s="24">
        <v>0</v>
      </c>
      <c r="N10" s="23">
        <v>0</v>
      </c>
      <c r="O10" s="24">
        <v>0</v>
      </c>
      <c r="P10" s="23">
        <v>0</v>
      </c>
      <c r="Q10" s="24">
        <v>0</v>
      </c>
      <c r="R10" s="23">
        <v>0</v>
      </c>
      <c r="S10" s="24">
        <v>0</v>
      </c>
      <c r="T10" s="23">
        <v>0</v>
      </c>
      <c r="U10" s="24">
        <v>0</v>
      </c>
      <c r="V10" s="23">
        <v>0</v>
      </c>
      <c r="W10" s="24">
        <v>0</v>
      </c>
    </row>
    <row r="11" spans="1:23" ht="14.45" customHeight="1" x14ac:dyDescent="0.25">
      <c r="A11" s="17">
        <f t="shared" si="0"/>
        <v>5</v>
      </c>
      <c r="B11" s="25"/>
      <c r="C11" s="25">
        <f>_xlfn.XLOOKUP(__xlnm._FilterDatabase_1515[[#This Row],[SAPSA Number]],Table1[SAPSA number],Table1[Paid up])</f>
        <v>0</v>
      </c>
      <c r="D11" s="39" t="e">
        <f>_xlfn.XLOOKUP(__xlnm._FilterDatabase_1515[[#This Row],[SAPSA Number]],'DS Point summary'!A:A,'DS Point summary'!C:C)</f>
        <v>#N/A</v>
      </c>
      <c r="E11" s="39" t="e">
        <f>_xlfn.XLOOKUP(__xlnm._FilterDatabase_1515[[#This Row],[SAPSA Number]],'DS Point summary'!A:A,'DS Point summary'!D:D)</f>
        <v>#N/A</v>
      </c>
      <c r="F11" s="20">
        <f>_xlfn.XLOOKUP(__xlnm._FilterDatabase_1515[[#This Row],[SAPSA Number]],'DS Point summary'!A:A,'DS Point summary'!E:E)</f>
        <v>0</v>
      </c>
      <c r="G11" s="17">
        <f>_xlfn.XLOOKUP(__xlnm._FilterDatabase_1515[[#This Row],[SAPSA Number]],'DS Point summary'!A:A,'DS Point summary'!F:F)</f>
        <v>0</v>
      </c>
      <c r="H11" s="19" t="e">
        <f>_xlfn.XLOOKUP(__xlnm._FilterDatabase_1515[[#This Row],[SAPSA Number]],'DS Point summary'!A:A,'DS Point summary'!G:G)</f>
        <v>#N/A</v>
      </c>
      <c r="I11" s="19" t="s">
        <v>366</v>
      </c>
      <c r="J11" s="21">
        <f t="shared" si="1"/>
        <v>0</v>
      </c>
      <c r="K11" s="22">
        <f t="shared" si="2"/>
        <v>0</v>
      </c>
      <c r="L11" s="23">
        <v>0</v>
      </c>
      <c r="M11" s="24">
        <v>0</v>
      </c>
      <c r="N11" s="23">
        <v>0</v>
      </c>
      <c r="O11" s="24">
        <v>0</v>
      </c>
      <c r="P11" s="23">
        <v>0</v>
      </c>
      <c r="Q11" s="24">
        <v>0</v>
      </c>
      <c r="R11" s="23">
        <v>0</v>
      </c>
      <c r="S11" s="24">
        <v>0</v>
      </c>
      <c r="T11" s="23">
        <v>0</v>
      </c>
      <c r="U11" s="24">
        <v>0</v>
      </c>
      <c r="V11" s="23">
        <v>0</v>
      </c>
      <c r="W11" s="24">
        <v>0</v>
      </c>
    </row>
    <row r="12" spans="1:23" ht="14.45" customHeight="1" x14ac:dyDescent="0.25">
      <c r="A12" s="17">
        <f t="shared" si="0"/>
        <v>5</v>
      </c>
      <c r="B12" s="25"/>
      <c r="C12" s="25">
        <f>_xlfn.XLOOKUP(__xlnm._FilterDatabase_1515[[#This Row],[SAPSA Number]],Table1[SAPSA number],Table1[Paid up])</f>
        <v>0</v>
      </c>
      <c r="D12" s="39" t="e">
        <f>_xlfn.XLOOKUP(__xlnm._FilterDatabase_1515[[#This Row],[SAPSA Number]],'DS Point summary'!A:A,'DS Point summary'!C:C)</f>
        <v>#N/A</v>
      </c>
      <c r="E12" s="39">
        <f>_xlfn.XLOOKUP(__xlnm._FilterDatabase_1515[[#This Row],[SAPSA Number]],'DS Point summary'!A:A,'DS Point summary'!D:D)</f>
        <v>0</v>
      </c>
      <c r="F12" s="20">
        <f>_xlfn.XLOOKUP(__xlnm._FilterDatabase_1515[[#This Row],[SAPSA Number]],'DS Point summary'!A:A,'DS Point summary'!E:E)</f>
        <v>0</v>
      </c>
      <c r="G12" s="17">
        <f>_xlfn.XLOOKUP(__xlnm._FilterDatabase_1515[[#This Row],[SAPSA Number]],'DS Point summary'!A:A,'DS Point summary'!F:F)</f>
        <v>0</v>
      </c>
      <c r="H12" s="19" t="e">
        <f>_xlfn.XLOOKUP(__xlnm._FilterDatabase_1515[[#This Row],[SAPSA Number]],'DS Point summary'!A:A,'DS Point summary'!G:G)</f>
        <v>#N/A</v>
      </c>
      <c r="I12" s="19" t="s">
        <v>366</v>
      </c>
      <c r="J12" s="21">
        <f t="shared" si="1"/>
        <v>0</v>
      </c>
      <c r="K12" s="22">
        <f t="shared" si="2"/>
        <v>0</v>
      </c>
      <c r="L12" s="23">
        <v>0</v>
      </c>
      <c r="M12" s="24">
        <v>0</v>
      </c>
      <c r="N12" s="23">
        <v>0</v>
      </c>
      <c r="O12" s="24">
        <v>0</v>
      </c>
      <c r="P12" s="23">
        <v>0</v>
      </c>
      <c r="Q12" s="24">
        <v>0</v>
      </c>
      <c r="R12" s="23">
        <v>0</v>
      </c>
      <c r="S12" s="24">
        <v>0</v>
      </c>
      <c r="T12" s="23">
        <v>0</v>
      </c>
      <c r="U12" s="24">
        <v>0</v>
      </c>
      <c r="V12" s="23">
        <v>0</v>
      </c>
      <c r="W12" s="24">
        <v>0</v>
      </c>
    </row>
    <row r="13" spans="1:23" ht="14.45" customHeight="1" x14ac:dyDescent="0.25">
      <c r="A13" s="17">
        <f t="shared" si="0"/>
        <v>5</v>
      </c>
      <c r="B13" s="25"/>
      <c r="C13" s="25">
        <f>_xlfn.XLOOKUP(__xlnm._FilterDatabase_1515[[#This Row],[SAPSA Number]],Table1[SAPSA number],Table1[Paid up])</f>
        <v>0</v>
      </c>
      <c r="D13" s="39">
        <f>_xlfn.XLOOKUP(__xlnm._FilterDatabase_1515[[#This Row],[SAPSA Number]],'DS Point summary'!A:A,'DS Point summary'!C:C)</f>
        <v>0</v>
      </c>
      <c r="E13" s="39" t="e">
        <f>_xlfn.XLOOKUP(__xlnm._FilterDatabase_1515[[#This Row],[SAPSA Number]],'DS Point summary'!A:A,'DS Point summary'!D:D)</f>
        <v>#N/A</v>
      </c>
      <c r="F13" s="20" t="e">
        <f>_xlfn.XLOOKUP(__xlnm._FilterDatabase_1515[[#This Row],[SAPSA Number]],'DS Point summary'!A:A,'DS Point summary'!E:E)</f>
        <v>#N/A</v>
      </c>
      <c r="G13" s="17">
        <f>_xlfn.XLOOKUP(__xlnm._FilterDatabase_1515[[#This Row],[SAPSA Number]],'DS Point summary'!A:A,'DS Point summary'!F:F)</f>
        <v>0</v>
      </c>
      <c r="H13" s="19" t="e">
        <f>_xlfn.XLOOKUP(__xlnm._FilterDatabase_1515[[#This Row],[SAPSA Number]],'DS Point summary'!A:A,'DS Point summary'!G:G)</f>
        <v>#N/A</v>
      </c>
      <c r="I13" s="19" t="s">
        <v>366</v>
      </c>
      <c r="J13" s="21">
        <f t="shared" si="1"/>
        <v>0</v>
      </c>
      <c r="K13" s="22">
        <f t="shared" si="2"/>
        <v>0</v>
      </c>
      <c r="L13" s="23">
        <v>0</v>
      </c>
      <c r="M13" s="24">
        <v>0</v>
      </c>
      <c r="N13" s="23">
        <v>0</v>
      </c>
      <c r="O13" s="24">
        <v>0</v>
      </c>
      <c r="P13" s="23">
        <v>0</v>
      </c>
      <c r="Q13" s="24">
        <v>0</v>
      </c>
      <c r="R13" s="23">
        <v>0</v>
      </c>
      <c r="S13" s="24">
        <v>0</v>
      </c>
      <c r="T13" s="23">
        <v>0</v>
      </c>
      <c r="U13" s="24">
        <v>0</v>
      </c>
      <c r="V13" s="23">
        <v>0</v>
      </c>
      <c r="W13" s="24">
        <v>0</v>
      </c>
    </row>
    <row r="14" spans="1:23" ht="14.45" customHeight="1" x14ac:dyDescent="0.25">
      <c r="A14" s="17">
        <f t="shared" si="0"/>
        <v>5</v>
      </c>
      <c r="B14" s="25"/>
      <c r="C14" s="25">
        <f>_xlfn.XLOOKUP(__xlnm._FilterDatabase_1515[[#This Row],[SAPSA Number]],Table1[SAPSA number],Table1[Paid up])</f>
        <v>0</v>
      </c>
      <c r="D14" s="39">
        <f>_xlfn.XLOOKUP(__xlnm._FilterDatabase_1515[[#This Row],[SAPSA Number]],'DS Point summary'!A:A,'DS Point summary'!C:C)</f>
        <v>0</v>
      </c>
      <c r="E14" s="39" t="e">
        <f>_xlfn.XLOOKUP(__xlnm._FilterDatabase_1515[[#This Row],[SAPSA Number]],'DS Point summary'!A:A,'DS Point summary'!D:D)</f>
        <v>#N/A</v>
      </c>
      <c r="F14" s="20">
        <f>_xlfn.XLOOKUP(__xlnm._FilterDatabase_1515[[#This Row],[SAPSA Number]],'DS Point summary'!A:A,'DS Point summary'!E:E)</f>
        <v>0</v>
      </c>
      <c r="G14" s="17">
        <f>_xlfn.XLOOKUP(__xlnm._FilterDatabase_1515[[#This Row],[SAPSA Number]],'DS Point summary'!A:A,'DS Point summary'!F:F)</f>
        <v>0</v>
      </c>
      <c r="H14" s="19" t="e">
        <f>_xlfn.XLOOKUP(__xlnm._FilterDatabase_1515[[#This Row],[SAPSA Number]],'DS Point summary'!A:A,'DS Point summary'!G:G)</f>
        <v>#N/A</v>
      </c>
      <c r="I14" s="19" t="s">
        <v>366</v>
      </c>
      <c r="J14" s="21">
        <f t="shared" si="1"/>
        <v>0</v>
      </c>
      <c r="K14" s="22">
        <f t="shared" si="2"/>
        <v>0</v>
      </c>
      <c r="L14" s="23">
        <v>0</v>
      </c>
      <c r="M14" s="24">
        <v>0</v>
      </c>
      <c r="N14" s="23">
        <v>0</v>
      </c>
      <c r="O14" s="24">
        <v>0</v>
      </c>
      <c r="P14" s="23">
        <v>0</v>
      </c>
      <c r="Q14" s="24">
        <v>0</v>
      </c>
      <c r="R14" s="23">
        <v>0</v>
      </c>
      <c r="S14" s="24">
        <v>0</v>
      </c>
      <c r="T14" s="23">
        <v>0</v>
      </c>
      <c r="U14" s="24">
        <v>0</v>
      </c>
      <c r="V14" s="23">
        <v>0</v>
      </c>
      <c r="W14" s="24">
        <v>0</v>
      </c>
    </row>
    <row r="15" spans="1:23" ht="14.45" customHeight="1" x14ac:dyDescent="0.25">
      <c r="A15" s="17">
        <f t="shared" si="0"/>
        <v>5</v>
      </c>
      <c r="B15" s="25"/>
      <c r="C15" s="25">
        <f>_xlfn.XLOOKUP(__xlnm._FilterDatabase_1515[[#This Row],[SAPSA Number]],Table1[SAPSA number],Table1[Paid up])</f>
        <v>0</v>
      </c>
      <c r="D15" s="39">
        <f>_xlfn.XLOOKUP(__xlnm._FilterDatabase_1515[[#This Row],[SAPSA Number]],'DS Point summary'!A:A,'DS Point summary'!C:C)</f>
        <v>0</v>
      </c>
      <c r="E15" s="39">
        <f>_xlfn.XLOOKUP(__xlnm._FilterDatabase_1515[[#This Row],[SAPSA Number]],'DS Point summary'!A:A,'DS Point summary'!D:D)</f>
        <v>0</v>
      </c>
      <c r="F15" s="20" t="e">
        <f>_xlfn.XLOOKUP(__xlnm._FilterDatabase_1515[[#This Row],[SAPSA Number]],'DS Point summary'!A:A,'DS Point summary'!E:E)</f>
        <v>#N/A</v>
      </c>
      <c r="G15" s="17">
        <f>_xlfn.XLOOKUP(__xlnm._FilterDatabase_1515[[#This Row],[SAPSA Number]],'DS Point summary'!A:A,'DS Point summary'!F:F)</f>
        <v>0</v>
      </c>
      <c r="H15" s="19" t="e">
        <f>_xlfn.XLOOKUP(__xlnm._FilterDatabase_1515[[#This Row],[SAPSA Number]],'DS Point summary'!A:A,'DS Point summary'!G:G)</f>
        <v>#N/A</v>
      </c>
      <c r="I15" s="19" t="s">
        <v>366</v>
      </c>
      <c r="J15" s="21">
        <f t="shared" si="1"/>
        <v>0</v>
      </c>
      <c r="K15" s="22">
        <f t="shared" si="2"/>
        <v>0</v>
      </c>
      <c r="L15" s="23">
        <v>0</v>
      </c>
      <c r="M15" s="24">
        <v>0</v>
      </c>
      <c r="N15" s="23">
        <v>0</v>
      </c>
      <c r="O15" s="24">
        <v>0</v>
      </c>
      <c r="P15" s="23">
        <v>0</v>
      </c>
      <c r="Q15" s="24">
        <v>0</v>
      </c>
      <c r="R15" s="23">
        <v>0</v>
      </c>
      <c r="S15" s="24">
        <v>0</v>
      </c>
      <c r="T15" s="23">
        <v>0</v>
      </c>
      <c r="U15" s="24">
        <v>0</v>
      </c>
      <c r="V15" s="23">
        <v>0</v>
      </c>
      <c r="W15" s="24">
        <v>0</v>
      </c>
    </row>
    <row r="16" spans="1:23" ht="14.45" customHeight="1" x14ac:dyDescent="0.25">
      <c r="A16" s="17">
        <f t="shared" si="0"/>
        <v>5</v>
      </c>
      <c r="B16" s="25"/>
      <c r="C16" s="25">
        <f>_xlfn.XLOOKUP(__xlnm._FilterDatabase_1515[[#This Row],[SAPSA Number]],Table1[SAPSA number],Table1[Paid up])</f>
        <v>0</v>
      </c>
      <c r="D16" s="39" t="e">
        <f>_xlfn.XLOOKUP(__xlnm._FilterDatabase_1515[[#This Row],[SAPSA Number]],'DS Point summary'!A:A,'DS Point summary'!C:C)</f>
        <v>#N/A</v>
      </c>
      <c r="E16" s="39" t="e">
        <f>_xlfn.XLOOKUP(__xlnm._FilterDatabase_1515[[#This Row],[SAPSA Number]],'DS Point summary'!A:A,'DS Point summary'!D:D)</f>
        <v>#N/A</v>
      </c>
      <c r="F16" s="20" t="e">
        <f>_xlfn.XLOOKUP(__xlnm._FilterDatabase_1515[[#This Row],[SAPSA Number]],'DS Point summary'!A:A,'DS Point summary'!E:E)</f>
        <v>#N/A</v>
      </c>
      <c r="G16" s="17">
        <f>_xlfn.XLOOKUP(__xlnm._FilterDatabase_1515[[#This Row],[SAPSA Number]],'DS Point summary'!A:A,'DS Point summary'!F:F)</f>
        <v>0</v>
      </c>
      <c r="H16" s="19" t="e">
        <f>_xlfn.XLOOKUP(__xlnm._FilterDatabase_1515[[#This Row],[SAPSA Number]],'DS Point summary'!A:A,'DS Point summary'!G:G)</f>
        <v>#N/A</v>
      </c>
      <c r="I16" s="19" t="s">
        <v>366</v>
      </c>
      <c r="J16" s="21">
        <f t="shared" si="1"/>
        <v>0</v>
      </c>
      <c r="K16" s="22">
        <f t="shared" si="2"/>
        <v>0</v>
      </c>
      <c r="L16" s="83">
        <v>0</v>
      </c>
      <c r="M16" s="84">
        <v>0</v>
      </c>
      <c r="N16" s="83">
        <v>0</v>
      </c>
      <c r="O16" s="84">
        <v>0</v>
      </c>
      <c r="P16" s="83">
        <v>0</v>
      </c>
      <c r="Q16" s="84">
        <v>0</v>
      </c>
      <c r="R16" s="83">
        <v>0</v>
      </c>
      <c r="S16" s="84">
        <v>0</v>
      </c>
      <c r="T16" s="83">
        <v>0</v>
      </c>
      <c r="U16" s="84">
        <v>0</v>
      </c>
      <c r="V16" s="83">
        <v>0</v>
      </c>
      <c r="W16" s="84">
        <v>0</v>
      </c>
    </row>
    <row r="17" spans="1:23" ht="14.45" customHeight="1" x14ac:dyDescent="0.25">
      <c r="A17" s="17">
        <f t="shared" si="0"/>
        <v>5</v>
      </c>
      <c r="B17" s="25"/>
      <c r="C17" s="25">
        <f>_xlfn.XLOOKUP(__xlnm._FilterDatabase_1515[[#This Row],[SAPSA Number]],Table1[SAPSA number],Table1[Paid up])</f>
        <v>0</v>
      </c>
      <c r="D17" s="39">
        <f>_xlfn.XLOOKUP(__xlnm._FilterDatabase_1515[[#This Row],[SAPSA Number]],'DS Point summary'!A:A,'DS Point summary'!C:C)</f>
        <v>0</v>
      </c>
      <c r="E17" s="39">
        <f>_xlfn.XLOOKUP(__xlnm._FilterDatabase_1515[[#This Row],[SAPSA Number]],'DS Point summary'!A:A,'DS Point summary'!D:D)</f>
        <v>0</v>
      </c>
      <c r="F17" s="20" t="e">
        <f>_xlfn.XLOOKUP(__xlnm._FilterDatabase_1515[[#This Row],[SAPSA Number]],'DS Point summary'!A:A,'DS Point summary'!E:E)</f>
        <v>#N/A</v>
      </c>
      <c r="G17" s="17">
        <f>_xlfn.XLOOKUP(__xlnm._FilterDatabase_1515[[#This Row],[SAPSA Number]],'DS Point summary'!A:A,'DS Point summary'!F:F)</f>
        <v>0</v>
      </c>
      <c r="H17" s="19" t="e">
        <f>_xlfn.XLOOKUP(__xlnm._FilterDatabase_1515[[#This Row],[SAPSA Number]],'DS Point summary'!A:A,'DS Point summary'!G:G)</f>
        <v>#N/A</v>
      </c>
      <c r="I17" s="19" t="s">
        <v>366</v>
      </c>
      <c r="J17" s="21">
        <f t="shared" si="1"/>
        <v>0</v>
      </c>
      <c r="K17" s="22">
        <f t="shared" si="2"/>
        <v>0</v>
      </c>
      <c r="L17" s="23">
        <v>0</v>
      </c>
      <c r="M17" s="24">
        <v>0</v>
      </c>
      <c r="N17" s="23">
        <v>0</v>
      </c>
      <c r="O17" s="24">
        <v>0</v>
      </c>
      <c r="P17" s="23">
        <v>0</v>
      </c>
      <c r="Q17" s="24">
        <v>0</v>
      </c>
      <c r="R17" s="23">
        <v>0</v>
      </c>
      <c r="S17" s="24">
        <v>0</v>
      </c>
      <c r="T17" s="23">
        <v>0</v>
      </c>
      <c r="U17" s="24">
        <v>0</v>
      </c>
      <c r="V17" s="23">
        <v>0</v>
      </c>
      <c r="W17" s="24">
        <v>0</v>
      </c>
    </row>
    <row r="18" spans="1:23" ht="14.45" customHeight="1" x14ac:dyDescent="0.25">
      <c r="A18" s="17">
        <f t="shared" si="0"/>
        <v>5</v>
      </c>
      <c r="B18" s="40"/>
      <c r="C18" s="25">
        <f>_xlfn.XLOOKUP(__xlnm._FilterDatabase_1515[[#This Row],[SAPSA Number]],Table1[SAPSA number],Table1[Paid up])</f>
        <v>0</v>
      </c>
      <c r="D18" s="39" t="e">
        <f>_xlfn.XLOOKUP(__xlnm._FilterDatabase_1515[[#This Row],[SAPSA Number]],'DS Point summary'!A:A,'DS Point summary'!C:C)</f>
        <v>#N/A</v>
      </c>
      <c r="E18" s="39" t="e">
        <f>_xlfn.XLOOKUP(__xlnm._FilterDatabase_1515[[#This Row],[SAPSA Number]],'DS Point summary'!A:A,'DS Point summary'!D:D)</f>
        <v>#N/A</v>
      </c>
      <c r="F18" s="20" t="e">
        <f>_xlfn.XLOOKUP(__xlnm._FilterDatabase_1515[[#This Row],[SAPSA Number]],'DS Point summary'!A:A,'DS Point summary'!E:E)</f>
        <v>#N/A</v>
      </c>
      <c r="G18" s="17">
        <f>_xlfn.XLOOKUP(__xlnm._FilterDatabase_1515[[#This Row],[SAPSA Number]],'DS Point summary'!A:A,'DS Point summary'!F:F)</f>
        <v>0</v>
      </c>
      <c r="H18" s="19" t="e">
        <f>_xlfn.XLOOKUP(__xlnm._FilterDatabase_1515[[#This Row],[SAPSA Number]],'DS Point summary'!A:A,'DS Point summary'!G:G)</f>
        <v>#N/A</v>
      </c>
      <c r="I18" s="19" t="s">
        <v>366</v>
      </c>
      <c r="J18" s="21">
        <f t="shared" si="1"/>
        <v>0</v>
      </c>
      <c r="K18" s="22">
        <f t="shared" si="2"/>
        <v>0</v>
      </c>
      <c r="L18" s="23">
        <v>0</v>
      </c>
      <c r="M18" s="24">
        <v>0</v>
      </c>
      <c r="N18" s="23">
        <v>0</v>
      </c>
      <c r="O18" s="24">
        <v>0</v>
      </c>
      <c r="P18" s="23">
        <v>0</v>
      </c>
      <c r="Q18" s="24">
        <v>0</v>
      </c>
      <c r="R18" s="23">
        <v>0</v>
      </c>
      <c r="S18" s="24">
        <v>0</v>
      </c>
      <c r="T18" s="23">
        <v>0</v>
      </c>
      <c r="U18" s="24">
        <v>0</v>
      </c>
      <c r="V18" s="23">
        <v>0</v>
      </c>
      <c r="W18" s="24">
        <v>0</v>
      </c>
    </row>
    <row r="19" spans="1:23" ht="14.45" customHeight="1" x14ac:dyDescent="0.25">
      <c r="A19" s="17">
        <f t="shared" si="0"/>
        <v>5</v>
      </c>
      <c r="B19" s="18"/>
      <c r="C19" s="25">
        <f>_xlfn.XLOOKUP(__xlnm._FilterDatabase_1515[[#This Row],[SAPSA Number]],Table1[SAPSA number],Table1[Paid up])</f>
        <v>0</v>
      </c>
      <c r="D19" s="39" t="e">
        <f>_xlfn.XLOOKUP(__xlnm._FilterDatabase_1515[[#This Row],[SAPSA Number]],'DS Point summary'!A:A,'DS Point summary'!C:C)</f>
        <v>#N/A</v>
      </c>
      <c r="E19" s="39" t="e">
        <f>_xlfn.XLOOKUP(__xlnm._FilterDatabase_1515[[#This Row],[SAPSA Number]],'DS Point summary'!A:A,'DS Point summary'!D:D)</f>
        <v>#N/A</v>
      </c>
      <c r="F19" s="20">
        <f>_xlfn.XLOOKUP(__xlnm._FilterDatabase_1515[[#This Row],[SAPSA Number]],'DS Point summary'!A:A,'DS Point summary'!E:E)</f>
        <v>0</v>
      </c>
      <c r="G19" s="17">
        <f>_xlfn.XLOOKUP(__xlnm._FilterDatabase_1515[[#This Row],[SAPSA Number]],'DS Point summary'!A:A,'DS Point summary'!F:F)</f>
        <v>0</v>
      </c>
      <c r="H19" s="19" t="e">
        <f>_xlfn.XLOOKUP(__xlnm._FilterDatabase_1515[[#This Row],[SAPSA Number]],'DS Point summary'!A:A,'DS Point summary'!G:G)</f>
        <v>#N/A</v>
      </c>
      <c r="I19" s="19" t="s">
        <v>366</v>
      </c>
      <c r="J19" s="21">
        <f t="shared" si="1"/>
        <v>0</v>
      </c>
      <c r="K19" s="22">
        <f t="shared" si="2"/>
        <v>0</v>
      </c>
      <c r="L19" s="23">
        <v>0</v>
      </c>
      <c r="M19" s="24">
        <v>0</v>
      </c>
      <c r="N19" s="23">
        <v>0</v>
      </c>
      <c r="O19" s="24">
        <v>0</v>
      </c>
      <c r="P19" s="23">
        <v>0</v>
      </c>
      <c r="Q19" s="24">
        <v>0</v>
      </c>
      <c r="R19" s="23">
        <v>0</v>
      </c>
      <c r="S19" s="24">
        <v>0</v>
      </c>
      <c r="T19" s="23">
        <v>0</v>
      </c>
      <c r="U19" s="24">
        <v>0</v>
      </c>
      <c r="V19" s="23">
        <v>0</v>
      </c>
      <c r="W19" s="24">
        <v>0</v>
      </c>
    </row>
    <row r="20" spans="1:23" ht="14.45" customHeight="1" x14ac:dyDescent="0.25">
      <c r="A20" s="17">
        <f t="shared" si="0"/>
        <v>5</v>
      </c>
      <c r="B20" s="25"/>
      <c r="C20" s="25">
        <f>_xlfn.XLOOKUP(__xlnm._FilterDatabase_1515[[#This Row],[SAPSA Number]],Table1[SAPSA number],Table1[Paid up])</f>
        <v>0</v>
      </c>
      <c r="D20" s="39" t="e">
        <f>_xlfn.XLOOKUP(__xlnm._FilterDatabase_1515[[#This Row],[SAPSA Number]],'DS Point summary'!A:A,'DS Point summary'!C:C)</f>
        <v>#N/A</v>
      </c>
      <c r="E20" s="39">
        <f>_xlfn.XLOOKUP(__xlnm._FilterDatabase_1515[[#This Row],[SAPSA Number]],'DS Point summary'!A:A,'DS Point summary'!D:D)</f>
        <v>0</v>
      </c>
      <c r="F20" s="20">
        <f>_xlfn.XLOOKUP(__xlnm._FilterDatabase_1515[[#This Row],[SAPSA Number]],'DS Point summary'!A:A,'DS Point summary'!E:E)</f>
        <v>0</v>
      </c>
      <c r="G20" s="17">
        <f>_xlfn.XLOOKUP(__xlnm._FilterDatabase_1515[[#This Row],[SAPSA Number]],'DS Point summary'!A:A,'DS Point summary'!F:F)</f>
        <v>0</v>
      </c>
      <c r="H20" s="19" t="e">
        <f>_xlfn.XLOOKUP(__xlnm._FilterDatabase_1515[[#This Row],[SAPSA Number]],'DS Point summary'!A:A,'DS Point summary'!G:G)</f>
        <v>#N/A</v>
      </c>
      <c r="I20" s="19" t="s">
        <v>366</v>
      </c>
      <c r="J20" s="21">
        <f t="shared" si="1"/>
        <v>0</v>
      </c>
      <c r="K20" s="22">
        <f t="shared" si="2"/>
        <v>0</v>
      </c>
      <c r="L20" s="23">
        <v>0</v>
      </c>
      <c r="M20" s="24">
        <v>0</v>
      </c>
      <c r="N20" s="23">
        <v>0</v>
      </c>
      <c r="O20" s="24">
        <v>0</v>
      </c>
      <c r="P20" s="23">
        <v>0</v>
      </c>
      <c r="Q20" s="24">
        <v>0</v>
      </c>
      <c r="R20" s="23">
        <v>0</v>
      </c>
      <c r="S20" s="24">
        <v>0</v>
      </c>
      <c r="T20" s="23">
        <v>0</v>
      </c>
      <c r="U20" s="24">
        <v>0</v>
      </c>
      <c r="V20" s="23">
        <v>0</v>
      </c>
      <c r="W20" s="24">
        <v>0</v>
      </c>
    </row>
    <row r="21" spans="1:23" ht="14.45" customHeight="1" x14ac:dyDescent="0.25">
      <c r="A21" s="17">
        <f t="shared" si="0"/>
        <v>5</v>
      </c>
      <c r="B21" s="97"/>
      <c r="C21" s="25">
        <f>_xlfn.XLOOKUP(__xlnm._FilterDatabase_1515[[#This Row],[SAPSA Number]],Table1[SAPSA number],Table1[Paid up])</f>
        <v>0</v>
      </c>
      <c r="D21" s="39">
        <f>_xlfn.XLOOKUP(__xlnm._FilterDatabase_1515[[#This Row],[SAPSA Number]],'DS Point summary'!A:A,'DS Point summary'!C:C)</f>
        <v>0</v>
      </c>
      <c r="E21" s="39">
        <f>_xlfn.XLOOKUP(__xlnm._FilterDatabase_1515[[#This Row],[SAPSA Number]],'DS Point summary'!A:A,'DS Point summary'!D:D)</f>
        <v>0</v>
      </c>
      <c r="F21" s="20" t="e">
        <f>_xlfn.XLOOKUP(__xlnm._FilterDatabase_1515[[#This Row],[SAPSA Number]],'DS Point summary'!A:A,'DS Point summary'!E:E)</f>
        <v>#N/A</v>
      </c>
      <c r="G21" s="17">
        <f>_xlfn.XLOOKUP(__xlnm._FilterDatabase_1515[[#This Row],[SAPSA Number]],'DS Point summary'!A:A,'DS Point summary'!F:F)</f>
        <v>0</v>
      </c>
      <c r="H21" s="19" t="e">
        <f>_xlfn.XLOOKUP(__xlnm._FilterDatabase_1515[[#This Row],[SAPSA Number]],'DS Point summary'!A:A,'DS Point summary'!G:G)</f>
        <v>#N/A</v>
      </c>
      <c r="I21" s="19" t="s">
        <v>366</v>
      </c>
      <c r="J21" s="21">
        <f t="shared" si="1"/>
        <v>0</v>
      </c>
      <c r="K21" s="22">
        <f t="shared" si="2"/>
        <v>0</v>
      </c>
      <c r="L21" s="23">
        <v>0</v>
      </c>
      <c r="M21" s="24">
        <v>0</v>
      </c>
      <c r="N21" s="23">
        <v>0</v>
      </c>
      <c r="O21" s="24">
        <v>0</v>
      </c>
      <c r="P21" s="23">
        <v>0</v>
      </c>
      <c r="Q21" s="24">
        <v>0</v>
      </c>
      <c r="R21" s="23">
        <v>0</v>
      </c>
      <c r="S21" s="24">
        <v>0</v>
      </c>
      <c r="T21" s="23">
        <v>0</v>
      </c>
      <c r="U21" s="24">
        <v>0</v>
      </c>
      <c r="V21" s="23">
        <v>0</v>
      </c>
      <c r="W21" s="24">
        <v>0</v>
      </c>
    </row>
    <row r="22" spans="1:23" ht="14.45" customHeight="1" x14ac:dyDescent="0.25">
      <c r="A22" s="17">
        <f t="shared" si="0"/>
        <v>5</v>
      </c>
      <c r="B22" s="97"/>
      <c r="C22" s="25">
        <f>_xlfn.XLOOKUP(__xlnm._FilterDatabase_1515[[#This Row],[SAPSA Number]],Table1[SAPSA number],Table1[Paid up])</f>
        <v>0</v>
      </c>
      <c r="D22" s="39">
        <f>_xlfn.XLOOKUP(__xlnm._FilterDatabase_1515[[#This Row],[SAPSA Number]],'DS Point summary'!A:A,'DS Point summary'!C:C)</f>
        <v>0</v>
      </c>
      <c r="E22" s="39" t="e">
        <f>_xlfn.XLOOKUP(__xlnm._FilterDatabase_1515[[#This Row],[SAPSA Number]],'DS Point summary'!A:A,'DS Point summary'!D:D)</f>
        <v>#N/A</v>
      </c>
      <c r="F22" s="20">
        <f>_xlfn.XLOOKUP(__xlnm._FilterDatabase_1515[[#This Row],[SAPSA Number]],'DS Point summary'!A:A,'DS Point summary'!E:E)</f>
        <v>0</v>
      </c>
      <c r="G22" s="17">
        <f>_xlfn.XLOOKUP(__xlnm._FilterDatabase_1515[[#This Row],[SAPSA Number]],'DS Point summary'!A:A,'DS Point summary'!F:F)</f>
        <v>0</v>
      </c>
      <c r="H22" s="19" t="e">
        <f>_xlfn.XLOOKUP(__xlnm._FilterDatabase_1515[[#This Row],[SAPSA Number]],'DS Point summary'!A:A,'DS Point summary'!G:G)</f>
        <v>#N/A</v>
      </c>
      <c r="I22" s="19" t="s">
        <v>366</v>
      </c>
      <c r="J22" s="21">
        <f t="shared" si="1"/>
        <v>0</v>
      </c>
      <c r="K22" s="22">
        <f t="shared" si="2"/>
        <v>0</v>
      </c>
      <c r="L22" s="23">
        <v>0</v>
      </c>
      <c r="M22" s="24">
        <v>0</v>
      </c>
      <c r="N22" s="23">
        <v>0</v>
      </c>
      <c r="O22" s="24">
        <v>0</v>
      </c>
      <c r="P22" s="23">
        <v>0</v>
      </c>
      <c r="Q22" s="24">
        <v>0</v>
      </c>
      <c r="R22" s="23">
        <v>0</v>
      </c>
      <c r="S22" s="24">
        <v>0</v>
      </c>
      <c r="T22" s="23">
        <v>0</v>
      </c>
      <c r="U22" s="24">
        <v>0</v>
      </c>
      <c r="V22" s="23">
        <v>0</v>
      </c>
      <c r="W22" s="24">
        <v>0</v>
      </c>
    </row>
    <row r="23" spans="1:23" ht="14.45" customHeight="1" x14ac:dyDescent="0.25">
      <c r="A23" s="17">
        <f t="shared" si="0"/>
        <v>5</v>
      </c>
      <c r="B23" s="25"/>
      <c r="C23" s="25">
        <f>_xlfn.XLOOKUP(__xlnm._FilterDatabase_1515[[#This Row],[SAPSA Number]],Table1[SAPSA number],Table1[Paid up])</f>
        <v>0</v>
      </c>
      <c r="D23" s="39" t="e">
        <f>_xlfn.XLOOKUP(__xlnm._FilterDatabase_1515[[#This Row],[SAPSA Number]],'DS Point summary'!A:A,'DS Point summary'!C:C)</f>
        <v>#N/A</v>
      </c>
      <c r="E23" s="39" t="e">
        <f>_xlfn.XLOOKUP(__xlnm._FilterDatabase_1515[[#This Row],[SAPSA Number]],'DS Point summary'!A:A,'DS Point summary'!D:D)</f>
        <v>#N/A</v>
      </c>
      <c r="F23" s="20">
        <f>_xlfn.XLOOKUP(__xlnm._FilterDatabase_1515[[#This Row],[SAPSA Number]],'DS Point summary'!A:A,'DS Point summary'!E:E)</f>
        <v>0</v>
      </c>
      <c r="G23" s="17">
        <f>_xlfn.XLOOKUP(__xlnm._FilterDatabase_1515[[#This Row],[SAPSA Number]],'DS Point summary'!A:A,'DS Point summary'!F:F)</f>
        <v>0</v>
      </c>
      <c r="H23" s="19" t="e">
        <f>_xlfn.XLOOKUP(__xlnm._FilterDatabase_1515[[#This Row],[SAPSA Number]],'DS Point summary'!A:A,'DS Point summary'!G:G)</f>
        <v>#N/A</v>
      </c>
      <c r="I23" s="19" t="s">
        <v>366</v>
      </c>
      <c r="J23" s="21">
        <f t="shared" si="1"/>
        <v>0</v>
      </c>
      <c r="K23" s="22">
        <f t="shared" si="2"/>
        <v>0</v>
      </c>
      <c r="L23" s="23">
        <v>0</v>
      </c>
      <c r="M23" s="24">
        <v>0</v>
      </c>
      <c r="N23" s="23">
        <v>0</v>
      </c>
      <c r="O23" s="24">
        <v>0</v>
      </c>
      <c r="P23" s="23">
        <v>0</v>
      </c>
      <c r="Q23" s="24">
        <v>0</v>
      </c>
      <c r="R23" s="23">
        <v>0</v>
      </c>
      <c r="S23" s="24">
        <v>0</v>
      </c>
      <c r="T23" s="23">
        <v>0</v>
      </c>
      <c r="U23" s="24">
        <v>0</v>
      </c>
      <c r="V23" s="23">
        <v>0</v>
      </c>
      <c r="W23" s="24">
        <v>0</v>
      </c>
    </row>
    <row r="24" spans="1:23" ht="14.45" customHeight="1" x14ac:dyDescent="0.25">
      <c r="A24" s="17">
        <f t="shared" si="0"/>
        <v>5</v>
      </c>
      <c r="B24" s="25"/>
      <c r="C24" s="25">
        <f>_xlfn.XLOOKUP(__xlnm._FilterDatabase_1515[[#This Row],[SAPSA Number]],Table1[SAPSA number],Table1[Paid up])</f>
        <v>0</v>
      </c>
      <c r="D24" s="39">
        <f>_xlfn.XLOOKUP(__xlnm._FilterDatabase_1515[[#This Row],[SAPSA Number]],'DS Point summary'!A:A,'DS Point summary'!C:C)</f>
        <v>0</v>
      </c>
      <c r="E24" s="39" t="e">
        <f>_xlfn.XLOOKUP(__xlnm._FilterDatabase_1515[[#This Row],[SAPSA Number]],'DS Point summary'!A:A,'DS Point summary'!D:D)</f>
        <v>#N/A</v>
      </c>
      <c r="F24" s="20" t="e">
        <f>_xlfn.XLOOKUP(__xlnm._FilterDatabase_1515[[#This Row],[SAPSA Number]],'DS Point summary'!A:A,'DS Point summary'!E:E)</f>
        <v>#N/A</v>
      </c>
      <c r="G24" s="17">
        <f>_xlfn.XLOOKUP(__xlnm._FilterDatabase_1515[[#This Row],[SAPSA Number]],'DS Point summary'!A:A,'DS Point summary'!F:F)</f>
        <v>0</v>
      </c>
      <c r="H24" s="19" t="e">
        <f>_xlfn.XLOOKUP(__xlnm._FilterDatabase_1515[[#This Row],[SAPSA Number]],'DS Point summary'!A:A,'DS Point summary'!G:G)</f>
        <v>#N/A</v>
      </c>
      <c r="I24" s="19" t="s">
        <v>366</v>
      </c>
      <c r="J24" s="21">
        <f t="shared" si="1"/>
        <v>0</v>
      </c>
      <c r="K24" s="22">
        <f t="shared" si="2"/>
        <v>0</v>
      </c>
      <c r="L24" s="23">
        <v>0</v>
      </c>
      <c r="M24" s="24">
        <v>0</v>
      </c>
      <c r="N24" s="23">
        <v>0</v>
      </c>
      <c r="O24" s="24">
        <v>0</v>
      </c>
      <c r="P24" s="23">
        <v>0</v>
      </c>
      <c r="Q24" s="24">
        <v>0</v>
      </c>
      <c r="R24" s="23">
        <v>0</v>
      </c>
      <c r="S24" s="24">
        <v>0</v>
      </c>
      <c r="T24" s="23">
        <v>0</v>
      </c>
      <c r="U24" s="24">
        <v>0</v>
      </c>
      <c r="V24" s="23">
        <v>0</v>
      </c>
      <c r="W24" s="24">
        <v>0</v>
      </c>
    </row>
    <row r="25" spans="1:23" ht="14.45" customHeight="1" x14ac:dyDescent="0.25">
      <c r="A25" s="17">
        <f t="shared" si="0"/>
        <v>5</v>
      </c>
      <c r="B25" s="25"/>
      <c r="C25" s="25">
        <f>_xlfn.XLOOKUP(__xlnm._FilterDatabase_1515[[#This Row],[SAPSA Number]],Table1[SAPSA number],Table1[Paid up])</f>
        <v>0</v>
      </c>
      <c r="D25" s="39">
        <f>_xlfn.XLOOKUP(__xlnm._FilterDatabase_1515[[#This Row],[SAPSA Number]],'DS Point summary'!A:A,'DS Point summary'!C:C)</f>
        <v>0</v>
      </c>
      <c r="E25" s="39" t="e">
        <f>_xlfn.XLOOKUP(__xlnm._FilterDatabase_1515[[#This Row],[SAPSA Number]],'DS Point summary'!A:A,'DS Point summary'!D:D)</f>
        <v>#N/A</v>
      </c>
      <c r="F25" s="20">
        <f>_xlfn.XLOOKUP(__xlnm._FilterDatabase_1515[[#This Row],[SAPSA Number]],'DS Point summary'!A:A,'DS Point summary'!E:E)</f>
        <v>0</v>
      </c>
      <c r="G25" s="17">
        <f>_xlfn.XLOOKUP(__xlnm._FilterDatabase_1515[[#This Row],[SAPSA Number]],'DS Point summary'!A:A,'DS Point summary'!F:F)</f>
        <v>0</v>
      </c>
      <c r="H25" s="19" t="e">
        <f>_xlfn.XLOOKUP(__xlnm._FilterDatabase_1515[[#This Row],[SAPSA Number]],'DS Point summary'!A:A,'DS Point summary'!G:G)</f>
        <v>#N/A</v>
      </c>
      <c r="I25" s="19" t="s">
        <v>366</v>
      </c>
      <c r="J25" s="21">
        <f t="shared" si="1"/>
        <v>0</v>
      </c>
      <c r="K25" s="22">
        <f t="shared" si="2"/>
        <v>0</v>
      </c>
      <c r="L25" s="23">
        <v>0</v>
      </c>
      <c r="M25" s="24">
        <v>0</v>
      </c>
      <c r="N25" s="23">
        <v>0</v>
      </c>
      <c r="O25" s="24">
        <v>0</v>
      </c>
      <c r="P25" s="23">
        <v>0</v>
      </c>
      <c r="Q25" s="24">
        <v>0</v>
      </c>
      <c r="R25" s="23">
        <v>0</v>
      </c>
      <c r="S25" s="24">
        <v>0</v>
      </c>
      <c r="T25" s="23">
        <v>0</v>
      </c>
      <c r="U25" s="24">
        <v>0</v>
      </c>
      <c r="V25" s="23">
        <v>0</v>
      </c>
      <c r="W25" s="24">
        <v>0</v>
      </c>
    </row>
    <row r="26" spans="1:23" ht="14.45" customHeight="1" x14ac:dyDescent="0.25">
      <c r="A26" s="17">
        <f t="shared" si="0"/>
        <v>5</v>
      </c>
      <c r="B26" s="25"/>
      <c r="C26" s="25">
        <f>_xlfn.XLOOKUP(__xlnm._FilterDatabase_1515[[#This Row],[SAPSA Number]],Table1[SAPSA number],Table1[Paid up])</f>
        <v>0</v>
      </c>
      <c r="D26" s="39" t="e">
        <f>_xlfn.XLOOKUP(__xlnm._FilterDatabase_1515[[#This Row],[SAPSA Number]],'DS Point summary'!A:A,'DS Point summary'!C:C)</f>
        <v>#N/A</v>
      </c>
      <c r="E26" s="39">
        <f>_xlfn.XLOOKUP(__xlnm._FilterDatabase_1515[[#This Row],[SAPSA Number]],'DS Point summary'!A:A,'DS Point summary'!D:D)</f>
        <v>0</v>
      </c>
      <c r="F26" s="20">
        <f>_xlfn.XLOOKUP(__xlnm._FilterDatabase_1515[[#This Row],[SAPSA Number]],'DS Point summary'!A:A,'DS Point summary'!E:E)</f>
        <v>0</v>
      </c>
      <c r="G26" s="17">
        <f>_xlfn.XLOOKUP(__xlnm._FilterDatabase_1515[[#This Row],[SAPSA Number]],'DS Point summary'!A:A,'DS Point summary'!F:F)</f>
        <v>0</v>
      </c>
      <c r="H26" s="19" t="e">
        <f>_xlfn.XLOOKUP(__xlnm._FilterDatabase_1515[[#This Row],[SAPSA Number]],'DS Point summary'!A:A,'DS Point summary'!G:G)</f>
        <v>#N/A</v>
      </c>
      <c r="I26" s="19" t="s">
        <v>366</v>
      </c>
      <c r="J26" s="21">
        <f t="shared" si="1"/>
        <v>0</v>
      </c>
      <c r="K26" s="22">
        <f t="shared" si="2"/>
        <v>0</v>
      </c>
      <c r="L26" s="23">
        <v>0</v>
      </c>
      <c r="M26" s="24">
        <v>0</v>
      </c>
      <c r="N26" s="23">
        <v>0</v>
      </c>
      <c r="O26" s="24">
        <v>0</v>
      </c>
      <c r="P26" s="23">
        <v>0</v>
      </c>
      <c r="Q26" s="24">
        <v>0</v>
      </c>
      <c r="R26" s="23">
        <v>0</v>
      </c>
      <c r="S26" s="24">
        <v>0</v>
      </c>
      <c r="T26" s="23">
        <v>0</v>
      </c>
      <c r="U26" s="24">
        <v>0</v>
      </c>
      <c r="V26" s="23">
        <v>0</v>
      </c>
      <c r="W26" s="24">
        <v>0</v>
      </c>
    </row>
    <row r="27" spans="1:23" ht="14.45" customHeight="1" x14ac:dyDescent="0.25">
      <c r="A27" s="17">
        <f t="shared" si="0"/>
        <v>5</v>
      </c>
      <c r="B27" s="25"/>
      <c r="C27" s="25">
        <f>_xlfn.XLOOKUP(__xlnm._FilterDatabase_1515[[#This Row],[SAPSA Number]],Table1[SAPSA number],Table1[Paid up])</f>
        <v>0</v>
      </c>
      <c r="D27" s="39">
        <f>_xlfn.XLOOKUP(__xlnm._FilterDatabase_1515[[#This Row],[SAPSA Number]],'DS Point summary'!A:A,'DS Point summary'!C:C)</f>
        <v>0</v>
      </c>
      <c r="E27" s="39">
        <f>_xlfn.XLOOKUP(__xlnm._FilterDatabase_1515[[#This Row],[SAPSA Number]],'DS Point summary'!A:A,'DS Point summary'!D:D)</f>
        <v>0</v>
      </c>
      <c r="F27" s="20" t="e">
        <f>_xlfn.XLOOKUP(__xlnm._FilterDatabase_1515[[#This Row],[SAPSA Number]],'DS Point summary'!A:A,'DS Point summary'!E:E)</f>
        <v>#N/A</v>
      </c>
      <c r="G27" s="17">
        <f>_xlfn.XLOOKUP(__xlnm._FilterDatabase_1515[[#This Row],[SAPSA Number]],'DS Point summary'!A:A,'DS Point summary'!F:F)</f>
        <v>0</v>
      </c>
      <c r="H27" s="19" t="e">
        <f>_xlfn.XLOOKUP(__xlnm._FilterDatabase_1515[[#This Row],[SAPSA Number]],'DS Point summary'!A:A,'DS Point summary'!G:G)</f>
        <v>#N/A</v>
      </c>
      <c r="I27" s="19" t="s">
        <v>366</v>
      </c>
      <c r="J27" s="21">
        <f t="shared" si="1"/>
        <v>0</v>
      </c>
      <c r="K27" s="22">
        <f t="shared" si="2"/>
        <v>0</v>
      </c>
      <c r="L27" s="23">
        <v>0</v>
      </c>
      <c r="M27" s="24">
        <v>0</v>
      </c>
      <c r="N27" s="23">
        <v>0</v>
      </c>
      <c r="O27" s="24">
        <v>0</v>
      </c>
      <c r="P27" s="23">
        <v>0</v>
      </c>
      <c r="Q27" s="24">
        <v>0</v>
      </c>
      <c r="R27" s="23">
        <v>0</v>
      </c>
      <c r="S27" s="24">
        <v>0</v>
      </c>
      <c r="T27" s="23">
        <v>0</v>
      </c>
      <c r="U27" s="24">
        <v>0</v>
      </c>
      <c r="V27" s="23">
        <v>0</v>
      </c>
      <c r="W27" s="24">
        <v>0</v>
      </c>
    </row>
    <row r="28" spans="1:23" ht="14.45" customHeight="1" x14ac:dyDescent="0.25">
      <c r="A28" s="17">
        <f t="shared" si="0"/>
        <v>5</v>
      </c>
      <c r="B28" s="25"/>
      <c r="C28" s="25">
        <f>_xlfn.XLOOKUP(__xlnm._FilterDatabase_1515[[#This Row],[SAPSA Number]],Table1[SAPSA number],Table1[Paid up])</f>
        <v>0</v>
      </c>
      <c r="D28" s="39">
        <f>_xlfn.XLOOKUP(__xlnm._FilterDatabase_1515[[#This Row],[SAPSA Number]],'DS Point summary'!A:A,'DS Point summary'!C:C)</f>
        <v>0</v>
      </c>
      <c r="E28" s="39" t="e">
        <f>_xlfn.XLOOKUP(__xlnm._FilterDatabase_1515[[#This Row],[SAPSA Number]],'DS Point summary'!A:A,'DS Point summary'!D:D)</f>
        <v>#N/A</v>
      </c>
      <c r="F28" s="20" t="e">
        <f>_xlfn.XLOOKUP(__xlnm._FilterDatabase_1515[[#This Row],[SAPSA Number]],'DS Point summary'!A:A,'DS Point summary'!E:E)</f>
        <v>#N/A</v>
      </c>
      <c r="G28" s="17">
        <f>_xlfn.XLOOKUP(__xlnm._FilterDatabase_1515[[#This Row],[SAPSA Number]],'DS Point summary'!A:A,'DS Point summary'!F:F)</f>
        <v>0</v>
      </c>
      <c r="H28" s="19" t="e">
        <f>_xlfn.XLOOKUP(__xlnm._FilterDatabase_1515[[#This Row],[SAPSA Number]],'DS Point summary'!A:A,'DS Point summary'!G:G)</f>
        <v>#N/A</v>
      </c>
      <c r="I28" s="19" t="s">
        <v>366</v>
      </c>
      <c r="J28" s="21">
        <f t="shared" si="1"/>
        <v>0</v>
      </c>
      <c r="K28" s="22">
        <f t="shared" si="2"/>
        <v>0</v>
      </c>
      <c r="L28" s="23">
        <v>0</v>
      </c>
      <c r="M28" s="24">
        <v>0</v>
      </c>
      <c r="N28" s="23">
        <v>0</v>
      </c>
      <c r="O28" s="24">
        <v>0</v>
      </c>
      <c r="P28" s="23">
        <v>0</v>
      </c>
      <c r="Q28" s="24">
        <v>0</v>
      </c>
      <c r="R28" s="23">
        <v>0</v>
      </c>
      <c r="S28" s="24">
        <v>0</v>
      </c>
      <c r="T28" s="23">
        <v>0</v>
      </c>
      <c r="U28" s="24">
        <v>0</v>
      </c>
      <c r="V28" s="23">
        <v>0</v>
      </c>
      <c r="W28" s="24">
        <v>0</v>
      </c>
    </row>
    <row r="29" spans="1:23" ht="14.45" customHeight="1" x14ac:dyDescent="0.25">
      <c r="A29" s="17">
        <f t="shared" si="0"/>
        <v>5</v>
      </c>
      <c r="B29" s="25"/>
      <c r="C29" s="25">
        <f>_xlfn.XLOOKUP(__xlnm._FilterDatabase_1515[[#This Row],[SAPSA Number]],Table1[SAPSA number],Table1[Paid up])</f>
        <v>0</v>
      </c>
      <c r="D29" s="39">
        <f>_xlfn.XLOOKUP(__xlnm._FilterDatabase_1515[[#This Row],[SAPSA Number]],'DS Point summary'!A:A,'DS Point summary'!C:C)</f>
        <v>0</v>
      </c>
      <c r="E29" s="39" t="e">
        <f>_xlfn.XLOOKUP(__xlnm._FilterDatabase_1515[[#This Row],[SAPSA Number]],'DS Point summary'!A:A,'DS Point summary'!D:D)</f>
        <v>#N/A</v>
      </c>
      <c r="F29" s="20">
        <f>_xlfn.XLOOKUP(__xlnm._FilterDatabase_1515[[#This Row],[SAPSA Number]],'DS Point summary'!A:A,'DS Point summary'!E:E)</f>
        <v>0</v>
      </c>
      <c r="G29" s="17">
        <f>_xlfn.XLOOKUP(__xlnm._FilterDatabase_1515[[#This Row],[SAPSA Number]],'DS Point summary'!A:A,'DS Point summary'!F:F)</f>
        <v>0</v>
      </c>
      <c r="H29" s="19" t="e">
        <f>_xlfn.XLOOKUP(__xlnm._FilterDatabase_1515[[#This Row],[SAPSA Number]],'DS Point summary'!A:A,'DS Point summary'!G:G)</f>
        <v>#N/A</v>
      </c>
      <c r="I29" s="19" t="s">
        <v>366</v>
      </c>
      <c r="J29" s="21">
        <f t="shared" si="1"/>
        <v>0</v>
      </c>
      <c r="K29" s="22">
        <f t="shared" si="2"/>
        <v>0</v>
      </c>
      <c r="L29" s="23">
        <v>0</v>
      </c>
      <c r="M29" s="24">
        <v>0</v>
      </c>
      <c r="N29" s="23">
        <v>0</v>
      </c>
      <c r="O29" s="24">
        <v>0</v>
      </c>
      <c r="P29" s="23">
        <v>0</v>
      </c>
      <c r="Q29" s="24">
        <v>0</v>
      </c>
      <c r="R29" s="23">
        <v>0</v>
      </c>
      <c r="S29" s="24">
        <v>0</v>
      </c>
      <c r="T29" s="23">
        <v>0</v>
      </c>
      <c r="U29" s="24">
        <v>0</v>
      </c>
      <c r="V29" s="23">
        <v>0</v>
      </c>
      <c r="W29" s="24">
        <v>0</v>
      </c>
    </row>
    <row r="30" spans="1:23" ht="14.45" customHeight="1" x14ac:dyDescent="0.25">
      <c r="A30" s="17">
        <f t="shared" si="0"/>
        <v>5</v>
      </c>
      <c r="B30" s="18">
        <v>7271</v>
      </c>
      <c r="C30" s="25" t="str">
        <f>_xlfn.XLOOKUP(__xlnm._FilterDatabase_1515[[#This Row],[SAPSA Number]],Table1[SAPSA number],Table1[Paid up])</f>
        <v>Y</v>
      </c>
      <c r="D30" s="39" t="str">
        <f>_xlfn.XLOOKUP(__xlnm._FilterDatabase_1515[[#This Row],[SAPSA Number]],'DS Point summary'!A:A,'DS Point summary'!C:C)</f>
        <v>Johan</v>
      </c>
      <c r="E30" s="39" t="str">
        <f>_xlfn.XLOOKUP(__xlnm._FilterDatabase_1515[[#This Row],[SAPSA Number]],'DS Point summary'!A:A,'DS Point summary'!D:D)</f>
        <v>Jacobs</v>
      </c>
      <c r="F30" s="20" t="str">
        <f>_xlfn.XLOOKUP(__xlnm._FilterDatabase_1515[[#This Row],[SAPSA Number]],'DS Point summary'!A:A,'DS Point summary'!E:E)</f>
        <v>J</v>
      </c>
      <c r="G30" s="17" t="str">
        <f ca="1">_xlfn.XLOOKUP(__xlnm._FilterDatabase_1515[[#This Row],[SAPSA Number]],'DS Point summary'!A:A,'DS Point summary'!F:F)</f>
        <v xml:space="preserve"> </v>
      </c>
      <c r="H30" s="19">
        <f ca="1">_xlfn.XLOOKUP(__xlnm._FilterDatabase_1515[[#This Row],[SAPSA Number]],'DS Point summary'!A:A,'DS Point summary'!G:G)</f>
        <v>45</v>
      </c>
      <c r="I30" s="19" t="s">
        <v>366</v>
      </c>
      <c r="J30" s="21">
        <f t="shared" si="1"/>
        <v>0</v>
      </c>
      <c r="K30" s="22">
        <f t="shared" si="2"/>
        <v>0</v>
      </c>
      <c r="L30" s="23">
        <v>0</v>
      </c>
      <c r="M30" s="24">
        <v>0</v>
      </c>
      <c r="N30" s="23">
        <v>0</v>
      </c>
      <c r="O30" s="24">
        <v>0</v>
      </c>
      <c r="P30" s="23">
        <v>0</v>
      </c>
      <c r="Q30" s="24">
        <v>0</v>
      </c>
      <c r="R30" s="23">
        <v>0</v>
      </c>
      <c r="S30" s="24">
        <v>0</v>
      </c>
      <c r="T30" s="23">
        <v>0</v>
      </c>
      <c r="U30" s="24">
        <v>0</v>
      </c>
      <c r="V30" s="23">
        <v>0</v>
      </c>
      <c r="W30" s="24">
        <v>0</v>
      </c>
    </row>
    <row r="31" spans="1:23" ht="14.45" customHeight="1" x14ac:dyDescent="0.25">
      <c r="A31" s="17">
        <f t="shared" si="0"/>
        <v>5</v>
      </c>
      <c r="B31" s="25">
        <v>6833</v>
      </c>
      <c r="C31" s="25" t="str">
        <f>_xlfn.XLOOKUP(__xlnm._FilterDatabase_1515[[#This Row],[SAPSA Number]],Table1[SAPSA number],Table1[Paid up])</f>
        <v>Y</v>
      </c>
      <c r="D31" s="39" t="str">
        <f>_xlfn.XLOOKUP(__xlnm._FilterDatabase_1515[[#This Row],[SAPSA Number]],'DS Point summary'!A:A,'DS Point summary'!C:C)</f>
        <v>Heinrich</v>
      </c>
      <c r="E31" s="39" t="str">
        <f>_xlfn.XLOOKUP(__xlnm._FilterDatabase_1515[[#This Row],[SAPSA Number]],'DS Point summary'!A:A,'DS Point summary'!D:D)</f>
        <v>Barnes</v>
      </c>
      <c r="F31" s="20" t="str">
        <f>_xlfn.XLOOKUP(__xlnm._FilterDatabase_1515[[#This Row],[SAPSA Number]],'DS Point summary'!A:A,'DS Point summary'!E:E)</f>
        <v>H</v>
      </c>
      <c r="G31" s="17" t="str">
        <f ca="1">_xlfn.XLOOKUP(__xlnm._FilterDatabase_1515[[#This Row],[SAPSA Number]],'DS Point summary'!A:A,'DS Point summary'!F:F)</f>
        <v xml:space="preserve"> </v>
      </c>
      <c r="H31" s="19">
        <f ca="1">_xlfn.XLOOKUP(__xlnm._FilterDatabase_1515[[#This Row],[SAPSA Number]],'DS Point summary'!A:A,'DS Point summary'!G:G)</f>
        <v>36</v>
      </c>
      <c r="I31" s="19" t="s">
        <v>366</v>
      </c>
      <c r="J31" s="21">
        <f t="shared" si="1"/>
        <v>0</v>
      </c>
      <c r="K31" s="22">
        <f t="shared" si="2"/>
        <v>0</v>
      </c>
      <c r="L31" s="23">
        <v>0</v>
      </c>
      <c r="M31" s="24">
        <v>0</v>
      </c>
      <c r="N31" s="23">
        <v>0</v>
      </c>
      <c r="O31" s="24">
        <v>0</v>
      </c>
      <c r="P31" s="23">
        <v>0</v>
      </c>
      <c r="Q31" s="24">
        <v>0</v>
      </c>
      <c r="R31" s="23">
        <v>0</v>
      </c>
      <c r="S31" s="24">
        <v>0</v>
      </c>
      <c r="T31" s="23">
        <v>0</v>
      </c>
      <c r="U31" s="24">
        <v>0</v>
      </c>
      <c r="V31" s="23">
        <v>0</v>
      </c>
      <c r="W31" s="24">
        <v>0</v>
      </c>
    </row>
    <row r="32" spans="1:23" ht="14.45" customHeight="1" x14ac:dyDescent="0.25">
      <c r="A32" s="17">
        <f t="shared" si="0"/>
        <v>5</v>
      </c>
      <c r="B32" s="25">
        <v>1471</v>
      </c>
      <c r="C32" s="25" t="str">
        <f>_xlfn.XLOOKUP(__xlnm._FilterDatabase_1515[[#This Row],[SAPSA Number]],Table1[SAPSA number],Table1[Paid up])</f>
        <v>Y</v>
      </c>
      <c r="D32" s="39" t="str">
        <f>_xlfn.XLOOKUP(__xlnm._FilterDatabase_1515[[#This Row],[SAPSA Number]],'DS Point summary'!A:A,'DS Point summary'!C:C)</f>
        <v>Nikolaus Phillip Karl</v>
      </c>
      <c r="E32" s="39" t="str">
        <f>_xlfn.XLOOKUP(__xlnm._FilterDatabase_1515[[#This Row],[SAPSA Number]],'DS Point summary'!A:A,'DS Point summary'!D:D)</f>
        <v>Bernhard</v>
      </c>
      <c r="F32" s="20" t="str">
        <f>_xlfn.XLOOKUP(__xlnm._FilterDatabase_1515[[#This Row],[SAPSA Number]],'DS Point summary'!A:A,'DS Point summary'!E:E)</f>
        <v>NPK</v>
      </c>
      <c r="G32" s="17" t="str">
        <f ca="1">_xlfn.XLOOKUP(__xlnm._FilterDatabase_1515[[#This Row],[SAPSA Number]],'DS Point summary'!A:A,'DS Point summary'!F:F)</f>
        <v xml:space="preserve"> </v>
      </c>
      <c r="H32" s="19">
        <f ca="1">_xlfn.XLOOKUP(__xlnm._FilterDatabase_1515[[#This Row],[SAPSA Number]],'DS Point summary'!A:A,'DS Point summary'!G:G)</f>
        <v>41</v>
      </c>
      <c r="I32" s="19" t="s">
        <v>366</v>
      </c>
      <c r="J32" s="21">
        <f t="shared" si="1"/>
        <v>0</v>
      </c>
      <c r="K32" s="22">
        <f t="shared" si="2"/>
        <v>0</v>
      </c>
      <c r="L32" s="23">
        <v>0</v>
      </c>
      <c r="M32" s="24">
        <v>0</v>
      </c>
      <c r="N32" s="23">
        <v>0</v>
      </c>
      <c r="O32" s="24">
        <v>0</v>
      </c>
      <c r="P32" s="23">
        <v>0</v>
      </c>
      <c r="Q32" s="24">
        <v>0</v>
      </c>
      <c r="R32" s="23">
        <v>0</v>
      </c>
      <c r="S32" s="24">
        <v>0</v>
      </c>
      <c r="T32" s="23">
        <v>0</v>
      </c>
      <c r="U32" s="24">
        <v>0</v>
      </c>
      <c r="V32" s="23">
        <v>0</v>
      </c>
      <c r="W32" s="24">
        <v>0</v>
      </c>
    </row>
    <row r="33" spans="1:23" ht="14.45" customHeight="1" x14ac:dyDescent="0.25">
      <c r="A33" s="17">
        <f t="shared" si="0"/>
        <v>5</v>
      </c>
      <c r="B33" s="25">
        <v>4624</v>
      </c>
      <c r="C33" s="25" t="str">
        <f>_xlfn.XLOOKUP(__xlnm._FilterDatabase_1515[[#This Row],[SAPSA Number]],Table1[SAPSA number],Table1[Paid up])</f>
        <v>Y</v>
      </c>
      <c r="D33" s="39" t="str">
        <f>_xlfn.XLOOKUP(__xlnm._FilterDatabase_1515[[#This Row],[SAPSA Number]],'DS Point summary'!A:A,'DS Point summary'!C:C)</f>
        <v>Stephanus Christiaan</v>
      </c>
      <c r="E33" s="39" t="str">
        <f>_xlfn.XLOOKUP(__xlnm._FilterDatabase_1515[[#This Row],[SAPSA Number]],'DS Point summary'!A:A,'DS Point summary'!D:D)</f>
        <v>Bester</v>
      </c>
      <c r="F33" s="20" t="str">
        <f>_xlfn.XLOOKUP(__xlnm._FilterDatabase_1515[[#This Row],[SAPSA Number]],'DS Point summary'!A:A,'DS Point summary'!E:E)</f>
        <v>SC</v>
      </c>
      <c r="G33" s="17" t="str">
        <f ca="1">_xlfn.XLOOKUP(__xlnm._FilterDatabase_1515[[#This Row],[SAPSA Number]],'DS Point summary'!A:A,'DS Point summary'!F:F)</f>
        <v>S</v>
      </c>
      <c r="H33" s="19">
        <f ca="1">_xlfn.XLOOKUP(__xlnm._FilterDatabase_1515[[#This Row],[SAPSA Number]],'DS Point summary'!A:A,'DS Point summary'!G:G)</f>
        <v>56</v>
      </c>
      <c r="I33" s="19" t="s">
        <v>366</v>
      </c>
      <c r="J33" s="21">
        <f t="shared" si="1"/>
        <v>0</v>
      </c>
      <c r="K33" s="22">
        <f t="shared" si="2"/>
        <v>0</v>
      </c>
      <c r="L33" s="23">
        <v>0</v>
      </c>
      <c r="M33" s="24">
        <v>0</v>
      </c>
      <c r="N33" s="23">
        <v>0</v>
      </c>
      <c r="O33" s="24">
        <v>0</v>
      </c>
      <c r="P33" s="23">
        <v>0</v>
      </c>
      <c r="Q33" s="24">
        <v>0</v>
      </c>
      <c r="R33" s="23">
        <v>0</v>
      </c>
      <c r="S33" s="24">
        <v>0</v>
      </c>
      <c r="T33" s="23">
        <v>0</v>
      </c>
      <c r="U33" s="24">
        <v>0</v>
      </c>
      <c r="V33" s="23">
        <v>0</v>
      </c>
      <c r="W33" s="24">
        <v>0</v>
      </c>
    </row>
    <row r="34" spans="1:23" ht="14.45" customHeight="1" x14ac:dyDescent="0.25">
      <c r="A34" s="17">
        <f t="shared" si="0"/>
        <v>5</v>
      </c>
      <c r="B34" s="18">
        <v>3349</v>
      </c>
      <c r="C34" s="25" t="str">
        <f>_xlfn.XLOOKUP(__xlnm._FilterDatabase_1515[[#This Row],[SAPSA Number]],Table1[SAPSA number],Table1[Paid up])</f>
        <v>Y</v>
      </c>
      <c r="D34" s="39" t="str">
        <f>_xlfn.XLOOKUP(__xlnm._FilterDatabase_1515[[#This Row],[SAPSA Number]],'DS Point summary'!A:A,'DS Point summary'!C:C)</f>
        <v>Stefanus Christiaan</v>
      </c>
      <c r="E34" s="39" t="str">
        <f>_xlfn.XLOOKUP(__xlnm._FilterDatabase_1515[[#This Row],[SAPSA Number]],'DS Point summary'!A:A,'DS Point summary'!D:D)</f>
        <v>Bosch</v>
      </c>
      <c r="F34" s="20" t="str">
        <f>_xlfn.XLOOKUP(__xlnm._FilterDatabase_1515[[#This Row],[SAPSA Number]],'DS Point summary'!A:A,'DS Point summary'!E:E)</f>
        <v>SC</v>
      </c>
      <c r="G34" s="17" t="str">
        <f ca="1">_xlfn.XLOOKUP(__xlnm._FilterDatabase_1515[[#This Row],[SAPSA Number]],'DS Point summary'!A:A,'DS Point summary'!F:F)</f>
        <v>S</v>
      </c>
      <c r="H34" s="19">
        <f ca="1">_xlfn.XLOOKUP(__xlnm._FilterDatabase_1515[[#This Row],[SAPSA Number]],'DS Point summary'!A:A,'DS Point summary'!G:G)</f>
        <v>52</v>
      </c>
      <c r="I34" s="19" t="s">
        <v>366</v>
      </c>
      <c r="J34" s="21">
        <f t="shared" ref="J34:J65" si="3">(IF(L34&gt;0,1,0)+(IF(M34&gt;0,1,0))+(IF(N34&gt;0,1,0))+(IF(O34&gt;0,1,0))+(IF(P34&gt;0,1,0))+(IF(Q34&gt;0,1,0))+(IF(R34&gt;0,1,0))+(IF(S34&gt;0,1,0))+(IF(T34&gt;0,1,0))+(IF(U34&gt;0,1,0))+(IF(V34&gt;0,1,0))+(IF(W34&gt;0,1,0)))</f>
        <v>0</v>
      </c>
      <c r="K34" s="22">
        <f t="shared" ref="K34:K65" si="4">(LARGE(L34:U34,1)+LARGE(L34:U34,2)+LARGE(L34:U34,3)+LARGE(L34:U34,4)+LARGE(L34:U34,5))/5</f>
        <v>0</v>
      </c>
      <c r="L34" s="23">
        <v>0</v>
      </c>
      <c r="M34" s="24">
        <v>0</v>
      </c>
      <c r="N34" s="23">
        <v>0</v>
      </c>
      <c r="O34" s="24">
        <v>0</v>
      </c>
      <c r="P34" s="23">
        <v>0</v>
      </c>
      <c r="Q34" s="24">
        <v>0</v>
      </c>
      <c r="R34" s="23">
        <v>0</v>
      </c>
      <c r="S34" s="24">
        <v>0</v>
      </c>
      <c r="T34" s="23">
        <v>0</v>
      </c>
      <c r="U34" s="24">
        <v>0</v>
      </c>
      <c r="V34" s="23">
        <v>0</v>
      </c>
      <c r="W34" s="24">
        <v>0</v>
      </c>
    </row>
    <row r="35" spans="1:23" ht="14.45" customHeight="1" x14ac:dyDescent="0.25">
      <c r="A35" s="17">
        <f>RANK(K35,K$2:K$158,0)</f>
        <v>5</v>
      </c>
      <c r="B35" s="27">
        <v>4621</v>
      </c>
      <c r="C35" s="25" t="str">
        <f>_xlfn.XLOOKUP(__xlnm._FilterDatabase_1515[[#This Row],[SAPSA Number]],Table1[SAPSA number],Table1[Paid up])</f>
        <v>Y</v>
      </c>
      <c r="D35" s="39" t="str">
        <f>_xlfn.XLOOKUP(__xlnm._FilterDatabase_1515[[#This Row],[SAPSA Number]],'DS Point summary'!A:A,'DS Point summary'!C:C)</f>
        <v>Colin</v>
      </c>
      <c r="E35" s="39" t="str">
        <f>_xlfn.XLOOKUP(__xlnm._FilterDatabase_1515[[#This Row],[SAPSA Number]],'DS Point summary'!A:A,'DS Point summary'!D:D)</f>
        <v>Bowring</v>
      </c>
      <c r="F35" s="20" t="str">
        <f>_xlfn.XLOOKUP(__xlnm._FilterDatabase_1515[[#This Row],[SAPSA Number]],'DS Point summary'!A:A,'DS Point summary'!E:E)</f>
        <v>C</v>
      </c>
      <c r="G35" s="17" t="str">
        <f ca="1">_xlfn.XLOOKUP(__xlnm._FilterDatabase_1515[[#This Row],[SAPSA Number]],'DS Point summary'!A:A,'DS Point summary'!F:F)</f>
        <v>SS</v>
      </c>
      <c r="H35" s="19">
        <f ca="1">_xlfn.XLOOKUP(__xlnm._FilterDatabase_1515[[#This Row],[SAPSA Number]],'DS Point summary'!A:A,'DS Point summary'!G:G)</f>
        <v>62</v>
      </c>
      <c r="I35" s="19" t="s">
        <v>366</v>
      </c>
      <c r="J35" s="21">
        <f t="shared" si="3"/>
        <v>0</v>
      </c>
      <c r="K35" s="22">
        <f t="shared" si="4"/>
        <v>0</v>
      </c>
      <c r="L35" s="23">
        <v>0</v>
      </c>
      <c r="M35" s="24">
        <v>0</v>
      </c>
      <c r="N35" s="23">
        <v>0</v>
      </c>
      <c r="O35" s="24">
        <v>0</v>
      </c>
      <c r="P35" s="23">
        <v>0</v>
      </c>
      <c r="Q35" s="24">
        <v>0</v>
      </c>
      <c r="R35" s="23">
        <v>0</v>
      </c>
      <c r="S35" s="24">
        <v>0</v>
      </c>
      <c r="T35" s="23">
        <v>0</v>
      </c>
      <c r="U35" s="24">
        <v>0</v>
      </c>
      <c r="V35" s="23">
        <v>0</v>
      </c>
      <c r="W35" s="24">
        <v>0</v>
      </c>
    </row>
    <row r="36" spans="1:23" ht="14.45" customHeight="1" x14ac:dyDescent="0.25">
      <c r="A36" s="17">
        <f t="shared" ref="A36:A66" si="5">RANK(K36,K$2:K$139,0)</f>
        <v>5</v>
      </c>
      <c r="B36" s="18">
        <v>3338</v>
      </c>
      <c r="C36" s="25" t="str">
        <f>_xlfn.XLOOKUP(__xlnm._FilterDatabase_1515[[#This Row],[SAPSA Number]],Table1[SAPSA number],Table1[Paid up])</f>
        <v>Y</v>
      </c>
      <c r="D36" s="39" t="str">
        <f>_xlfn.XLOOKUP(__xlnm._FilterDatabase_1515[[#This Row],[SAPSA Number]],'DS Point summary'!A:A,'DS Point summary'!C:C)</f>
        <v>Carl Johann</v>
      </c>
      <c r="E36" s="39" t="str">
        <f>_xlfn.XLOOKUP(__xlnm._FilterDatabase_1515[[#This Row],[SAPSA Number]],'DS Point summary'!A:A,'DS Point summary'!D:D)</f>
        <v>Brandt</v>
      </c>
      <c r="F36" s="20" t="str">
        <f>_xlfn.XLOOKUP(__xlnm._FilterDatabase_1515[[#This Row],[SAPSA Number]],'DS Point summary'!A:A,'DS Point summary'!E:E)</f>
        <v>CJ</v>
      </c>
      <c r="G36" s="17" t="str">
        <f ca="1">_xlfn.XLOOKUP(__xlnm._FilterDatabase_1515[[#This Row],[SAPSA Number]],'DS Point summary'!A:A,'DS Point summary'!F:F)</f>
        <v>S</v>
      </c>
      <c r="H36" s="19">
        <f ca="1">_xlfn.XLOOKUP(__xlnm._FilterDatabase_1515[[#This Row],[SAPSA Number]],'DS Point summary'!A:A,'DS Point summary'!G:G)</f>
        <v>53</v>
      </c>
      <c r="I36" s="19" t="s">
        <v>366</v>
      </c>
      <c r="J36" s="21">
        <f t="shared" si="3"/>
        <v>0</v>
      </c>
      <c r="K36" s="22">
        <f t="shared" si="4"/>
        <v>0</v>
      </c>
      <c r="L36" s="23">
        <v>0</v>
      </c>
      <c r="M36" s="24">
        <v>0</v>
      </c>
      <c r="N36" s="23">
        <v>0</v>
      </c>
      <c r="O36" s="24">
        <v>0</v>
      </c>
      <c r="P36" s="23">
        <v>0</v>
      </c>
      <c r="Q36" s="24">
        <v>0</v>
      </c>
      <c r="R36" s="23">
        <v>0</v>
      </c>
      <c r="S36" s="24">
        <v>0</v>
      </c>
      <c r="T36" s="23">
        <v>0</v>
      </c>
      <c r="U36" s="24">
        <v>0</v>
      </c>
      <c r="V36" s="23">
        <v>0</v>
      </c>
      <c r="W36" s="24">
        <v>0</v>
      </c>
    </row>
    <row r="37" spans="1:23" ht="14.45" customHeight="1" x14ac:dyDescent="0.25">
      <c r="A37" s="17">
        <f t="shared" si="5"/>
        <v>5</v>
      </c>
      <c r="B37" s="25">
        <v>3350</v>
      </c>
      <c r="C37" s="25" t="str">
        <f>_xlfn.XLOOKUP(__xlnm._FilterDatabase_1515[[#This Row],[SAPSA Number]],Table1[SAPSA number],Table1[Paid up])</f>
        <v>Y</v>
      </c>
      <c r="D37" s="39" t="str">
        <f>_xlfn.XLOOKUP(__xlnm._FilterDatabase_1515[[#This Row],[SAPSA Number]],'DS Point summary'!A:A,'DS Point summary'!C:C)</f>
        <v>Conrad Ernest</v>
      </c>
      <c r="E37" s="39" t="str">
        <f>_xlfn.XLOOKUP(__xlnm._FilterDatabase_1515[[#This Row],[SAPSA Number]],'DS Point summary'!A:A,'DS Point summary'!D:D)</f>
        <v>Brandt</v>
      </c>
      <c r="F37" s="20" t="str">
        <f>_xlfn.XLOOKUP(__xlnm._FilterDatabase_1515[[#This Row],[SAPSA Number]],'DS Point summary'!A:A,'DS Point summary'!E:E)</f>
        <v>CE</v>
      </c>
      <c r="G37" s="17" t="str">
        <f ca="1">_xlfn.XLOOKUP(__xlnm._FilterDatabase_1515[[#This Row],[SAPSA Number]],'DS Point summary'!A:A,'DS Point summary'!F:F)</f>
        <v>S</v>
      </c>
      <c r="H37" s="19">
        <f ca="1">_xlfn.XLOOKUP(__xlnm._FilterDatabase_1515[[#This Row],[SAPSA Number]],'DS Point summary'!A:A,'DS Point summary'!G:G)</f>
        <v>50</v>
      </c>
      <c r="I37" s="19" t="s">
        <v>366</v>
      </c>
      <c r="J37" s="21">
        <f t="shared" si="3"/>
        <v>0</v>
      </c>
      <c r="K37" s="22">
        <f t="shared" si="4"/>
        <v>0</v>
      </c>
      <c r="L37" s="23">
        <v>0</v>
      </c>
      <c r="M37" s="24">
        <v>0</v>
      </c>
      <c r="N37" s="23">
        <v>0</v>
      </c>
      <c r="O37" s="24">
        <v>0</v>
      </c>
      <c r="P37" s="23">
        <v>0</v>
      </c>
      <c r="Q37" s="24">
        <v>0</v>
      </c>
      <c r="R37" s="23">
        <v>0</v>
      </c>
      <c r="S37" s="24">
        <v>0</v>
      </c>
      <c r="T37" s="23">
        <v>0</v>
      </c>
      <c r="U37" s="24">
        <v>0</v>
      </c>
      <c r="V37" s="23">
        <v>0</v>
      </c>
      <c r="W37" s="24">
        <v>0</v>
      </c>
    </row>
    <row r="38" spans="1:23" ht="14.45" customHeight="1" x14ac:dyDescent="0.25">
      <c r="A38" s="17">
        <f t="shared" si="5"/>
        <v>5</v>
      </c>
      <c r="B38" s="25">
        <v>3576</v>
      </c>
      <c r="C38" s="25" t="str">
        <f>_xlfn.XLOOKUP(__xlnm._FilterDatabase_1515[[#This Row],[SAPSA Number]],Table1[SAPSA number],Table1[Paid up])</f>
        <v>Y</v>
      </c>
      <c r="D38" s="39" t="str">
        <f>_xlfn.XLOOKUP(__xlnm._FilterDatabase_1515[[#This Row],[SAPSA Number]],'DS Point summary'!A:A,'DS Point summary'!C:C)</f>
        <v>Christoff Mechiel</v>
      </c>
      <c r="E38" s="39" t="str">
        <f>_xlfn.XLOOKUP(__xlnm._FilterDatabase_1515[[#This Row],[SAPSA Number]],'DS Point summary'!A:A,'DS Point summary'!D:D)</f>
        <v>Brandt</v>
      </c>
      <c r="F38" s="20" t="str">
        <f>_xlfn.XLOOKUP(__xlnm._FilterDatabase_1515[[#This Row],[SAPSA Number]],'DS Point summary'!A:A,'DS Point summary'!E:E)</f>
        <v>CM</v>
      </c>
      <c r="G38" s="17" t="str">
        <f ca="1">_xlfn.XLOOKUP(__xlnm._FilterDatabase_1515[[#This Row],[SAPSA Number]],'DS Point summary'!A:A,'DS Point summary'!F:F)</f>
        <v xml:space="preserve"> </v>
      </c>
      <c r="H38" s="19">
        <f ca="1">_xlfn.XLOOKUP(__xlnm._FilterDatabase_1515[[#This Row],[SAPSA Number]],'DS Point summary'!A:A,'DS Point summary'!G:G)</f>
        <v>46</v>
      </c>
      <c r="I38" s="19" t="s">
        <v>366</v>
      </c>
      <c r="J38" s="21">
        <f t="shared" si="3"/>
        <v>0</v>
      </c>
      <c r="K38" s="22">
        <f t="shared" si="4"/>
        <v>0</v>
      </c>
      <c r="L38" s="23">
        <v>0</v>
      </c>
      <c r="M38" s="24">
        <v>0</v>
      </c>
      <c r="N38" s="23">
        <v>0</v>
      </c>
      <c r="O38" s="24">
        <v>0</v>
      </c>
      <c r="P38" s="23">
        <v>0</v>
      </c>
      <c r="Q38" s="24">
        <v>0</v>
      </c>
      <c r="R38" s="23">
        <v>0</v>
      </c>
      <c r="S38" s="24">
        <v>0</v>
      </c>
      <c r="T38" s="23">
        <v>0</v>
      </c>
      <c r="U38" s="24">
        <v>0</v>
      </c>
      <c r="V38" s="23">
        <v>0</v>
      </c>
      <c r="W38" s="24">
        <v>0</v>
      </c>
    </row>
    <row r="39" spans="1:23" ht="14.45" customHeight="1" x14ac:dyDescent="0.25">
      <c r="A39" s="17">
        <f t="shared" si="5"/>
        <v>5</v>
      </c>
      <c r="B39" s="18">
        <v>3577</v>
      </c>
      <c r="C39" s="25" t="str">
        <f>_xlfn.XLOOKUP(__xlnm._FilterDatabase_1515[[#This Row],[SAPSA Number]],Table1[SAPSA number],Table1[Paid up])</f>
        <v>Y</v>
      </c>
      <c r="D39" s="39" t="str">
        <f>_xlfn.XLOOKUP(__xlnm._FilterDatabase_1515[[#This Row],[SAPSA Number]],'DS Point summary'!A:A,'DS Point summary'!C:C)</f>
        <v>Werner</v>
      </c>
      <c r="E39" s="39" t="str">
        <f>_xlfn.XLOOKUP(__xlnm._FilterDatabase_1515[[#This Row],[SAPSA Number]],'DS Point summary'!A:A,'DS Point summary'!D:D)</f>
        <v>Britz</v>
      </c>
      <c r="F39" s="20" t="str">
        <f>_xlfn.XLOOKUP(__xlnm._FilterDatabase_1515[[#This Row],[SAPSA Number]],'DS Point summary'!A:A,'DS Point summary'!E:E)</f>
        <v>W</v>
      </c>
      <c r="G39" s="17" t="str">
        <f ca="1">_xlfn.XLOOKUP(__xlnm._FilterDatabase_1515[[#This Row],[SAPSA Number]],'DS Point summary'!A:A,'DS Point summary'!F:F)</f>
        <v xml:space="preserve"> </v>
      </c>
      <c r="H39" s="19">
        <f ca="1">_xlfn.XLOOKUP(__xlnm._FilterDatabase_1515[[#This Row],[SAPSA Number]],'DS Point summary'!A:A,'DS Point summary'!G:G)</f>
        <v>43</v>
      </c>
      <c r="I39" s="19" t="s">
        <v>366</v>
      </c>
      <c r="J39" s="21">
        <f t="shared" si="3"/>
        <v>0</v>
      </c>
      <c r="K39" s="22">
        <f t="shared" si="4"/>
        <v>0</v>
      </c>
      <c r="L39" s="23">
        <v>0</v>
      </c>
      <c r="M39" s="24">
        <v>0</v>
      </c>
      <c r="N39" s="23">
        <v>0</v>
      </c>
      <c r="O39" s="24">
        <v>0</v>
      </c>
      <c r="P39" s="23">
        <v>0</v>
      </c>
      <c r="Q39" s="24">
        <v>0</v>
      </c>
      <c r="R39" s="23">
        <v>0</v>
      </c>
      <c r="S39" s="24">
        <v>0</v>
      </c>
      <c r="T39" s="23">
        <v>0</v>
      </c>
      <c r="U39" s="24">
        <v>0</v>
      </c>
      <c r="V39" s="23">
        <v>0</v>
      </c>
      <c r="W39" s="24">
        <v>0</v>
      </c>
    </row>
    <row r="40" spans="1:23" ht="14.45" customHeight="1" x14ac:dyDescent="0.25">
      <c r="A40" s="17">
        <f t="shared" si="5"/>
        <v>5</v>
      </c>
      <c r="B40" s="39">
        <v>5304</v>
      </c>
      <c r="C40" s="25" t="str">
        <f>_xlfn.XLOOKUP(__xlnm._FilterDatabase_1515[[#This Row],[SAPSA Number]],Table1[SAPSA number],Table1[Paid up])</f>
        <v>Y</v>
      </c>
      <c r="D40" s="39" t="str">
        <f>_xlfn.XLOOKUP(__xlnm._FilterDatabase_1515[[#This Row],[SAPSA Number]],'DS Point summary'!A:A,'DS Point summary'!C:C)</f>
        <v>Johan Gerard</v>
      </c>
      <c r="E40" s="39" t="str">
        <f>_xlfn.XLOOKUP(__xlnm._FilterDatabase_1515[[#This Row],[SAPSA Number]],'DS Point summary'!A:A,'DS Point summary'!D:D)</f>
        <v>Bultman</v>
      </c>
      <c r="F40" s="20" t="str">
        <f>_xlfn.XLOOKUP(__xlnm._FilterDatabase_1515[[#This Row],[SAPSA Number]],'DS Point summary'!A:A,'DS Point summary'!E:E)</f>
        <v>JG</v>
      </c>
      <c r="G40" s="17" t="str">
        <f ca="1">_xlfn.XLOOKUP(__xlnm._FilterDatabase_1515[[#This Row],[SAPSA Number]],'DS Point summary'!A:A,'DS Point summary'!F:F)</f>
        <v xml:space="preserve"> </v>
      </c>
      <c r="H40" s="19">
        <f ca="1">_xlfn.XLOOKUP(__xlnm._FilterDatabase_1515[[#This Row],[SAPSA Number]],'DS Point summary'!A:A,'DS Point summary'!G:G)</f>
        <v>40</v>
      </c>
      <c r="I40" s="19" t="s">
        <v>366</v>
      </c>
      <c r="J40" s="21">
        <f t="shared" si="3"/>
        <v>0</v>
      </c>
      <c r="K40" s="22">
        <f t="shared" si="4"/>
        <v>0</v>
      </c>
      <c r="L40" s="23">
        <v>0</v>
      </c>
      <c r="M40" s="24">
        <v>0</v>
      </c>
      <c r="N40" s="23">
        <v>0</v>
      </c>
      <c r="O40" s="24">
        <v>0</v>
      </c>
      <c r="P40" s="23">
        <v>0</v>
      </c>
      <c r="Q40" s="24">
        <v>0</v>
      </c>
      <c r="R40" s="23">
        <v>0</v>
      </c>
      <c r="S40" s="24">
        <v>0</v>
      </c>
      <c r="T40" s="23">
        <v>0</v>
      </c>
      <c r="U40" s="24">
        <v>0</v>
      </c>
      <c r="V40" s="23">
        <v>0</v>
      </c>
      <c r="W40" s="24">
        <v>0</v>
      </c>
    </row>
    <row r="41" spans="1:23" ht="14.45" customHeight="1" x14ac:dyDescent="0.25">
      <c r="A41" s="17">
        <f t="shared" si="5"/>
        <v>5</v>
      </c>
      <c r="B41" s="26">
        <v>259</v>
      </c>
      <c r="C41" s="25" t="str">
        <f>_xlfn.XLOOKUP(__xlnm._FilterDatabase_1515[[#This Row],[SAPSA Number]],Table1[SAPSA number],Table1[Paid up])</f>
        <v>Y</v>
      </c>
      <c r="D41" s="39" t="str">
        <f>_xlfn.XLOOKUP(__xlnm._FilterDatabase_1515[[#This Row],[SAPSA Number]],'DS Point summary'!A:A,'DS Point summary'!C:C)</f>
        <v>Kathleen Beresford</v>
      </c>
      <c r="E41" s="39" t="str">
        <f>_xlfn.XLOOKUP(__xlnm._FilterDatabase_1515[[#This Row],[SAPSA Number]],'DS Point summary'!A:A,'DS Point summary'!D:D)</f>
        <v>Carter</v>
      </c>
      <c r="F41" s="20" t="str">
        <f>_xlfn.XLOOKUP(__xlnm._FilterDatabase_1515[[#This Row],[SAPSA Number]],'DS Point summary'!A:A,'DS Point summary'!E:E)</f>
        <v>KB</v>
      </c>
      <c r="G41" s="17" t="str">
        <f>_xlfn.XLOOKUP(__xlnm._FilterDatabase_1515[[#This Row],[SAPSA Number]],'DS Point summary'!A:A,'DS Point summary'!F:F)</f>
        <v>Lady</v>
      </c>
      <c r="H41" s="19">
        <f ca="1">_xlfn.XLOOKUP(__xlnm._FilterDatabase_1515[[#This Row],[SAPSA Number]],'DS Point summary'!A:A,'DS Point summary'!G:G)</f>
        <v>38</v>
      </c>
      <c r="I41" s="19" t="s">
        <v>366</v>
      </c>
      <c r="J41" s="21">
        <f t="shared" si="3"/>
        <v>0</v>
      </c>
      <c r="K41" s="22">
        <f t="shared" si="4"/>
        <v>0</v>
      </c>
      <c r="L41" s="23">
        <v>0</v>
      </c>
      <c r="M41" s="24">
        <v>0</v>
      </c>
      <c r="N41" s="23">
        <v>0</v>
      </c>
      <c r="O41" s="24">
        <v>0</v>
      </c>
      <c r="P41" s="23">
        <v>0</v>
      </c>
      <c r="Q41" s="24">
        <v>0</v>
      </c>
      <c r="R41" s="23">
        <v>0</v>
      </c>
      <c r="S41" s="24">
        <v>0</v>
      </c>
      <c r="T41" s="23">
        <v>0</v>
      </c>
      <c r="U41" s="24">
        <v>0</v>
      </c>
      <c r="V41" s="23">
        <v>0</v>
      </c>
      <c r="W41" s="24">
        <v>0</v>
      </c>
    </row>
    <row r="42" spans="1:23" ht="14.45" customHeight="1" x14ac:dyDescent="0.25">
      <c r="A42" s="17">
        <f t="shared" si="5"/>
        <v>5</v>
      </c>
      <c r="B42" s="26">
        <v>4316</v>
      </c>
      <c r="C42" s="25" t="str">
        <f>_xlfn.XLOOKUP(__xlnm._FilterDatabase_1515[[#This Row],[SAPSA Number]],Table1[SAPSA number],Table1[Paid up])</f>
        <v>Y</v>
      </c>
      <c r="D42" s="39" t="str">
        <f>_xlfn.XLOOKUP(__xlnm._FilterDatabase_1515[[#This Row],[SAPSA Number]],'DS Point summary'!A:A,'DS Point summary'!C:C)</f>
        <v>Wilhelm Jacobus</v>
      </c>
      <c r="E42" s="39" t="str">
        <f>_xlfn.XLOOKUP(__xlnm._FilterDatabase_1515[[#This Row],[SAPSA Number]],'DS Point summary'!A:A,'DS Point summary'!D:D)</f>
        <v>Coetzee</v>
      </c>
      <c r="F42" s="20" t="str">
        <f>_xlfn.XLOOKUP(__xlnm._FilterDatabase_1515[[#This Row],[SAPSA Number]],'DS Point summary'!A:A,'DS Point summary'!E:E)</f>
        <v>WJ</v>
      </c>
      <c r="G42" s="17" t="str">
        <f ca="1">_xlfn.XLOOKUP(__xlnm._FilterDatabase_1515[[#This Row],[SAPSA Number]],'DS Point summary'!A:A,'DS Point summary'!F:F)</f>
        <v>S</v>
      </c>
      <c r="H42" s="19">
        <f ca="1">_xlfn.XLOOKUP(__xlnm._FilterDatabase_1515[[#This Row],[SAPSA Number]],'DS Point summary'!A:A,'DS Point summary'!G:G)</f>
        <v>54</v>
      </c>
      <c r="I42" s="19" t="s">
        <v>366</v>
      </c>
      <c r="J42" s="21">
        <f t="shared" si="3"/>
        <v>0</v>
      </c>
      <c r="K42" s="22">
        <f t="shared" si="4"/>
        <v>0</v>
      </c>
      <c r="L42" s="23">
        <v>0</v>
      </c>
      <c r="M42" s="24">
        <v>0</v>
      </c>
      <c r="N42" s="23">
        <v>0</v>
      </c>
      <c r="O42" s="24">
        <v>0</v>
      </c>
      <c r="P42" s="23">
        <v>0</v>
      </c>
      <c r="Q42" s="24">
        <v>0</v>
      </c>
      <c r="R42" s="23">
        <v>0</v>
      </c>
      <c r="S42" s="24">
        <v>0</v>
      </c>
      <c r="T42" s="23">
        <v>0</v>
      </c>
      <c r="U42" s="24">
        <v>0</v>
      </c>
      <c r="V42" s="23">
        <v>0</v>
      </c>
      <c r="W42" s="24">
        <v>0</v>
      </c>
    </row>
    <row r="43" spans="1:23" ht="14.45" customHeight="1" x14ac:dyDescent="0.25">
      <c r="A43" s="17">
        <f t="shared" si="5"/>
        <v>5</v>
      </c>
      <c r="B43" s="39">
        <v>601</v>
      </c>
      <c r="C43" s="25" t="str">
        <f>_xlfn.XLOOKUP(__xlnm._FilterDatabase_1515[[#This Row],[SAPSA Number]],Table1[SAPSA number],Table1[Paid up])</f>
        <v>Y</v>
      </c>
      <c r="D43" s="39" t="str">
        <f>_xlfn.XLOOKUP(__xlnm._FilterDatabase_1515[[#This Row],[SAPSA Number]],'DS Point summary'!A:A,'DS Point summary'!C:C)</f>
        <v>Piero</v>
      </c>
      <c r="E43" s="39" t="str">
        <f>_xlfn.XLOOKUP(__xlnm._FilterDatabase_1515[[#This Row],[SAPSA Number]],'DS Point summary'!A:A,'DS Point summary'!D:D)</f>
        <v>Cupido</v>
      </c>
      <c r="F43" s="20" t="str">
        <f>_xlfn.XLOOKUP(__xlnm._FilterDatabase_1515[[#This Row],[SAPSA Number]],'DS Point summary'!A:A,'DS Point summary'!E:E)</f>
        <v>P</v>
      </c>
      <c r="G43" s="17" t="str">
        <f ca="1">_xlfn.XLOOKUP(__xlnm._FilterDatabase_1515[[#This Row],[SAPSA Number]],'DS Point summary'!A:A,'DS Point summary'!F:F)</f>
        <v xml:space="preserve"> </v>
      </c>
      <c r="H43" s="19">
        <f ca="1">_xlfn.XLOOKUP(__xlnm._FilterDatabase_1515[[#This Row],[SAPSA Number]],'DS Point summary'!A:A,'DS Point summary'!G:G)</f>
        <v>46</v>
      </c>
      <c r="I43" s="19" t="s">
        <v>366</v>
      </c>
      <c r="J43" s="21">
        <f t="shared" si="3"/>
        <v>0</v>
      </c>
      <c r="K43" s="22">
        <f t="shared" si="4"/>
        <v>0</v>
      </c>
      <c r="L43" s="23">
        <v>0</v>
      </c>
      <c r="M43" s="24">
        <v>0</v>
      </c>
      <c r="N43" s="23">
        <v>0</v>
      </c>
      <c r="O43" s="24">
        <v>0</v>
      </c>
      <c r="P43" s="23">
        <v>0</v>
      </c>
      <c r="Q43" s="24">
        <v>0</v>
      </c>
      <c r="R43" s="23">
        <v>0</v>
      </c>
      <c r="S43" s="24">
        <v>0</v>
      </c>
      <c r="T43" s="23">
        <v>0</v>
      </c>
      <c r="U43" s="24">
        <v>0</v>
      </c>
      <c r="V43" s="23">
        <v>0</v>
      </c>
      <c r="W43" s="24">
        <v>0</v>
      </c>
    </row>
    <row r="44" spans="1:23" ht="14.45" customHeight="1" x14ac:dyDescent="0.25">
      <c r="A44" s="17">
        <f t="shared" si="5"/>
        <v>5</v>
      </c>
      <c r="B44" s="26">
        <v>591</v>
      </c>
      <c r="C44" s="25" t="str">
        <f>_xlfn.XLOOKUP(__xlnm._FilterDatabase_1515[[#This Row],[SAPSA Number]],Table1[SAPSA number],Table1[Paid up])</f>
        <v>Y</v>
      </c>
      <c r="D44" s="39" t="str">
        <f>_xlfn.XLOOKUP(__xlnm._FilterDatabase_1515[[#This Row],[SAPSA Number]],'DS Point summary'!A:A,'DS Point summary'!C:C)</f>
        <v>Enrico</v>
      </c>
      <c r="E44" s="39" t="str">
        <f>_xlfn.XLOOKUP(__xlnm._FilterDatabase_1515[[#This Row],[SAPSA Number]],'DS Point summary'!A:A,'DS Point summary'!D:D)</f>
        <v>Cupido</v>
      </c>
      <c r="F44" s="20" t="str">
        <f>_xlfn.XLOOKUP(__xlnm._FilterDatabase_1515[[#This Row],[SAPSA Number]],'DS Point summary'!A:A,'DS Point summary'!E:E)</f>
        <v>E</v>
      </c>
      <c r="G44" s="17" t="str">
        <f ca="1">_xlfn.XLOOKUP(__xlnm._FilterDatabase_1515[[#This Row],[SAPSA Number]],'DS Point summary'!A:A,'DS Point summary'!F:F)</f>
        <v>GS</v>
      </c>
      <c r="H44" s="19">
        <f ca="1">_xlfn.XLOOKUP(__xlnm._FilterDatabase_1515[[#This Row],[SAPSA Number]],'DS Point summary'!A:A,'DS Point summary'!G:G)</f>
        <v>74</v>
      </c>
      <c r="I44" s="19" t="s">
        <v>366</v>
      </c>
      <c r="J44" s="21">
        <f t="shared" si="3"/>
        <v>0</v>
      </c>
      <c r="K44" s="22">
        <f t="shared" si="4"/>
        <v>0</v>
      </c>
      <c r="L44" s="23">
        <v>0</v>
      </c>
      <c r="M44" s="24">
        <v>0</v>
      </c>
      <c r="N44" s="23">
        <v>0</v>
      </c>
      <c r="O44" s="24">
        <v>0</v>
      </c>
      <c r="P44" s="23">
        <v>0</v>
      </c>
      <c r="Q44" s="24">
        <v>0</v>
      </c>
      <c r="R44" s="23">
        <v>0</v>
      </c>
      <c r="S44" s="24">
        <v>0</v>
      </c>
      <c r="T44" s="23">
        <v>0</v>
      </c>
      <c r="U44" s="24">
        <v>0</v>
      </c>
      <c r="V44" s="23">
        <v>0</v>
      </c>
      <c r="W44" s="24">
        <v>0</v>
      </c>
    </row>
    <row r="45" spans="1:23" ht="14.45" customHeight="1" x14ac:dyDescent="0.25">
      <c r="A45" s="17">
        <f t="shared" si="5"/>
        <v>5</v>
      </c>
      <c r="B45" s="25">
        <v>6225</v>
      </c>
      <c r="C45" s="25" t="str">
        <f>_xlfn.XLOOKUP(__xlnm._FilterDatabase_1515[[#This Row],[SAPSA Number]],Table1[SAPSA number],Table1[Paid up])</f>
        <v>Y</v>
      </c>
      <c r="D45" s="39" t="str">
        <f>_xlfn.XLOOKUP(__xlnm._FilterDatabase_1515[[#This Row],[SAPSA Number]],'DS Point summary'!A:A,'DS Point summary'!C:C)</f>
        <v>Hannele Meliske</v>
      </c>
      <c r="E45" s="39" t="str">
        <f>_xlfn.XLOOKUP(__xlnm._FilterDatabase_1515[[#This Row],[SAPSA Number]],'DS Point summary'!A:A,'DS Point summary'!D:D)</f>
        <v>du Bruyn</v>
      </c>
      <c r="F45" s="20" t="str">
        <f>_xlfn.XLOOKUP(__xlnm._FilterDatabase_1515[[#This Row],[SAPSA Number]],'DS Point summary'!A:A,'DS Point summary'!E:E)</f>
        <v>HM</v>
      </c>
      <c r="G45" s="17" t="str">
        <f>_xlfn.XLOOKUP(__xlnm._FilterDatabase_1515[[#This Row],[SAPSA Number]],'DS Point summary'!A:A,'DS Point summary'!F:F)</f>
        <v>Lady</v>
      </c>
      <c r="H45" s="19">
        <f ca="1">_xlfn.XLOOKUP(__xlnm._FilterDatabase_1515[[#This Row],[SAPSA Number]],'DS Point summary'!A:A,'DS Point summary'!G:G)</f>
        <v>42</v>
      </c>
      <c r="I45" s="19" t="s">
        <v>366</v>
      </c>
      <c r="J45" s="21">
        <f t="shared" si="3"/>
        <v>0</v>
      </c>
      <c r="K45" s="22">
        <f t="shared" si="4"/>
        <v>0</v>
      </c>
      <c r="L45" s="23">
        <v>0</v>
      </c>
      <c r="M45" s="24">
        <v>0</v>
      </c>
      <c r="N45" s="23">
        <v>0</v>
      </c>
      <c r="O45" s="24">
        <v>0</v>
      </c>
      <c r="P45" s="23">
        <v>0</v>
      </c>
      <c r="Q45" s="24">
        <v>0</v>
      </c>
      <c r="R45" s="23">
        <v>0</v>
      </c>
      <c r="S45" s="24">
        <v>0</v>
      </c>
      <c r="T45" s="23">
        <v>0</v>
      </c>
      <c r="U45" s="24">
        <v>0</v>
      </c>
      <c r="V45" s="23">
        <v>0</v>
      </c>
      <c r="W45" s="24">
        <v>0</v>
      </c>
    </row>
    <row r="46" spans="1:23" ht="14.45" customHeight="1" x14ac:dyDescent="0.25">
      <c r="A46" s="17">
        <f t="shared" si="5"/>
        <v>5</v>
      </c>
      <c r="B46" s="18">
        <v>7193</v>
      </c>
      <c r="C46" s="25" t="str">
        <f>_xlfn.XLOOKUP(__xlnm._FilterDatabase_1515[[#This Row],[SAPSA Number]],Table1[SAPSA number],Table1[Paid up])</f>
        <v>Y</v>
      </c>
      <c r="D46" s="39" t="str">
        <f>_xlfn.XLOOKUP(__xlnm._FilterDatabase_1515[[#This Row],[SAPSA Number]],'DS Point summary'!A:A,'DS Point summary'!C:C)</f>
        <v>Liezl</v>
      </c>
      <c r="E46" s="39" t="str">
        <f>_xlfn.XLOOKUP(__xlnm._FilterDatabase_1515[[#This Row],[SAPSA Number]],'DS Point summary'!A:A,'DS Point summary'!D:D)</f>
        <v>de Jager</v>
      </c>
      <c r="F46" s="20" t="str">
        <f>_xlfn.XLOOKUP(__xlnm._FilterDatabase_1515[[#This Row],[SAPSA Number]],'DS Point summary'!A:A,'DS Point summary'!E:E)</f>
        <v>L</v>
      </c>
      <c r="G46" s="17" t="str">
        <f>_xlfn.XLOOKUP(__xlnm._FilterDatabase_1515[[#This Row],[SAPSA Number]],'DS Point summary'!A:A,'DS Point summary'!F:F)</f>
        <v>Lady</v>
      </c>
      <c r="H46" s="19">
        <f ca="1">_xlfn.XLOOKUP(__xlnm._FilterDatabase_1515[[#This Row],[SAPSA Number]],'DS Point summary'!A:A,'DS Point summary'!G:G)</f>
        <v>39</v>
      </c>
      <c r="I46" s="19" t="s">
        <v>366</v>
      </c>
      <c r="J46" s="21">
        <f t="shared" si="3"/>
        <v>0</v>
      </c>
      <c r="K46" s="22">
        <f t="shared" si="4"/>
        <v>0</v>
      </c>
      <c r="L46" s="23">
        <v>0</v>
      </c>
      <c r="M46" s="24">
        <v>0</v>
      </c>
      <c r="N46" s="23">
        <v>0</v>
      </c>
      <c r="O46" s="24">
        <v>0</v>
      </c>
      <c r="P46" s="23">
        <v>0</v>
      </c>
      <c r="Q46" s="24">
        <v>0</v>
      </c>
      <c r="R46" s="23">
        <v>0</v>
      </c>
      <c r="S46" s="24">
        <v>0</v>
      </c>
      <c r="T46" s="23">
        <v>0</v>
      </c>
      <c r="U46" s="24">
        <v>0</v>
      </c>
      <c r="V46" s="23">
        <v>0</v>
      </c>
      <c r="W46" s="24">
        <v>0</v>
      </c>
    </row>
    <row r="47" spans="1:23" ht="14.45" customHeight="1" x14ac:dyDescent="0.25">
      <c r="A47" s="17">
        <f t="shared" si="5"/>
        <v>5</v>
      </c>
      <c r="B47" s="25">
        <v>6855</v>
      </c>
      <c r="C47" s="25" t="str">
        <f>_xlfn.XLOOKUP(__xlnm._FilterDatabase_1515[[#This Row],[SAPSA Number]],Table1[SAPSA number],Table1[Paid up])</f>
        <v>Y</v>
      </c>
      <c r="D47" s="39" t="str">
        <f>_xlfn.XLOOKUP(__xlnm._FilterDatabase_1515[[#This Row],[SAPSA Number]],'DS Point summary'!A:A,'DS Point summary'!C:C)</f>
        <v>Cornelius Jansen</v>
      </c>
      <c r="E47" s="39" t="str">
        <f>_xlfn.XLOOKUP(__xlnm._FilterDatabase_1515[[#This Row],[SAPSA Number]],'DS Point summary'!A:A,'DS Point summary'!D:D)</f>
        <v>de Jager</v>
      </c>
      <c r="F47" s="20" t="str">
        <f>_xlfn.XLOOKUP(__xlnm._FilterDatabase_1515[[#This Row],[SAPSA Number]],'DS Point summary'!A:A,'DS Point summary'!E:E)</f>
        <v>CJ</v>
      </c>
      <c r="G47" s="17" t="str">
        <f ca="1">_xlfn.XLOOKUP(__xlnm._FilterDatabase_1515[[#This Row],[SAPSA Number]],'DS Point summary'!A:A,'DS Point summary'!F:F)</f>
        <v xml:space="preserve"> </v>
      </c>
      <c r="H47" s="19">
        <f ca="1">_xlfn.XLOOKUP(__xlnm._FilterDatabase_1515[[#This Row],[SAPSA Number]],'DS Point summary'!A:A,'DS Point summary'!G:G)</f>
        <v>38</v>
      </c>
      <c r="I47" s="19" t="s">
        <v>366</v>
      </c>
      <c r="J47" s="21">
        <f t="shared" si="3"/>
        <v>0</v>
      </c>
      <c r="K47" s="22">
        <f t="shared" si="4"/>
        <v>0</v>
      </c>
      <c r="L47" s="23">
        <v>0</v>
      </c>
      <c r="M47" s="24">
        <v>0</v>
      </c>
      <c r="N47" s="23">
        <v>0</v>
      </c>
      <c r="O47" s="24">
        <v>0</v>
      </c>
      <c r="P47" s="23">
        <v>0</v>
      </c>
      <c r="Q47" s="24">
        <v>0</v>
      </c>
      <c r="R47" s="23">
        <v>0</v>
      </c>
      <c r="S47" s="24">
        <v>0</v>
      </c>
      <c r="T47" s="23">
        <v>0</v>
      </c>
      <c r="U47" s="24">
        <v>0</v>
      </c>
      <c r="V47" s="23">
        <v>0</v>
      </c>
      <c r="W47" s="24">
        <v>0</v>
      </c>
    </row>
    <row r="48" spans="1:23" ht="14.25" customHeight="1" x14ac:dyDescent="0.25">
      <c r="A48" s="17">
        <f t="shared" si="5"/>
        <v>5</v>
      </c>
      <c r="B48" s="25">
        <v>301</v>
      </c>
      <c r="C48" s="25" t="str">
        <f>_xlfn.XLOOKUP(__xlnm._FilterDatabase_1515[[#This Row],[SAPSA Number]],Table1[SAPSA number],Table1[Paid up])</f>
        <v>Y</v>
      </c>
      <c r="D48" s="39" t="str">
        <f>_xlfn.XLOOKUP(__xlnm._FilterDatabase_1515[[#This Row],[SAPSA Number]],'DS Point summary'!A:A,'DS Point summary'!C:C)</f>
        <v>Wolfgang Wilhelm</v>
      </c>
      <c r="E48" s="39" t="str">
        <f>_xlfn.XLOOKUP(__xlnm._FilterDatabase_1515[[#This Row],[SAPSA Number]],'DS Point summary'!A:A,'DS Point summary'!D:D)</f>
        <v>Dirsuweit</v>
      </c>
      <c r="F48" s="20" t="str">
        <f>_xlfn.XLOOKUP(__xlnm._FilterDatabase_1515[[#This Row],[SAPSA Number]],'DS Point summary'!A:A,'DS Point summary'!E:E)</f>
        <v>WW</v>
      </c>
      <c r="G48" s="17" t="str">
        <f ca="1">_xlfn.XLOOKUP(__xlnm._FilterDatabase_1515[[#This Row],[SAPSA Number]],'DS Point summary'!A:A,'DS Point summary'!F:F)</f>
        <v>GS</v>
      </c>
      <c r="H48" s="19">
        <f>_xlfn.XLOOKUP(__xlnm._FilterDatabase_1515[[#This Row],[SAPSA Number]],'DS Point summary'!A:A,'DS Point summary'!G:G)</f>
        <v>0</v>
      </c>
      <c r="I48" s="19" t="s">
        <v>366</v>
      </c>
      <c r="J48" s="21">
        <f t="shared" si="3"/>
        <v>0</v>
      </c>
      <c r="K48" s="22">
        <f t="shared" si="4"/>
        <v>0</v>
      </c>
      <c r="L48" s="83">
        <v>0</v>
      </c>
      <c r="M48" s="84">
        <v>0</v>
      </c>
      <c r="N48" s="83">
        <v>0</v>
      </c>
      <c r="O48" s="84">
        <v>0</v>
      </c>
      <c r="P48" s="83">
        <v>0</v>
      </c>
      <c r="Q48" s="84">
        <v>0</v>
      </c>
      <c r="R48" s="83">
        <v>0</v>
      </c>
      <c r="S48" s="84">
        <v>0</v>
      </c>
      <c r="T48" s="83">
        <v>0</v>
      </c>
      <c r="U48" s="84">
        <v>0</v>
      </c>
      <c r="V48" s="83">
        <v>0</v>
      </c>
      <c r="W48" s="84">
        <v>0</v>
      </c>
    </row>
    <row r="49" spans="1:23" ht="14.45" customHeight="1" x14ac:dyDescent="0.25">
      <c r="A49" s="17">
        <f t="shared" si="5"/>
        <v>5</v>
      </c>
      <c r="B49" s="25">
        <v>6846</v>
      </c>
      <c r="C49" s="25" t="str">
        <f>_xlfn.XLOOKUP(__xlnm._FilterDatabase_1515[[#This Row],[SAPSA Number]],Table1[SAPSA number],Table1[Paid up])</f>
        <v>Y</v>
      </c>
      <c r="D49" s="39" t="str">
        <f>_xlfn.XLOOKUP(__xlnm._FilterDatabase_1515[[#This Row],[SAPSA Number]],'DS Point summary'!A:A,'DS Point summary'!C:C)</f>
        <v>Daniel Stephanus</v>
      </c>
      <c r="E49" s="39" t="str">
        <f>_xlfn.XLOOKUP(__xlnm._FilterDatabase_1515[[#This Row],[SAPSA Number]],'DS Point summary'!A:A,'DS Point summary'!D:D)</f>
        <v>Dreyer</v>
      </c>
      <c r="F49" s="20" t="str">
        <f>_xlfn.XLOOKUP(__xlnm._FilterDatabase_1515[[#This Row],[SAPSA Number]],'DS Point summary'!A:A,'DS Point summary'!E:E)</f>
        <v>DSJ</v>
      </c>
      <c r="G49" s="17" t="str">
        <f ca="1">_xlfn.XLOOKUP(__xlnm._FilterDatabase_1515[[#This Row],[SAPSA Number]],'DS Point summary'!A:A,'DS Point summary'!F:F)</f>
        <v xml:space="preserve"> </v>
      </c>
      <c r="H49" s="19">
        <f ca="1">_xlfn.XLOOKUP(__xlnm._FilterDatabase_1515[[#This Row],[SAPSA Number]],'DS Point summary'!A:A,'DS Point summary'!G:G)</f>
        <v>41</v>
      </c>
      <c r="I49" s="19" t="s">
        <v>366</v>
      </c>
      <c r="J49" s="21">
        <f t="shared" si="3"/>
        <v>0</v>
      </c>
      <c r="K49" s="22">
        <f t="shared" si="4"/>
        <v>0</v>
      </c>
      <c r="L49" s="83">
        <v>0</v>
      </c>
      <c r="M49" s="84">
        <v>0</v>
      </c>
      <c r="N49" s="83">
        <v>0</v>
      </c>
      <c r="O49" s="84">
        <v>0</v>
      </c>
      <c r="P49" s="83">
        <v>0</v>
      </c>
      <c r="Q49" s="84">
        <v>0</v>
      </c>
      <c r="R49" s="83">
        <v>0</v>
      </c>
      <c r="S49" s="84">
        <v>0</v>
      </c>
      <c r="T49" s="83">
        <v>0</v>
      </c>
      <c r="U49" s="84">
        <v>0</v>
      </c>
      <c r="V49" s="83">
        <v>0</v>
      </c>
      <c r="W49" s="84">
        <v>0</v>
      </c>
    </row>
    <row r="50" spans="1:23" ht="14.45" customHeight="1" x14ac:dyDescent="0.25">
      <c r="A50" s="17">
        <f t="shared" si="5"/>
        <v>5</v>
      </c>
      <c r="B50" s="25">
        <v>6975</v>
      </c>
      <c r="C50" s="25" t="str">
        <f>_xlfn.XLOOKUP(__xlnm._FilterDatabase_1515[[#This Row],[SAPSA Number]],Table1[SAPSA number],Table1[Paid up])</f>
        <v>Y</v>
      </c>
      <c r="D50" s="39" t="str">
        <f>_xlfn.XLOOKUP(__xlnm._FilterDatabase_1515[[#This Row],[SAPSA Number]],'DS Point summary'!A:A,'DS Point summary'!C:C)</f>
        <v>Mattheus Johannes</v>
      </c>
      <c r="E50" s="39" t="str">
        <f>_xlfn.XLOOKUP(__xlnm._FilterDatabase_1515[[#This Row],[SAPSA Number]],'DS Point summary'!A:A,'DS Point summary'!D:D)</f>
        <v>du Bruyn</v>
      </c>
      <c r="F50" s="20" t="str">
        <f>_xlfn.XLOOKUP(__xlnm._FilterDatabase_1515[[#This Row],[SAPSA Number]],'DS Point summary'!A:A,'DS Point summary'!E:E)</f>
        <v>MJ</v>
      </c>
      <c r="G50" s="17" t="str">
        <f ca="1">_xlfn.XLOOKUP(__xlnm._FilterDatabase_1515[[#This Row],[SAPSA Number]],'DS Point summary'!A:A,'DS Point summary'!F:F)</f>
        <v xml:space="preserve"> </v>
      </c>
      <c r="H50" s="19">
        <f ca="1">_xlfn.XLOOKUP(__xlnm._FilterDatabase_1515[[#This Row],[SAPSA Number]],'DS Point summary'!A:A,'DS Point summary'!G:G)</f>
        <v>45</v>
      </c>
      <c r="I50" s="19" t="s">
        <v>366</v>
      </c>
      <c r="J50" s="21">
        <f t="shared" si="3"/>
        <v>0</v>
      </c>
      <c r="K50" s="22">
        <f t="shared" si="4"/>
        <v>0</v>
      </c>
      <c r="L50" s="83">
        <v>0</v>
      </c>
      <c r="M50" s="84">
        <v>0</v>
      </c>
      <c r="N50" s="83">
        <v>0</v>
      </c>
      <c r="O50" s="84">
        <v>0</v>
      </c>
      <c r="P50" s="83">
        <v>0</v>
      </c>
      <c r="Q50" s="84">
        <v>0</v>
      </c>
      <c r="R50" s="83">
        <v>0</v>
      </c>
      <c r="S50" s="84">
        <v>0</v>
      </c>
      <c r="T50" s="83">
        <v>0</v>
      </c>
      <c r="U50" s="84">
        <v>0</v>
      </c>
      <c r="V50" s="83">
        <v>0</v>
      </c>
      <c r="W50" s="84">
        <v>0</v>
      </c>
    </row>
    <row r="51" spans="1:23" ht="14.45" customHeight="1" x14ac:dyDescent="0.25">
      <c r="A51" s="17">
        <f t="shared" si="5"/>
        <v>5</v>
      </c>
      <c r="B51" s="25">
        <v>392</v>
      </c>
      <c r="C51" s="25" t="str">
        <f>_xlfn.XLOOKUP(__xlnm._FilterDatabase_1515[[#This Row],[SAPSA Number]],Table1[SAPSA number],Table1[Paid up])</f>
        <v>Y</v>
      </c>
      <c r="D51" s="39" t="str">
        <f>_xlfn.XLOOKUP(__xlnm._FilterDatabase_1515[[#This Row],[SAPSA Number]],'DS Point summary'!A:A,'DS Point summary'!C:C)</f>
        <v>Sasha-Lee</v>
      </c>
      <c r="E51" s="39" t="str">
        <f>_xlfn.XLOOKUP(__xlnm._FilterDatabase_1515[[#This Row],[SAPSA Number]],'DS Point summary'!A:A,'DS Point summary'!D:D)</f>
        <v>Du Plessis</v>
      </c>
      <c r="F51" s="20" t="str">
        <f>_xlfn.XLOOKUP(__xlnm._FilterDatabase_1515[[#This Row],[SAPSA Number]],'DS Point summary'!A:A,'DS Point summary'!E:E)</f>
        <v>SL</v>
      </c>
      <c r="G51" s="17" t="str">
        <f>_xlfn.XLOOKUP(__xlnm._FilterDatabase_1515[[#This Row],[SAPSA Number]],'DS Point summary'!A:A,'DS Point summary'!F:F)</f>
        <v>Lady</v>
      </c>
      <c r="H51" s="19">
        <f ca="1">_xlfn.XLOOKUP(__xlnm._FilterDatabase_1515[[#This Row],[SAPSA Number]],'DS Point summary'!A:A,'DS Point summary'!G:G)</f>
        <v>31</v>
      </c>
      <c r="I51" s="19" t="s">
        <v>366</v>
      </c>
      <c r="J51" s="21">
        <f t="shared" si="3"/>
        <v>0</v>
      </c>
      <c r="K51" s="22">
        <f t="shared" si="4"/>
        <v>0</v>
      </c>
      <c r="L51" s="23">
        <v>0</v>
      </c>
      <c r="M51" s="24">
        <v>0</v>
      </c>
      <c r="N51" s="23">
        <v>0</v>
      </c>
      <c r="O51" s="24">
        <v>0</v>
      </c>
      <c r="P51" s="23">
        <v>0</v>
      </c>
      <c r="Q51" s="24">
        <v>0</v>
      </c>
      <c r="R51" s="23">
        <v>0</v>
      </c>
      <c r="S51" s="24">
        <v>0</v>
      </c>
      <c r="T51" s="23">
        <v>0</v>
      </c>
      <c r="U51" s="24">
        <v>0</v>
      </c>
      <c r="V51" s="23">
        <v>0</v>
      </c>
      <c r="W51" s="24">
        <v>0</v>
      </c>
    </row>
    <row r="52" spans="1:23" ht="14.45" customHeight="1" x14ac:dyDescent="0.25">
      <c r="A52" s="17">
        <f t="shared" si="5"/>
        <v>5</v>
      </c>
      <c r="B52" s="18">
        <v>127</v>
      </c>
      <c r="C52" s="25" t="str">
        <f>_xlfn.XLOOKUP(__xlnm._FilterDatabase_1515[[#This Row],[SAPSA Number]],Table1[SAPSA number],Table1[Paid up])</f>
        <v>Y</v>
      </c>
      <c r="D52" s="39" t="str">
        <f>_xlfn.XLOOKUP(__xlnm._FilterDatabase_1515[[#This Row],[SAPSA Number]],'DS Point summary'!A:A,'DS Point summary'!C:C)</f>
        <v>Eurika Susara</v>
      </c>
      <c r="E52" s="39" t="str">
        <f>_xlfn.XLOOKUP(__xlnm._FilterDatabase_1515[[#This Row],[SAPSA Number]],'DS Point summary'!A:A,'DS Point summary'!D:D)</f>
        <v>Du Plooy</v>
      </c>
      <c r="F52" s="20" t="str">
        <f>_xlfn.XLOOKUP(__xlnm._FilterDatabase_1515[[#This Row],[SAPSA Number]],'DS Point summary'!A:A,'DS Point summary'!E:E)</f>
        <v>E</v>
      </c>
      <c r="G52" s="17" t="str">
        <f>_xlfn.XLOOKUP(__xlnm._FilterDatabase_1515[[#This Row],[SAPSA Number]],'DS Point summary'!A:A,'DS Point summary'!F:F)</f>
        <v>SS</v>
      </c>
      <c r="H52" s="19">
        <f ca="1">_xlfn.XLOOKUP(__xlnm._FilterDatabase_1515[[#This Row],[SAPSA Number]],'DS Point summary'!A:A,'DS Point summary'!G:G)</f>
        <v>65</v>
      </c>
      <c r="I52" s="19" t="s">
        <v>366</v>
      </c>
      <c r="J52" s="21">
        <f t="shared" si="3"/>
        <v>0</v>
      </c>
      <c r="K52" s="22">
        <f t="shared" si="4"/>
        <v>0</v>
      </c>
      <c r="L52" s="23">
        <v>0</v>
      </c>
      <c r="M52" s="24">
        <v>0</v>
      </c>
      <c r="N52" s="23">
        <v>0</v>
      </c>
      <c r="O52" s="24">
        <v>0</v>
      </c>
      <c r="P52" s="23">
        <v>0</v>
      </c>
      <c r="Q52" s="24">
        <v>0</v>
      </c>
      <c r="R52" s="23">
        <v>0</v>
      </c>
      <c r="S52" s="24">
        <v>0</v>
      </c>
      <c r="T52" s="23">
        <v>0</v>
      </c>
      <c r="U52" s="24">
        <v>0</v>
      </c>
      <c r="V52" s="23">
        <v>0</v>
      </c>
      <c r="W52" s="24">
        <v>0</v>
      </c>
    </row>
    <row r="53" spans="1:23" ht="14.45" customHeight="1" x14ac:dyDescent="0.25">
      <c r="A53" s="17">
        <f t="shared" si="5"/>
        <v>5</v>
      </c>
      <c r="B53" s="25">
        <v>6935</v>
      </c>
      <c r="C53" s="25" t="str">
        <f>_xlfn.XLOOKUP(__xlnm._FilterDatabase_1515[[#This Row],[SAPSA Number]],Table1[SAPSA number],Table1[Paid up])</f>
        <v>Y</v>
      </c>
      <c r="D53" s="39" t="str">
        <f>_xlfn.XLOOKUP(__xlnm._FilterDatabase_1515[[#This Row],[SAPSA Number]],'DS Point summary'!A:A,'DS Point summary'!C:C)</f>
        <v>Dewaldt</v>
      </c>
      <c r="E53" s="39" t="str">
        <f>_xlfn.XLOOKUP(__xlnm._FilterDatabase_1515[[#This Row],[SAPSA Number]],'DS Point summary'!A:A,'DS Point summary'!D:D)</f>
        <v>Engelbrecht</v>
      </c>
      <c r="F53" s="20" t="str">
        <f>_xlfn.XLOOKUP(__xlnm._FilterDatabase_1515[[#This Row],[SAPSA Number]],'DS Point summary'!A:A,'DS Point summary'!E:E)</f>
        <v>D</v>
      </c>
      <c r="G53" s="17" t="str">
        <f ca="1">_xlfn.XLOOKUP(__xlnm._FilterDatabase_1515[[#This Row],[SAPSA Number]],'DS Point summary'!A:A,'DS Point summary'!F:F)</f>
        <v xml:space="preserve"> </v>
      </c>
      <c r="H53" s="19">
        <f ca="1">_xlfn.XLOOKUP(__xlnm._FilterDatabase_1515[[#This Row],[SAPSA Number]],'DS Point summary'!A:A,'DS Point summary'!G:G)</f>
        <v>36</v>
      </c>
      <c r="I53" s="19" t="s">
        <v>366</v>
      </c>
      <c r="J53" s="21">
        <f t="shared" si="3"/>
        <v>0</v>
      </c>
      <c r="K53" s="22">
        <f t="shared" si="4"/>
        <v>0</v>
      </c>
      <c r="L53" s="23">
        <v>0</v>
      </c>
      <c r="M53" s="24">
        <v>0</v>
      </c>
      <c r="N53" s="23">
        <v>0</v>
      </c>
      <c r="O53" s="24">
        <v>0</v>
      </c>
      <c r="P53" s="23">
        <v>0</v>
      </c>
      <c r="Q53" s="24">
        <v>0</v>
      </c>
      <c r="R53" s="23">
        <v>0</v>
      </c>
      <c r="S53" s="24">
        <v>0</v>
      </c>
      <c r="T53" s="23">
        <v>0</v>
      </c>
      <c r="U53" s="24">
        <v>0</v>
      </c>
      <c r="V53" s="23">
        <v>0</v>
      </c>
      <c r="W53" s="24">
        <v>0</v>
      </c>
    </row>
    <row r="54" spans="1:23" ht="14.45" customHeight="1" x14ac:dyDescent="0.25">
      <c r="A54" s="17">
        <f t="shared" si="5"/>
        <v>5</v>
      </c>
      <c r="B54" s="25">
        <v>3172</v>
      </c>
      <c r="C54" s="25" t="str">
        <f>_xlfn.XLOOKUP(__xlnm._FilterDatabase_1515[[#This Row],[SAPSA Number]],Table1[SAPSA number],Table1[Paid up])</f>
        <v>Y</v>
      </c>
      <c r="D54" s="39" t="str">
        <f>_xlfn.XLOOKUP(__xlnm._FilterDatabase_1515[[#This Row],[SAPSA Number]],'DS Point summary'!A:A,'DS Point summary'!C:C)</f>
        <v>Mervyn-John</v>
      </c>
      <c r="E54" s="39" t="str">
        <f>_xlfn.XLOOKUP(__xlnm._FilterDatabase_1515[[#This Row],[SAPSA Number]],'DS Point summary'!A:A,'DS Point summary'!D:D)</f>
        <v>Evans</v>
      </c>
      <c r="F54" s="20" t="str">
        <f>_xlfn.XLOOKUP(__xlnm._FilterDatabase_1515[[#This Row],[SAPSA Number]],'DS Point summary'!A:A,'DS Point summary'!E:E)</f>
        <v>MJ</v>
      </c>
      <c r="G54" s="17" t="str">
        <f ca="1">_xlfn.XLOOKUP(__xlnm._FilterDatabase_1515[[#This Row],[SAPSA Number]],'DS Point summary'!A:A,'DS Point summary'!F:F)</f>
        <v>SS</v>
      </c>
      <c r="H54" s="19">
        <f ca="1">_xlfn.XLOOKUP(__xlnm._FilterDatabase_1515[[#This Row],[SAPSA Number]],'DS Point summary'!A:A,'DS Point summary'!G:G)</f>
        <v>65</v>
      </c>
      <c r="I54" s="19" t="s">
        <v>366</v>
      </c>
      <c r="J54" s="21">
        <f t="shared" si="3"/>
        <v>0</v>
      </c>
      <c r="K54" s="22">
        <f t="shared" si="4"/>
        <v>0</v>
      </c>
      <c r="L54" s="23">
        <v>0</v>
      </c>
      <c r="M54" s="24">
        <v>0</v>
      </c>
      <c r="N54" s="23">
        <v>0</v>
      </c>
      <c r="O54" s="24">
        <v>0</v>
      </c>
      <c r="P54" s="23">
        <v>0</v>
      </c>
      <c r="Q54" s="24">
        <v>0</v>
      </c>
      <c r="R54" s="23">
        <v>0</v>
      </c>
      <c r="S54" s="24">
        <v>0</v>
      </c>
      <c r="T54" s="23">
        <v>0</v>
      </c>
      <c r="U54" s="24">
        <v>0</v>
      </c>
      <c r="V54" s="23">
        <v>0</v>
      </c>
      <c r="W54" s="24">
        <v>0</v>
      </c>
    </row>
    <row r="55" spans="1:23" ht="14.45" customHeight="1" x14ac:dyDescent="0.25">
      <c r="A55" s="17">
        <f t="shared" si="5"/>
        <v>5</v>
      </c>
      <c r="B55" s="25">
        <v>393</v>
      </c>
      <c r="C55" s="25" t="str">
        <f>_xlfn.XLOOKUP(__xlnm._FilterDatabase_1515[[#This Row],[SAPSA Number]],Table1[SAPSA number],Table1[Paid up])</f>
        <v>Y</v>
      </c>
      <c r="D55" s="39" t="str">
        <f>_xlfn.XLOOKUP(__xlnm._FilterDatabase_1515[[#This Row],[SAPSA Number]],'DS Point summary'!A:A,'DS Point summary'!C:C)</f>
        <v>Robyn Angela</v>
      </c>
      <c r="E55" s="39" t="str">
        <f>_xlfn.XLOOKUP(__xlnm._FilterDatabase_1515[[#This Row],[SAPSA Number]],'DS Point summary'!A:A,'DS Point summary'!D:D)</f>
        <v>Evans</v>
      </c>
      <c r="F55" s="20" t="str">
        <f>_xlfn.XLOOKUP(__xlnm._FilterDatabase_1515[[#This Row],[SAPSA Number]],'DS Point summary'!A:A,'DS Point summary'!E:E)</f>
        <v>RA</v>
      </c>
      <c r="G55" s="17" t="str">
        <f>_xlfn.XLOOKUP(__xlnm._FilterDatabase_1515[[#This Row],[SAPSA Number]],'DS Point summary'!A:A,'DS Point summary'!F:F)</f>
        <v>Lady</v>
      </c>
      <c r="H55" s="19">
        <f ca="1">_xlfn.XLOOKUP(__xlnm._FilterDatabase_1515[[#This Row],[SAPSA Number]],'DS Point summary'!A:A,'DS Point summary'!G:G)</f>
        <v>59</v>
      </c>
      <c r="I55" s="19" t="s">
        <v>366</v>
      </c>
      <c r="J55" s="21">
        <f t="shared" si="3"/>
        <v>0</v>
      </c>
      <c r="K55" s="22">
        <f t="shared" si="4"/>
        <v>0</v>
      </c>
      <c r="L55" s="23">
        <v>0</v>
      </c>
      <c r="M55" s="24">
        <v>0</v>
      </c>
      <c r="N55" s="23">
        <v>0</v>
      </c>
      <c r="O55" s="24">
        <v>0</v>
      </c>
      <c r="P55" s="23">
        <v>0</v>
      </c>
      <c r="Q55" s="24">
        <v>0</v>
      </c>
      <c r="R55" s="23">
        <v>0</v>
      </c>
      <c r="S55" s="24">
        <v>0</v>
      </c>
      <c r="T55" s="23">
        <v>0</v>
      </c>
      <c r="U55" s="24">
        <v>0</v>
      </c>
      <c r="V55" s="23">
        <v>0</v>
      </c>
      <c r="W55" s="24">
        <v>0</v>
      </c>
    </row>
    <row r="56" spans="1:23" ht="14.45" customHeight="1" x14ac:dyDescent="0.25">
      <c r="A56" s="17">
        <f t="shared" si="5"/>
        <v>5</v>
      </c>
      <c r="B56" s="25">
        <v>3173</v>
      </c>
      <c r="C56" s="25" t="str">
        <f>_xlfn.XLOOKUP(__xlnm._FilterDatabase_1515[[#This Row],[SAPSA Number]],Table1[SAPSA number],Table1[Paid up])</f>
        <v>Y</v>
      </c>
      <c r="D56" s="39" t="str">
        <f>_xlfn.XLOOKUP(__xlnm._FilterDatabase_1515[[#This Row],[SAPSA Number]],'DS Point summary'!A:A,'DS Point summary'!C:C)</f>
        <v>Garrett-John</v>
      </c>
      <c r="E56" s="39" t="str">
        <f>_xlfn.XLOOKUP(__xlnm._FilterDatabase_1515[[#This Row],[SAPSA Number]],'DS Point summary'!A:A,'DS Point summary'!D:D)</f>
        <v>Evans</v>
      </c>
      <c r="F56" s="20" t="str">
        <f>_xlfn.XLOOKUP(__xlnm._FilterDatabase_1515[[#This Row],[SAPSA Number]],'DS Point summary'!A:A,'DS Point summary'!E:E)</f>
        <v>G-J</v>
      </c>
      <c r="G56" s="17" t="str">
        <f ca="1">_xlfn.XLOOKUP(__xlnm._FilterDatabase_1515[[#This Row],[SAPSA Number]],'DS Point summary'!A:A,'DS Point summary'!F:F)</f>
        <v xml:space="preserve"> </v>
      </c>
      <c r="H56" s="19">
        <f ca="1">_xlfn.XLOOKUP(__xlnm._FilterDatabase_1515[[#This Row],[SAPSA Number]],'DS Point summary'!A:A,'DS Point summary'!G:G)</f>
        <v>31</v>
      </c>
      <c r="I56" s="19" t="s">
        <v>366</v>
      </c>
      <c r="J56" s="21">
        <f t="shared" si="3"/>
        <v>0</v>
      </c>
      <c r="K56" s="22">
        <f t="shared" si="4"/>
        <v>0</v>
      </c>
      <c r="L56" s="23">
        <v>0</v>
      </c>
      <c r="M56" s="24">
        <v>0</v>
      </c>
      <c r="N56" s="23">
        <v>0</v>
      </c>
      <c r="O56" s="24">
        <v>0</v>
      </c>
      <c r="P56" s="23">
        <v>0</v>
      </c>
      <c r="Q56" s="24">
        <v>0</v>
      </c>
      <c r="R56" s="23">
        <v>0</v>
      </c>
      <c r="S56" s="24">
        <v>0</v>
      </c>
      <c r="T56" s="23">
        <v>0</v>
      </c>
      <c r="U56" s="24">
        <v>0</v>
      </c>
      <c r="V56" s="23">
        <v>0</v>
      </c>
      <c r="W56" s="24">
        <v>0</v>
      </c>
    </row>
    <row r="57" spans="1:23" ht="14.45" customHeight="1" x14ac:dyDescent="0.25">
      <c r="A57" s="17">
        <f t="shared" si="5"/>
        <v>5</v>
      </c>
      <c r="B57" s="25">
        <v>3782</v>
      </c>
      <c r="C57" s="25" t="str">
        <f>_xlfn.XLOOKUP(__xlnm._FilterDatabase_1515[[#This Row],[SAPSA Number]],Table1[SAPSA number],Table1[Paid up])</f>
        <v>Y</v>
      </c>
      <c r="D57" s="39" t="str">
        <f>_xlfn.XLOOKUP(__xlnm._FilterDatabase_1515[[#This Row],[SAPSA Number]],'DS Point summary'!A:A,'DS Point summary'!C:C)</f>
        <v>Gary Athol</v>
      </c>
      <c r="E57" s="39" t="str">
        <f>_xlfn.XLOOKUP(__xlnm._FilterDatabase_1515[[#This Row],[SAPSA Number]],'DS Point summary'!A:A,'DS Point summary'!D:D)</f>
        <v>Hagemann</v>
      </c>
      <c r="F57" s="20" t="str">
        <f>_xlfn.XLOOKUP(__xlnm._FilterDatabase_1515[[#This Row],[SAPSA Number]],'DS Point summary'!A:A,'DS Point summary'!E:E)</f>
        <v>GA</v>
      </c>
      <c r="G57" s="17" t="str">
        <f ca="1">_xlfn.XLOOKUP(__xlnm._FilterDatabase_1515[[#This Row],[SAPSA Number]],'DS Point summary'!A:A,'DS Point summary'!F:F)</f>
        <v>S</v>
      </c>
      <c r="H57" s="19">
        <f ca="1">_xlfn.XLOOKUP(__xlnm._FilterDatabase_1515[[#This Row],[SAPSA Number]],'DS Point summary'!A:A,'DS Point summary'!G:G)</f>
        <v>54</v>
      </c>
      <c r="I57" s="19" t="s">
        <v>366</v>
      </c>
      <c r="J57" s="21">
        <f t="shared" si="3"/>
        <v>0</v>
      </c>
      <c r="K57" s="22">
        <f t="shared" si="4"/>
        <v>0</v>
      </c>
      <c r="L57" s="23">
        <v>0</v>
      </c>
      <c r="M57" s="24">
        <v>0</v>
      </c>
      <c r="N57" s="23">
        <v>0</v>
      </c>
      <c r="O57" s="24">
        <v>0</v>
      </c>
      <c r="P57" s="23">
        <v>0</v>
      </c>
      <c r="Q57" s="24">
        <v>0</v>
      </c>
      <c r="R57" s="23">
        <v>0</v>
      </c>
      <c r="S57" s="24">
        <v>0</v>
      </c>
      <c r="T57" s="23">
        <v>0</v>
      </c>
      <c r="U57" s="24">
        <v>0</v>
      </c>
      <c r="V57" s="23">
        <v>0</v>
      </c>
      <c r="W57" s="24">
        <v>0</v>
      </c>
    </row>
    <row r="58" spans="1:23" ht="14.45" customHeight="1" x14ac:dyDescent="0.25">
      <c r="A58" s="17">
        <f t="shared" si="5"/>
        <v>5</v>
      </c>
      <c r="B58" s="25">
        <v>6308</v>
      </c>
      <c r="C58" s="25" t="str">
        <f>_xlfn.XLOOKUP(__xlnm._FilterDatabase_1515[[#This Row],[SAPSA Number]],Table1[SAPSA number],Table1[Paid up])</f>
        <v>Y</v>
      </c>
      <c r="D58" s="39" t="str">
        <f>_xlfn.XLOOKUP(__xlnm._FilterDatabase_1515[[#This Row],[SAPSA Number]],'DS Point summary'!A:A,'DS Point summary'!C:C)</f>
        <v>James Matthew</v>
      </c>
      <c r="E58" s="39" t="str">
        <f>_xlfn.XLOOKUP(__xlnm._FilterDatabase_1515[[#This Row],[SAPSA Number]],'DS Point summary'!A:A,'DS Point summary'!D:D)</f>
        <v>Hagemann</v>
      </c>
      <c r="F58" s="20" t="str">
        <f>_xlfn.XLOOKUP(__xlnm._FilterDatabase_1515[[#This Row],[SAPSA Number]],'DS Point summary'!A:A,'DS Point summary'!E:E)</f>
        <v>JM</v>
      </c>
      <c r="G58" s="17" t="str">
        <f ca="1">_xlfn.XLOOKUP(__xlnm._FilterDatabase_1515[[#This Row],[SAPSA Number]],'DS Point summary'!A:A,'DS Point summary'!F:F)</f>
        <v>Jnr</v>
      </c>
      <c r="H58" s="19">
        <f ca="1">_xlfn.XLOOKUP(__xlnm._FilterDatabase_1515[[#This Row],[SAPSA Number]],'DS Point summary'!A:A,'DS Point summary'!G:G)</f>
        <v>19</v>
      </c>
      <c r="I58" s="19" t="s">
        <v>366</v>
      </c>
      <c r="J58" s="21">
        <f t="shared" si="3"/>
        <v>0</v>
      </c>
      <c r="K58" s="22">
        <f t="shared" si="4"/>
        <v>0</v>
      </c>
      <c r="L58" s="23">
        <v>0</v>
      </c>
      <c r="M58" s="24">
        <v>0</v>
      </c>
      <c r="N58" s="23">
        <v>0</v>
      </c>
      <c r="O58" s="24">
        <v>0</v>
      </c>
      <c r="P58" s="23">
        <v>0</v>
      </c>
      <c r="Q58" s="24">
        <v>0</v>
      </c>
      <c r="R58" s="23">
        <v>0</v>
      </c>
      <c r="S58" s="24">
        <v>0</v>
      </c>
      <c r="T58" s="23">
        <v>0</v>
      </c>
      <c r="U58" s="24">
        <v>0</v>
      </c>
      <c r="V58" s="23">
        <v>0</v>
      </c>
      <c r="W58" s="24">
        <v>0</v>
      </c>
    </row>
    <row r="59" spans="1:23" ht="14.45" customHeight="1" x14ac:dyDescent="0.25">
      <c r="A59" s="17">
        <f t="shared" si="5"/>
        <v>5</v>
      </c>
      <c r="B59" s="40">
        <v>7173</v>
      </c>
      <c r="C59" s="25" t="str">
        <f>_xlfn.XLOOKUP(__xlnm._FilterDatabase_1515[[#This Row],[SAPSA Number]],Table1[SAPSA number],Table1[Paid up])</f>
        <v>Y</v>
      </c>
      <c r="D59" s="39" t="str">
        <f>_xlfn.XLOOKUP(__xlnm._FilterDatabase_1515[[#This Row],[SAPSA Number]],'DS Point summary'!A:A,'DS Point summary'!C:C)</f>
        <v xml:space="preserve">Gideon Joubert </v>
      </c>
      <c r="E59" s="39" t="str">
        <f>_xlfn.XLOOKUP(__xlnm._FilterDatabase_1515[[#This Row],[SAPSA Number]],'DS Point summary'!A:A,'DS Point summary'!D:D)</f>
        <v>Jansen</v>
      </c>
      <c r="F59" s="20" t="str">
        <f>_xlfn.XLOOKUP(__xlnm._FilterDatabase_1515[[#This Row],[SAPSA Number]],'DS Point summary'!A:A,'DS Point summary'!E:E)</f>
        <v>GJ</v>
      </c>
      <c r="G59" s="17">
        <f>_xlfn.XLOOKUP(__xlnm._FilterDatabase_1515[[#This Row],[SAPSA Number]],'DS Point summary'!A:A,'DS Point summary'!F:F)</f>
        <v>0</v>
      </c>
      <c r="H59" s="19">
        <f>_xlfn.XLOOKUP(__xlnm._FilterDatabase_1515[[#This Row],[SAPSA Number]],'DS Point summary'!A:A,'DS Point summary'!G:G)</f>
        <v>0</v>
      </c>
      <c r="I59" s="19" t="s">
        <v>366</v>
      </c>
      <c r="J59" s="21">
        <f t="shared" si="3"/>
        <v>0</v>
      </c>
      <c r="K59" s="22">
        <f t="shared" si="4"/>
        <v>0</v>
      </c>
      <c r="L59" s="23">
        <v>0</v>
      </c>
      <c r="M59" s="24">
        <v>0</v>
      </c>
      <c r="N59" s="23">
        <v>0</v>
      </c>
      <c r="O59" s="24">
        <v>0</v>
      </c>
      <c r="P59" s="23">
        <v>0</v>
      </c>
      <c r="Q59" s="24">
        <v>0</v>
      </c>
      <c r="R59" s="23">
        <v>0</v>
      </c>
      <c r="S59" s="24">
        <v>0</v>
      </c>
      <c r="T59" s="23">
        <v>0</v>
      </c>
      <c r="U59" s="24">
        <v>0</v>
      </c>
      <c r="V59" s="23">
        <v>0</v>
      </c>
      <c r="W59" s="24">
        <v>0</v>
      </c>
    </row>
    <row r="60" spans="1:23" ht="14.45" customHeight="1" x14ac:dyDescent="0.25">
      <c r="A60" s="17">
        <f t="shared" si="5"/>
        <v>5</v>
      </c>
      <c r="B60" s="40">
        <v>7174</v>
      </c>
      <c r="C60" s="25" t="str">
        <f>_xlfn.XLOOKUP(__xlnm._FilterDatabase_1515[[#This Row],[SAPSA Number]],Table1[SAPSA number],Table1[Paid up])</f>
        <v>Y</v>
      </c>
      <c r="D60" s="39" t="str">
        <f>_xlfn.XLOOKUP(__xlnm._FilterDatabase_1515[[#This Row],[SAPSA Number]],'DS Point summary'!A:A,'DS Point summary'!C:C)</f>
        <v>Jacobus Francois</v>
      </c>
      <c r="E60" s="39" t="str">
        <f>_xlfn.XLOOKUP(__xlnm._FilterDatabase_1515[[#This Row],[SAPSA Number]],'DS Point summary'!A:A,'DS Point summary'!D:D)</f>
        <v>Jansen</v>
      </c>
      <c r="F60" s="20" t="str">
        <f>_xlfn.XLOOKUP(__xlnm._FilterDatabase_1515[[#This Row],[SAPSA Number]],'DS Point summary'!A:A,'DS Point summary'!E:E)</f>
        <v>JF</v>
      </c>
      <c r="G60" s="17">
        <f>_xlfn.XLOOKUP(__xlnm._FilterDatabase_1515[[#This Row],[SAPSA Number]],'DS Point summary'!A:A,'DS Point summary'!F:F)</f>
        <v>0</v>
      </c>
      <c r="H60" s="19">
        <f>_xlfn.XLOOKUP(__xlnm._FilterDatabase_1515[[#This Row],[SAPSA Number]],'DS Point summary'!A:A,'DS Point summary'!G:G)</f>
        <v>0</v>
      </c>
      <c r="I60" s="19" t="s">
        <v>366</v>
      </c>
      <c r="J60" s="21">
        <f t="shared" si="3"/>
        <v>0</v>
      </c>
      <c r="K60" s="22">
        <f t="shared" si="4"/>
        <v>0</v>
      </c>
      <c r="L60" s="23">
        <v>0</v>
      </c>
      <c r="M60" s="24">
        <v>0</v>
      </c>
      <c r="N60" s="23">
        <v>0</v>
      </c>
      <c r="O60" s="24">
        <v>0</v>
      </c>
      <c r="P60" s="23">
        <v>0</v>
      </c>
      <c r="Q60" s="24">
        <v>0</v>
      </c>
      <c r="R60" s="23">
        <v>0</v>
      </c>
      <c r="S60" s="24">
        <v>0</v>
      </c>
      <c r="T60" s="23">
        <v>0</v>
      </c>
      <c r="U60" s="24">
        <v>0</v>
      </c>
      <c r="V60" s="23">
        <v>0</v>
      </c>
      <c r="W60" s="24">
        <v>0</v>
      </c>
    </row>
    <row r="61" spans="1:23" ht="14.45" customHeight="1" x14ac:dyDescent="0.25">
      <c r="A61" s="17">
        <f t="shared" si="5"/>
        <v>5</v>
      </c>
      <c r="B61" s="25">
        <v>2655</v>
      </c>
      <c r="C61" s="25" t="str">
        <f>_xlfn.XLOOKUP(__xlnm._FilterDatabase_1515[[#This Row],[SAPSA Number]],Table1[SAPSA number],Table1[Paid up])</f>
        <v>Y</v>
      </c>
      <c r="D61" s="39" t="str">
        <f>_xlfn.XLOOKUP(__xlnm._FilterDatabase_1515[[#This Row],[SAPSA Number]],'DS Point summary'!A:A,'DS Point summary'!C:C)</f>
        <v>Ruben</v>
      </c>
      <c r="E61" s="39" t="str">
        <f>_xlfn.XLOOKUP(__xlnm._FilterDatabase_1515[[#This Row],[SAPSA Number]],'DS Point summary'!A:A,'DS Point summary'!D:D)</f>
        <v>Joubert</v>
      </c>
      <c r="F61" s="20" t="str">
        <f>_xlfn.XLOOKUP(__xlnm._FilterDatabase_1515[[#This Row],[SAPSA Number]],'DS Point summary'!A:A,'DS Point summary'!E:E)</f>
        <v>R</v>
      </c>
      <c r="G61" s="17" t="str">
        <f ca="1">_xlfn.XLOOKUP(__xlnm._FilterDatabase_1515[[#This Row],[SAPSA Number]],'DS Point summary'!A:A,'DS Point summary'!F:F)</f>
        <v>Jnr</v>
      </c>
      <c r="H61" s="19">
        <f ca="1">_xlfn.XLOOKUP(__xlnm._FilterDatabase_1515[[#This Row],[SAPSA Number]],'DS Point summary'!A:A,'DS Point summary'!G:G)</f>
        <v>17</v>
      </c>
      <c r="I61" s="19" t="s">
        <v>366</v>
      </c>
      <c r="J61" s="21">
        <f t="shared" si="3"/>
        <v>0</v>
      </c>
      <c r="K61" s="22">
        <f t="shared" si="4"/>
        <v>0</v>
      </c>
      <c r="L61" s="23">
        <v>0</v>
      </c>
      <c r="M61" s="24">
        <v>0</v>
      </c>
      <c r="N61" s="23">
        <v>0</v>
      </c>
      <c r="O61" s="24">
        <v>0</v>
      </c>
      <c r="P61" s="23">
        <v>0</v>
      </c>
      <c r="Q61" s="24">
        <v>0</v>
      </c>
      <c r="R61" s="23">
        <v>0</v>
      </c>
      <c r="S61" s="24">
        <v>0</v>
      </c>
      <c r="T61" s="23">
        <v>0</v>
      </c>
      <c r="U61" s="24">
        <v>0</v>
      </c>
      <c r="V61" s="23">
        <v>0</v>
      </c>
      <c r="W61" s="24">
        <v>0</v>
      </c>
    </row>
    <row r="62" spans="1:23" ht="14.45" customHeight="1" x14ac:dyDescent="0.25">
      <c r="A62" s="17">
        <f t="shared" si="5"/>
        <v>5</v>
      </c>
      <c r="B62" s="18">
        <v>3339</v>
      </c>
      <c r="C62" s="25" t="str">
        <f>_xlfn.XLOOKUP(__xlnm._FilterDatabase_1515[[#This Row],[SAPSA Number]],Table1[SAPSA number],Table1[Paid up])</f>
        <v>Y</v>
      </c>
      <c r="D62" s="39" t="str">
        <f>_xlfn.XLOOKUP(__xlnm._FilterDatabase_1515[[#This Row],[SAPSA Number]],'DS Point summary'!A:A,'DS Point summary'!C:C)</f>
        <v>Hendrik Johannes</v>
      </c>
      <c r="E62" s="39" t="str">
        <f>_xlfn.XLOOKUP(__xlnm._FilterDatabase_1515[[#This Row],[SAPSA Number]],'DS Point summary'!A:A,'DS Point summary'!D:D)</f>
        <v>Joubert</v>
      </c>
      <c r="F62" s="20" t="str">
        <f>_xlfn.XLOOKUP(__xlnm._FilterDatabase_1515[[#This Row],[SAPSA Number]],'DS Point summary'!A:A,'DS Point summary'!E:E)</f>
        <v>HJ</v>
      </c>
      <c r="G62" s="17" t="str">
        <f ca="1">_xlfn.XLOOKUP(__xlnm._FilterDatabase_1515[[#This Row],[SAPSA Number]],'DS Point summary'!A:A,'DS Point summary'!F:F)</f>
        <v>S</v>
      </c>
      <c r="H62" s="19">
        <f ca="1">_xlfn.XLOOKUP(__xlnm._FilterDatabase_1515[[#This Row],[SAPSA Number]],'DS Point summary'!A:A,'DS Point summary'!G:G)</f>
        <v>51</v>
      </c>
      <c r="I62" s="19" t="s">
        <v>366</v>
      </c>
      <c r="J62" s="21">
        <f t="shared" si="3"/>
        <v>0</v>
      </c>
      <c r="K62" s="22">
        <f t="shared" si="4"/>
        <v>0</v>
      </c>
      <c r="L62" s="23">
        <v>0</v>
      </c>
      <c r="M62" s="24">
        <v>0</v>
      </c>
      <c r="N62" s="23">
        <v>0</v>
      </c>
      <c r="O62" s="24">
        <v>0</v>
      </c>
      <c r="P62" s="23">
        <v>0</v>
      </c>
      <c r="Q62" s="24">
        <v>0</v>
      </c>
      <c r="R62" s="23">
        <v>0</v>
      </c>
      <c r="S62" s="24">
        <v>0</v>
      </c>
      <c r="T62" s="23">
        <v>0</v>
      </c>
      <c r="U62" s="24">
        <v>0</v>
      </c>
      <c r="V62" s="23">
        <v>0</v>
      </c>
      <c r="W62" s="24">
        <v>0</v>
      </c>
    </row>
    <row r="63" spans="1:23" ht="14.45" customHeight="1" x14ac:dyDescent="0.25">
      <c r="A63" s="17">
        <f t="shared" si="5"/>
        <v>5</v>
      </c>
      <c r="B63" s="25">
        <v>4094</v>
      </c>
      <c r="C63" s="25" t="str">
        <f>_xlfn.XLOOKUP(__xlnm._FilterDatabase_1515[[#This Row],[SAPSA Number]],Table1[SAPSA number],Table1[Paid up])</f>
        <v>Y</v>
      </c>
      <c r="D63" s="39" t="str">
        <f>_xlfn.XLOOKUP(__xlnm._FilterDatabase_1515[[#This Row],[SAPSA Number]],'DS Point summary'!A:A,'DS Point summary'!C:C)</f>
        <v>Johan</v>
      </c>
      <c r="E63" s="39" t="str">
        <f>_xlfn.XLOOKUP(__xlnm._FilterDatabase_1515[[#This Row],[SAPSA Number]],'DS Point summary'!A:A,'DS Point summary'!D:D)</f>
        <v>Kemp</v>
      </c>
      <c r="F63" s="20" t="str">
        <f>_xlfn.XLOOKUP(__xlnm._FilterDatabase_1515[[#This Row],[SAPSA Number]],'DS Point summary'!A:A,'DS Point summary'!E:E)</f>
        <v>J</v>
      </c>
      <c r="G63" s="17" t="str">
        <f ca="1">_xlfn.XLOOKUP(__xlnm._FilterDatabase_1515[[#This Row],[SAPSA Number]],'DS Point summary'!A:A,'DS Point summary'!F:F)</f>
        <v xml:space="preserve"> </v>
      </c>
      <c r="H63" s="19">
        <f ca="1">_xlfn.XLOOKUP(__xlnm._FilterDatabase_1515[[#This Row],[SAPSA Number]],'DS Point summary'!A:A,'DS Point summary'!G:G)</f>
        <v>42</v>
      </c>
      <c r="I63" s="19" t="s">
        <v>366</v>
      </c>
      <c r="J63" s="21">
        <f t="shared" si="3"/>
        <v>0</v>
      </c>
      <c r="K63" s="22">
        <f t="shared" si="4"/>
        <v>0</v>
      </c>
      <c r="L63" s="23">
        <v>0</v>
      </c>
      <c r="M63" s="24">
        <v>0</v>
      </c>
      <c r="N63" s="23">
        <v>0</v>
      </c>
      <c r="O63" s="24">
        <v>0</v>
      </c>
      <c r="P63" s="23">
        <v>0</v>
      </c>
      <c r="Q63" s="24">
        <v>0</v>
      </c>
      <c r="R63" s="23">
        <v>0</v>
      </c>
      <c r="S63" s="24">
        <v>0</v>
      </c>
      <c r="T63" s="23">
        <v>0</v>
      </c>
      <c r="U63" s="24">
        <v>0</v>
      </c>
      <c r="V63" s="23">
        <v>0</v>
      </c>
      <c r="W63" s="24">
        <v>0</v>
      </c>
    </row>
    <row r="64" spans="1:23" ht="14.45" customHeight="1" x14ac:dyDescent="0.25">
      <c r="A64" s="17">
        <f t="shared" si="5"/>
        <v>5</v>
      </c>
      <c r="B64" s="26">
        <v>6968</v>
      </c>
      <c r="C64" s="25" t="str">
        <f>_xlfn.XLOOKUP(__xlnm._FilterDatabase_1515[[#This Row],[SAPSA Number]],Table1[SAPSA number],Table1[Paid up])</f>
        <v>Y</v>
      </c>
      <c r="D64" s="39" t="str">
        <f>_xlfn.XLOOKUP(__xlnm._FilterDatabase_1515[[#This Row],[SAPSA Number]],'DS Point summary'!A:A,'DS Point summary'!C:C)</f>
        <v>Ian John</v>
      </c>
      <c r="E64" s="39" t="str">
        <f>_xlfn.XLOOKUP(__xlnm._FilterDatabase_1515[[#This Row],[SAPSA Number]],'DS Point summary'!A:A,'DS Point summary'!D:D)</f>
        <v>Kewley</v>
      </c>
      <c r="F64" s="20" t="str">
        <f>_xlfn.XLOOKUP(__xlnm._FilterDatabase_1515[[#This Row],[SAPSA Number]],'DS Point summary'!A:A,'DS Point summary'!E:E)</f>
        <v>IJ</v>
      </c>
      <c r="G64" s="17" t="str">
        <f ca="1">_xlfn.XLOOKUP(__xlnm._FilterDatabase_1515[[#This Row],[SAPSA Number]],'DS Point summary'!A:A,'DS Point summary'!F:F)</f>
        <v xml:space="preserve"> </v>
      </c>
      <c r="H64" s="19">
        <f ca="1">_xlfn.XLOOKUP(__xlnm._FilterDatabase_1515[[#This Row],[SAPSA Number]],'DS Point summary'!A:A,'DS Point summary'!G:G)</f>
        <v>44</v>
      </c>
      <c r="I64" s="19" t="s">
        <v>366</v>
      </c>
      <c r="J64" s="21">
        <f t="shared" si="3"/>
        <v>0</v>
      </c>
      <c r="K64" s="22">
        <f t="shared" si="4"/>
        <v>0</v>
      </c>
      <c r="L64" s="83">
        <v>0</v>
      </c>
      <c r="M64" s="84">
        <v>0</v>
      </c>
      <c r="N64" s="83">
        <v>0</v>
      </c>
      <c r="O64" s="84">
        <v>0</v>
      </c>
      <c r="P64" s="83">
        <v>0</v>
      </c>
      <c r="Q64" s="84">
        <v>0</v>
      </c>
      <c r="R64" s="83">
        <v>0</v>
      </c>
      <c r="S64" s="84">
        <v>0</v>
      </c>
      <c r="T64" s="83">
        <v>0</v>
      </c>
      <c r="U64" s="84">
        <v>0</v>
      </c>
      <c r="V64" s="83">
        <v>0</v>
      </c>
      <c r="W64" s="84">
        <v>0</v>
      </c>
    </row>
    <row r="65" spans="1:23" ht="14.45" customHeight="1" x14ac:dyDescent="0.25">
      <c r="A65" s="17">
        <f t="shared" si="5"/>
        <v>5</v>
      </c>
      <c r="B65" s="27">
        <v>7065</v>
      </c>
      <c r="C65" s="25" t="str">
        <f>_xlfn.XLOOKUP(__xlnm._FilterDatabase_1515[[#This Row],[SAPSA Number]],Table1[SAPSA number],Table1[Paid up])</f>
        <v>Y</v>
      </c>
      <c r="D65" s="39" t="str">
        <f>_xlfn.XLOOKUP(__xlnm._FilterDatabase_1515[[#This Row],[SAPSA Number]],'DS Point summary'!A:A,'DS Point summary'!C:C)</f>
        <v>Wesley Austin</v>
      </c>
      <c r="E65" s="39" t="str">
        <f>_xlfn.XLOOKUP(__xlnm._FilterDatabase_1515[[#This Row],[SAPSA Number]],'DS Point summary'!A:A,'DS Point summary'!D:D)</f>
        <v>Kiloh</v>
      </c>
      <c r="F65" s="20" t="str">
        <f>_xlfn.XLOOKUP(__xlnm._FilterDatabase_1515[[#This Row],[SAPSA Number]],'DS Point summary'!A:A,'DS Point summary'!E:E)</f>
        <v>WA</v>
      </c>
      <c r="G65" s="17" t="str">
        <f ca="1">_xlfn.XLOOKUP(__xlnm._FilterDatabase_1515[[#This Row],[SAPSA Number]],'DS Point summary'!A:A,'DS Point summary'!F:F)</f>
        <v xml:space="preserve"> </v>
      </c>
      <c r="H65" s="19">
        <f>_xlfn.XLOOKUP(__xlnm._FilterDatabase_1515[[#This Row],[SAPSA Number]],'DS Point summary'!A:A,'DS Point summary'!G:G)</f>
        <v>0</v>
      </c>
      <c r="I65" s="19" t="s">
        <v>366</v>
      </c>
      <c r="J65" s="21">
        <f t="shared" si="3"/>
        <v>0</v>
      </c>
      <c r="K65" s="22">
        <f t="shared" si="4"/>
        <v>0</v>
      </c>
      <c r="L65" s="83">
        <v>0</v>
      </c>
      <c r="M65" s="84">
        <v>0</v>
      </c>
      <c r="N65" s="83">
        <v>0</v>
      </c>
      <c r="O65" s="84">
        <v>0</v>
      </c>
      <c r="P65" s="83">
        <v>0</v>
      </c>
      <c r="Q65" s="84">
        <v>0</v>
      </c>
      <c r="R65" s="83">
        <v>0</v>
      </c>
      <c r="S65" s="84">
        <v>0</v>
      </c>
      <c r="T65" s="83">
        <v>0</v>
      </c>
      <c r="U65" s="84">
        <v>0</v>
      </c>
      <c r="V65" s="83">
        <v>0</v>
      </c>
      <c r="W65" s="84">
        <v>0</v>
      </c>
    </row>
    <row r="66" spans="1:23" ht="14.45" customHeight="1" x14ac:dyDescent="0.25">
      <c r="A66" s="17">
        <f t="shared" si="5"/>
        <v>5</v>
      </c>
      <c r="B66" s="26">
        <v>7066</v>
      </c>
      <c r="C66" s="25" t="str">
        <f>_xlfn.XLOOKUP(__xlnm._FilterDatabase_1515[[#This Row],[SAPSA Number]],Table1[SAPSA number],Table1[Paid up])</f>
        <v>Y</v>
      </c>
      <c r="D66" s="39" t="str">
        <f>_xlfn.XLOOKUP(__xlnm._FilterDatabase_1515[[#This Row],[SAPSA Number]],'DS Point summary'!A:A,'DS Point summary'!C:C)</f>
        <v>Adrian Warren</v>
      </c>
      <c r="E66" s="39" t="str">
        <f>_xlfn.XLOOKUP(__xlnm._FilterDatabase_1515[[#This Row],[SAPSA Number]],'DS Point summary'!A:A,'DS Point summary'!D:D)</f>
        <v>Kiloh</v>
      </c>
      <c r="F66" s="20" t="str">
        <f>_xlfn.XLOOKUP(__xlnm._FilterDatabase_1515[[#This Row],[SAPSA Number]],'DS Point summary'!A:A,'DS Point summary'!E:E)</f>
        <v>AW</v>
      </c>
      <c r="G66" s="17" t="str">
        <f ca="1">_xlfn.XLOOKUP(__xlnm._FilterDatabase_1515[[#This Row],[SAPSA Number]],'DS Point summary'!A:A,'DS Point summary'!F:F)</f>
        <v>Jnr</v>
      </c>
      <c r="H66" s="19">
        <f>_xlfn.XLOOKUP(__xlnm._FilterDatabase_1515[[#This Row],[SAPSA Number]],'DS Point summary'!A:A,'DS Point summary'!G:G)</f>
        <v>0</v>
      </c>
      <c r="I66" s="19" t="s">
        <v>366</v>
      </c>
      <c r="J66" s="21">
        <f t="shared" ref="J66:J97" si="6">(IF(L66&gt;0,1,0)+(IF(M66&gt;0,1,0))+(IF(N66&gt;0,1,0))+(IF(O66&gt;0,1,0))+(IF(P66&gt;0,1,0))+(IF(Q66&gt;0,1,0))+(IF(R66&gt;0,1,0))+(IF(S66&gt;0,1,0))+(IF(T66&gt;0,1,0))+(IF(U66&gt;0,1,0))+(IF(V66&gt;0,1,0))+(IF(W66&gt;0,1,0)))</f>
        <v>0</v>
      </c>
      <c r="K66" s="22">
        <f t="shared" ref="K66:K97" si="7">(LARGE(L66:U66,1)+LARGE(L66:U66,2)+LARGE(L66:U66,3)+LARGE(L66:U66,4)+LARGE(L66:U66,5))/5</f>
        <v>0</v>
      </c>
      <c r="L66" s="83">
        <v>0</v>
      </c>
      <c r="M66" s="84">
        <v>0</v>
      </c>
      <c r="N66" s="83">
        <v>0</v>
      </c>
      <c r="O66" s="84">
        <v>0</v>
      </c>
      <c r="P66" s="83">
        <v>0</v>
      </c>
      <c r="Q66" s="84">
        <v>0</v>
      </c>
      <c r="R66" s="83">
        <v>0</v>
      </c>
      <c r="S66" s="84">
        <v>0</v>
      </c>
      <c r="T66" s="83">
        <v>0</v>
      </c>
      <c r="U66" s="84">
        <v>0</v>
      </c>
      <c r="V66" s="83">
        <v>0</v>
      </c>
      <c r="W66" s="84">
        <v>0</v>
      </c>
    </row>
    <row r="67" spans="1:23" ht="14.45" customHeight="1" x14ac:dyDescent="0.25">
      <c r="A67" s="17">
        <f>RANK(K67,K$2:K$143,0)</f>
        <v>5</v>
      </c>
      <c r="B67" s="26">
        <v>7067</v>
      </c>
      <c r="C67" s="25" t="str">
        <f>_xlfn.XLOOKUP(__xlnm._FilterDatabase_1515[[#This Row],[SAPSA Number]],Table1[SAPSA number],Table1[Paid up])</f>
        <v>Y</v>
      </c>
      <c r="D67" s="39" t="str">
        <f>_xlfn.XLOOKUP(__xlnm._FilterDatabase_1515[[#This Row],[SAPSA Number]],'DS Point summary'!A:A,'DS Point summary'!C:C)</f>
        <v>Kewan Rudy</v>
      </c>
      <c r="E67" s="39" t="str">
        <f>_xlfn.XLOOKUP(__xlnm._FilterDatabase_1515[[#This Row],[SAPSA Number]],'DS Point summary'!A:A,'DS Point summary'!D:D)</f>
        <v>Kiloh</v>
      </c>
      <c r="F67" s="20" t="str">
        <f>_xlfn.XLOOKUP(__xlnm._FilterDatabase_1515[[#This Row],[SAPSA Number]],'DS Point summary'!A:A,'DS Point summary'!E:E)</f>
        <v>KR</v>
      </c>
      <c r="G67" s="17" t="str">
        <f ca="1">_xlfn.XLOOKUP(__xlnm._FilterDatabase_1515[[#This Row],[SAPSA Number]],'DS Point summary'!A:A,'DS Point summary'!F:F)</f>
        <v>Jnr</v>
      </c>
      <c r="H67" s="19">
        <f>_xlfn.XLOOKUP(__xlnm._FilterDatabase_1515[[#This Row],[SAPSA Number]],'DS Point summary'!A:A,'DS Point summary'!G:G)</f>
        <v>0</v>
      </c>
      <c r="I67" s="19" t="s">
        <v>366</v>
      </c>
      <c r="J67" s="21">
        <f t="shared" si="6"/>
        <v>0</v>
      </c>
      <c r="K67" s="22">
        <f t="shared" si="7"/>
        <v>0</v>
      </c>
      <c r="L67" s="83">
        <v>0</v>
      </c>
      <c r="M67" s="84">
        <v>0</v>
      </c>
      <c r="N67" s="83">
        <v>0</v>
      </c>
      <c r="O67" s="84">
        <v>0</v>
      </c>
      <c r="P67" s="83">
        <v>0</v>
      </c>
      <c r="Q67" s="84">
        <v>0</v>
      </c>
      <c r="R67" s="83">
        <v>0</v>
      </c>
      <c r="S67" s="84">
        <v>0</v>
      </c>
      <c r="T67" s="83">
        <v>0</v>
      </c>
      <c r="U67" s="84">
        <v>0</v>
      </c>
      <c r="V67" s="83">
        <v>0</v>
      </c>
      <c r="W67" s="84">
        <v>0</v>
      </c>
    </row>
    <row r="68" spans="1:23" ht="14.45" customHeight="1" x14ac:dyDescent="0.25">
      <c r="A68" s="17">
        <f t="shared" ref="A68:A99" si="8">RANK(K68,K$2:K$139,0)</f>
        <v>5</v>
      </c>
      <c r="B68" s="26">
        <v>6434</v>
      </c>
      <c r="C68" s="25" t="str">
        <f>_xlfn.XLOOKUP(__xlnm._FilterDatabase_1515[[#This Row],[SAPSA Number]],Table1[SAPSA number],Table1[Paid up])</f>
        <v>Y</v>
      </c>
      <c r="D68" s="39" t="str">
        <f>_xlfn.XLOOKUP(__xlnm._FilterDatabase_1515[[#This Row],[SAPSA Number]],'DS Point summary'!A:A,'DS Point summary'!C:C)</f>
        <v>Francois Robert</v>
      </c>
      <c r="E68" s="39" t="str">
        <f>_xlfn.XLOOKUP(__xlnm._FilterDatabase_1515[[#This Row],[SAPSA Number]],'DS Point summary'!A:A,'DS Point summary'!D:D)</f>
        <v>Koekemoer</v>
      </c>
      <c r="F68" s="20" t="str">
        <f>_xlfn.XLOOKUP(__xlnm._FilterDatabase_1515[[#This Row],[SAPSA Number]],'DS Point summary'!A:A,'DS Point summary'!E:E)</f>
        <v>FR</v>
      </c>
      <c r="G68" s="17" t="str">
        <f ca="1">_xlfn.XLOOKUP(__xlnm._FilterDatabase_1515[[#This Row],[SAPSA Number]],'DS Point summary'!A:A,'DS Point summary'!F:F)</f>
        <v xml:space="preserve"> </v>
      </c>
      <c r="H68" s="19">
        <f ca="1">_xlfn.XLOOKUP(__xlnm._FilterDatabase_1515[[#This Row],[SAPSA Number]],'DS Point summary'!A:A,'DS Point summary'!G:G)</f>
        <v>42</v>
      </c>
      <c r="I68" s="19" t="s">
        <v>366</v>
      </c>
      <c r="J68" s="21">
        <f t="shared" si="6"/>
        <v>0</v>
      </c>
      <c r="K68" s="22">
        <f t="shared" si="7"/>
        <v>0</v>
      </c>
      <c r="L68" s="23">
        <v>0</v>
      </c>
      <c r="M68" s="24">
        <v>0</v>
      </c>
      <c r="N68" s="23">
        <v>0</v>
      </c>
      <c r="O68" s="24">
        <v>0</v>
      </c>
      <c r="P68" s="23">
        <v>0</v>
      </c>
      <c r="Q68" s="24">
        <v>0</v>
      </c>
      <c r="R68" s="23">
        <v>0</v>
      </c>
      <c r="S68" s="24">
        <v>0</v>
      </c>
      <c r="T68" s="23">
        <v>0</v>
      </c>
      <c r="U68" s="24">
        <v>0</v>
      </c>
      <c r="V68" s="23">
        <v>0</v>
      </c>
      <c r="W68" s="24">
        <v>0</v>
      </c>
    </row>
    <row r="69" spans="1:23" ht="14.45" customHeight="1" x14ac:dyDescent="0.25">
      <c r="A69" s="17">
        <f t="shared" si="8"/>
        <v>5</v>
      </c>
      <c r="B69" s="26">
        <v>191</v>
      </c>
      <c r="C69" s="25" t="str">
        <f>_xlfn.XLOOKUP(__xlnm._FilterDatabase_1515[[#This Row],[SAPSA Number]],Table1[SAPSA number],Table1[Paid up])</f>
        <v>Y</v>
      </c>
      <c r="D69" s="39" t="str">
        <f>_xlfn.XLOOKUP(__xlnm._FilterDatabase_1515[[#This Row],[SAPSA Number]],'DS Point summary'!A:A,'DS Point summary'!C:C)</f>
        <v>Joseph John</v>
      </c>
      <c r="E69" s="39" t="str">
        <f>_xlfn.XLOOKUP(__xlnm._FilterDatabase_1515[[#This Row],[SAPSA Number]],'DS Point summary'!A:A,'DS Point summary'!D:D)</f>
        <v>Kriel</v>
      </c>
      <c r="F69" s="20" t="str">
        <f>_xlfn.XLOOKUP(__xlnm._FilterDatabase_1515[[#This Row],[SAPSA Number]],'DS Point summary'!A:A,'DS Point summary'!E:E)</f>
        <v>JJ</v>
      </c>
      <c r="G69" s="17" t="str">
        <f ca="1">_xlfn.XLOOKUP(__xlnm._FilterDatabase_1515[[#This Row],[SAPSA Number]],'DS Point summary'!A:A,'DS Point summary'!F:F)</f>
        <v>SS</v>
      </c>
      <c r="H69" s="19">
        <f ca="1">_xlfn.XLOOKUP(__xlnm._FilterDatabase_1515[[#This Row],[SAPSA Number]],'DS Point summary'!A:A,'DS Point summary'!G:G)</f>
        <v>60</v>
      </c>
      <c r="I69" s="19" t="s">
        <v>366</v>
      </c>
      <c r="J69" s="21">
        <f t="shared" si="6"/>
        <v>0</v>
      </c>
      <c r="K69" s="22">
        <f t="shared" si="7"/>
        <v>0</v>
      </c>
      <c r="L69" s="23">
        <v>0</v>
      </c>
      <c r="M69" s="24">
        <v>0</v>
      </c>
      <c r="N69" s="23">
        <v>0</v>
      </c>
      <c r="O69" s="24">
        <v>0</v>
      </c>
      <c r="P69" s="23">
        <v>0</v>
      </c>
      <c r="Q69" s="24">
        <v>0</v>
      </c>
      <c r="R69" s="23">
        <v>0</v>
      </c>
      <c r="S69" s="24">
        <v>0</v>
      </c>
      <c r="T69" s="23">
        <v>0</v>
      </c>
      <c r="U69" s="24">
        <v>0</v>
      </c>
      <c r="V69" s="23">
        <v>0</v>
      </c>
      <c r="W69" s="24">
        <v>0</v>
      </c>
    </row>
    <row r="70" spans="1:23" x14ac:dyDescent="0.25">
      <c r="A70" s="17">
        <f t="shared" si="8"/>
        <v>5</v>
      </c>
      <c r="B70" s="26">
        <v>199</v>
      </c>
      <c r="C70" s="25" t="str">
        <f>_xlfn.XLOOKUP(__xlnm._FilterDatabase_1515[[#This Row],[SAPSA Number]],Table1[SAPSA number],Table1[Paid up])</f>
        <v>Y</v>
      </c>
      <c r="D70" s="39" t="str">
        <f>_xlfn.XLOOKUP(__xlnm._FilterDatabase_1515[[#This Row],[SAPSA Number]],'DS Point summary'!A:A,'DS Point summary'!C:C)</f>
        <v>Susanna Johanna</v>
      </c>
      <c r="E70" s="39" t="str">
        <f>_xlfn.XLOOKUP(__xlnm._FilterDatabase_1515[[#This Row],[SAPSA Number]],'DS Point summary'!A:A,'DS Point summary'!D:D)</f>
        <v>Kriel</v>
      </c>
      <c r="F70" s="20" t="str">
        <f>_xlfn.XLOOKUP(__xlnm._FilterDatabase_1515[[#This Row],[SAPSA Number]],'DS Point summary'!A:A,'DS Point summary'!E:E)</f>
        <v>SJ</v>
      </c>
      <c r="G70" s="17" t="str">
        <f>_xlfn.XLOOKUP(__xlnm._FilterDatabase_1515[[#This Row],[SAPSA Number]],'DS Point summary'!A:A,'DS Point summary'!F:F)</f>
        <v>Lady</v>
      </c>
      <c r="H70" s="19">
        <f ca="1">_xlfn.XLOOKUP(__xlnm._FilterDatabase_1515[[#This Row],[SAPSA Number]],'DS Point summary'!A:A,'DS Point summary'!G:G)</f>
        <v>60</v>
      </c>
      <c r="I70" s="19" t="s">
        <v>366</v>
      </c>
      <c r="J70" s="21">
        <f t="shared" si="6"/>
        <v>0</v>
      </c>
      <c r="K70" s="22">
        <f t="shared" si="7"/>
        <v>0</v>
      </c>
      <c r="L70" s="23">
        <v>0</v>
      </c>
      <c r="M70" s="24">
        <v>0</v>
      </c>
      <c r="N70" s="23">
        <v>0</v>
      </c>
      <c r="O70" s="24">
        <v>0</v>
      </c>
      <c r="P70" s="23">
        <v>0</v>
      </c>
      <c r="Q70" s="24">
        <v>0</v>
      </c>
      <c r="R70" s="23">
        <v>0</v>
      </c>
      <c r="S70" s="24">
        <v>0</v>
      </c>
      <c r="T70" s="23">
        <v>0</v>
      </c>
      <c r="U70" s="24">
        <v>0</v>
      </c>
      <c r="V70" s="23">
        <v>0</v>
      </c>
      <c r="W70" s="24">
        <v>0</v>
      </c>
    </row>
    <row r="71" spans="1:23" x14ac:dyDescent="0.25">
      <c r="A71" s="17">
        <f t="shared" si="8"/>
        <v>5</v>
      </c>
      <c r="B71" s="26">
        <v>252</v>
      </c>
      <c r="C71" s="25" t="str">
        <f>_xlfn.XLOOKUP(__xlnm._FilterDatabase_1515[[#This Row],[SAPSA Number]],Table1[SAPSA number],Table1[Paid up])</f>
        <v>Y</v>
      </c>
      <c r="D71" s="39" t="str">
        <f>_xlfn.XLOOKUP(__xlnm._FilterDatabase_1515[[#This Row],[SAPSA Number]],'DS Point summary'!A:A,'DS Point summary'!C:C)</f>
        <v>Deon</v>
      </c>
      <c r="E71" s="39" t="str">
        <f>_xlfn.XLOOKUP(__xlnm._FilterDatabase_1515[[#This Row],[SAPSA Number]],'DS Point summary'!A:A,'DS Point summary'!D:D)</f>
        <v>Labuschagne</v>
      </c>
      <c r="F71" s="20" t="str">
        <f>_xlfn.XLOOKUP(__xlnm._FilterDatabase_1515[[#This Row],[SAPSA Number]],'DS Point summary'!A:A,'DS Point summary'!E:E)</f>
        <v>D</v>
      </c>
      <c r="G71" s="17" t="str">
        <f ca="1">_xlfn.XLOOKUP(__xlnm._FilterDatabase_1515[[#This Row],[SAPSA Number]],'DS Point summary'!A:A,'DS Point summary'!F:F)</f>
        <v>SS</v>
      </c>
      <c r="H71" s="19">
        <f ca="1">_xlfn.XLOOKUP(__xlnm._FilterDatabase_1515[[#This Row],[SAPSA Number]],'DS Point summary'!A:A,'DS Point summary'!G:G)</f>
        <v>69</v>
      </c>
      <c r="I71" s="19" t="s">
        <v>366</v>
      </c>
      <c r="J71" s="21">
        <f t="shared" si="6"/>
        <v>0</v>
      </c>
      <c r="K71" s="22">
        <f t="shared" si="7"/>
        <v>0</v>
      </c>
      <c r="L71" s="23">
        <v>0</v>
      </c>
      <c r="M71" s="24">
        <v>0</v>
      </c>
      <c r="N71" s="23">
        <v>0</v>
      </c>
      <c r="O71" s="24">
        <v>0</v>
      </c>
      <c r="P71" s="23">
        <v>0</v>
      </c>
      <c r="Q71" s="24">
        <v>0</v>
      </c>
      <c r="R71" s="23">
        <v>0</v>
      </c>
      <c r="S71" s="24">
        <v>0</v>
      </c>
      <c r="T71" s="23">
        <v>0</v>
      </c>
      <c r="U71" s="24">
        <v>0</v>
      </c>
      <c r="V71" s="23">
        <v>0</v>
      </c>
      <c r="W71" s="24">
        <v>0</v>
      </c>
    </row>
    <row r="72" spans="1:23" x14ac:dyDescent="0.25">
      <c r="A72" s="17">
        <f t="shared" si="8"/>
        <v>5</v>
      </c>
      <c r="B72" s="27">
        <v>2651</v>
      </c>
      <c r="C72" s="25" t="str">
        <f>_xlfn.XLOOKUP(__xlnm._FilterDatabase_1515[[#This Row],[SAPSA Number]],Table1[SAPSA number],Table1[Paid up])</f>
        <v>Y</v>
      </c>
      <c r="D72" s="39" t="str">
        <f>_xlfn.XLOOKUP(__xlnm._FilterDatabase_1515[[#This Row],[SAPSA Number]],'DS Point summary'!A:A,'DS Point summary'!C:C)</f>
        <v>Paul Herman</v>
      </c>
      <c r="E72" s="39" t="str">
        <f>_xlfn.XLOOKUP(__xlnm._FilterDatabase_1515[[#This Row],[SAPSA Number]],'DS Point summary'!A:A,'DS Point summary'!D:D)</f>
        <v>Leuschner</v>
      </c>
      <c r="F72" s="20" t="str">
        <f>_xlfn.XLOOKUP(__xlnm._FilterDatabase_1515[[#This Row],[SAPSA Number]],'DS Point summary'!A:A,'DS Point summary'!E:E)</f>
        <v>PH</v>
      </c>
      <c r="G72" s="17" t="str">
        <f ca="1">_xlfn.XLOOKUP(__xlnm._FilterDatabase_1515[[#This Row],[SAPSA Number]],'DS Point summary'!A:A,'DS Point summary'!F:F)</f>
        <v>S</v>
      </c>
      <c r="H72" s="19">
        <f ca="1">_xlfn.XLOOKUP(__xlnm._FilterDatabase_1515[[#This Row],[SAPSA Number]],'DS Point summary'!A:A,'DS Point summary'!G:G)</f>
        <v>50</v>
      </c>
      <c r="I72" s="19" t="s">
        <v>366</v>
      </c>
      <c r="J72" s="21">
        <f t="shared" si="6"/>
        <v>0</v>
      </c>
      <c r="K72" s="22">
        <f t="shared" si="7"/>
        <v>0</v>
      </c>
      <c r="L72" s="23">
        <v>0</v>
      </c>
      <c r="M72" s="24">
        <v>0</v>
      </c>
      <c r="N72" s="23">
        <v>0</v>
      </c>
      <c r="O72" s="24">
        <v>0</v>
      </c>
      <c r="P72" s="23">
        <v>0</v>
      </c>
      <c r="Q72" s="24">
        <v>0</v>
      </c>
      <c r="R72" s="23">
        <v>0</v>
      </c>
      <c r="S72" s="24">
        <v>0</v>
      </c>
      <c r="T72" s="23">
        <v>0</v>
      </c>
      <c r="U72" s="24">
        <v>0</v>
      </c>
      <c r="V72" s="23">
        <v>0</v>
      </c>
      <c r="W72" s="24">
        <v>0</v>
      </c>
    </row>
    <row r="73" spans="1:23" x14ac:dyDescent="0.25">
      <c r="A73" s="17">
        <f t="shared" si="8"/>
        <v>5</v>
      </c>
      <c r="B73" s="26">
        <v>3810</v>
      </c>
      <c r="C73" s="25" t="str">
        <f>_xlfn.XLOOKUP(__xlnm._FilterDatabase_1515[[#This Row],[SAPSA Number]],Table1[SAPSA number],Table1[Paid up])</f>
        <v>Y</v>
      </c>
      <c r="D73" s="39" t="str">
        <f>_xlfn.XLOOKUP(__xlnm._FilterDatabase_1515[[#This Row],[SAPSA Number]],'DS Point summary'!A:A,'DS Point summary'!C:C)</f>
        <v>Roelof</v>
      </c>
      <c r="E73" s="39" t="str">
        <f>_xlfn.XLOOKUP(__xlnm._FilterDatabase_1515[[#This Row],[SAPSA Number]],'DS Point summary'!A:A,'DS Point summary'!D:D)</f>
        <v>Liebenberg</v>
      </c>
      <c r="F73" s="20" t="str">
        <f>_xlfn.XLOOKUP(__xlnm._FilterDatabase_1515[[#This Row],[SAPSA Number]],'DS Point summary'!A:A,'DS Point summary'!E:E)</f>
        <v>R</v>
      </c>
      <c r="G73" s="17" t="str">
        <f ca="1">_xlfn.XLOOKUP(__xlnm._FilterDatabase_1515[[#This Row],[SAPSA Number]],'DS Point summary'!A:A,'DS Point summary'!F:F)</f>
        <v>S</v>
      </c>
      <c r="H73" s="19">
        <f ca="1">_xlfn.XLOOKUP(__xlnm._FilterDatabase_1515[[#This Row],[SAPSA Number]],'DS Point summary'!A:A,'DS Point summary'!G:G)</f>
        <v>56</v>
      </c>
      <c r="I73" s="19" t="s">
        <v>366</v>
      </c>
      <c r="J73" s="21">
        <f t="shared" si="6"/>
        <v>0</v>
      </c>
      <c r="K73" s="22">
        <f t="shared" si="7"/>
        <v>0</v>
      </c>
      <c r="L73" s="23">
        <v>0</v>
      </c>
      <c r="M73" s="24">
        <v>0</v>
      </c>
      <c r="N73" s="23">
        <v>0</v>
      </c>
      <c r="O73" s="24">
        <v>0</v>
      </c>
      <c r="P73" s="23">
        <v>0</v>
      </c>
      <c r="Q73" s="24">
        <v>0</v>
      </c>
      <c r="R73" s="23">
        <v>0</v>
      </c>
      <c r="S73" s="24">
        <v>0</v>
      </c>
      <c r="T73" s="23">
        <v>0</v>
      </c>
      <c r="U73" s="24">
        <v>0</v>
      </c>
      <c r="V73" s="23">
        <v>0</v>
      </c>
      <c r="W73" s="24">
        <v>0</v>
      </c>
    </row>
    <row r="74" spans="1:23" x14ac:dyDescent="0.25">
      <c r="A74" s="17">
        <f t="shared" si="8"/>
        <v>5</v>
      </c>
      <c r="B74" s="39">
        <v>6395</v>
      </c>
      <c r="C74" s="25" t="str">
        <f>_xlfn.XLOOKUP(__xlnm._FilterDatabase_1515[[#This Row],[SAPSA Number]],Table1[SAPSA number],Table1[Paid up])</f>
        <v>Y</v>
      </c>
      <c r="D74" s="39" t="str">
        <f>_xlfn.XLOOKUP(__xlnm._FilterDatabase_1515[[#This Row],[SAPSA Number]],'DS Point summary'!A:A,'DS Point summary'!C:C)</f>
        <v>Andre Jacque</v>
      </c>
      <c r="E74" s="39" t="str">
        <f>_xlfn.XLOOKUP(__xlnm._FilterDatabase_1515[[#This Row],[SAPSA Number]],'DS Point summary'!A:A,'DS Point summary'!D:D)</f>
        <v>Loubser</v>
      </c>
      <c r="F74" s="20" t="str">
        <f>_xlfn.XLOOKUP(__xlnm._FilterDatabase_1515[[#This Row],[SAPSA Number]],'DS Point summary'!A:A,'DS Point summary'!E:E)</f>
        <v>AJP</v>
      </c>
      <c r="G74" s="17" t="str">
        <f>_xlfn.XLOOKUP(__xlnm._FilterDatabase_1515[[#This Row],[SAPSA Number]],'DS Point summary'!A:A,'DS Point summary'!F:F)</f>
        <v>Y</v>
      </c>
      <c r="H74" s="19">
        <f>_xlfn.XLOOKUP(__xlnm._FilterDatabase_1515[[#This Row],[SAPSA Number]],'DS Point summary'!A:A,'DS Point summary'!G:G)</f>
        <v>0</v>
      </c>
      <c r="I74" s="19" t="s">
        <v>366</v>
      </c>
      <c r="J74" s="21">
        <f t="shared" si="6"/>
        <v>0</v>
      </c>
      <c r="K74" s="22">
        <f t="shared" si="7"/>
        <v>0</v>
      </c>
      <c r="L74" s="23">
        <v>0</v>
      </c>
      <c r="M74" s="24">
        <v>0</v>
      </c>
      <c r="N74" s="23">
        <v>0</v>
      </c>
      <c r="O74" s="24">
        <v>0</v>
      </c>
      <c r="P74" s="23">
        <v>0</v>
      </c>
      <c r="Q74" s="24">
        <v>0</v>
      </c>
      <c r="R74" s="23">
        <v>0</v>
      </c>
      <c r="S74" s="24">
        <v>0</v>
      </c>
      <c r="T74" s="23">
        <v>0</v>
      </c>
      <c r="U74" s="24">
        <v>0</v>
      </c>
      <c r="V74" s="23">
        <v>0</v>
      </c>
      <c r="W74" s="24">
        <v>0</v>
      </c>
    </row>
    <row r="75" spans="1:23" x14ac:dyDescent="0.25">
      <c r="A75" s="17">
        <f t="shared" si="8"/>
        <v>5</v>
      </c>
      <c r="B75" s="26">
        <v>683</v>
      </c>
      <c r="C75" s="25" t="str">
        <f>_xlfn.XLOOKUP(__xlnm._FilterDatabase_1515[[#This Row],[SAPSA Number]],Table1[SAPSA number],Table1[Paid up])</f>
        <v>Y</v>
      </c>
      <c r="D75" s="39" t="str">
        <f>_xlfn.XLOOKUP(__xlnm._FilterDatabase_1515[[#This Row],[SAPSA Number]],'DS Point summary'!A:A,'DS Point summary'!C:C)</f>
        <v>Ivor</v>
      </c>
      <c r="E75" s="39" t="str">
        <f>_xlfn.XLOOKUP(__xlnm._FilterDatabase_1515[[#This Row],[SAPSA Number]],'DS Point summary'!A:A,'DS Point summary'!D:D)</f>
        <v>Marais</v>
      </c>
      <c r="F75" s="20" t="str">
        <f>_xlfn.XLOOKUP(__xlnm._FilterDatabase_1515[[#This Row],[SAPSA Number]],'DS Point summary'!A:A,'DS Point summary'!E:E)</f>
        <v>I</v>
      </c>
      <c r="G75" s="17" t="str">
        <f ca="1">_xlfn.XLOOKUP(__xlnm._FilterDatabase_1515[[#This Row],[SAPSA Number]],'DS Point summary'!A:A,'DS Point summary'!F:F)</f>
        <v>S</v>
      </c>
      <c r="H75" s="19">
        <f ca="1">_xlfn.XLOOKUP(__xlnm._FilterDatabase_1515[[#This Row],[SAPSA Number]],'DS Point summary'!A:A,'DS Point summary'!G:G)</f>
        <v>57</v>
      </c>
      <c r="I75" s="19" t="s">
        <v>366</v>
      </c>
      <c r="J75" s="21">
        <f t="shared" si="6"/>
        <v>0</v>
      </c>
      <c r="K75" s="22">
        <f t="shared" si="7"/>
        <v>0</v>
      </c>
      <c r="L75" s="23">
        <v>0</v>
      </c>
      <c r="M75" s="24">
        <v>0</v>
      </c>
      <c r="N75" s="23">
        <v>0</v>
      </c>
      <c r="O75" s="24">
        <v>0</v>
      </c>
      <c r="P75" s="23">
        <v>0</v>
      </c>
      <c r="Q75" s="24">
        <v>0</v>
      </c>
      <c r="R75" s="23">
        <v>0</v>
      </c>
      <c r="S75" s="24">
        <v>0</v>
      </c>
      <c r="T75" s="23">
        <v>0</v>
      </c>
      <c r="U75" s="24">
        <v>0</v>
      </c>
      <c r="V75" s="23">
        <v>0</v>
      </c>
      <c r="W75" s="24">
        <v>0</v>
      </c>
    </row>
    <row r="76" spans="1:23" x14ac:dyDescent="0.25">
      <c r="A76" s="17">
        <f t="shared" si="8"/>
        <v>5</v>
      </c>
      <c r="B76" s="40">
        <v>4862</v>
      </c>
      <c r="C76" s="25" t="str">
        <f>_xlfn.XLOOKUP(__xlnm._FilterDatabase_1515[[#This Row],[SAPSA Number]],Table1[SAPSA number],Table1[Paid up])</f>
        <v>Y</v>
      </c>
      <c r="D76" s="39" t="str">
        <f>_xlfn.XLOOKUP(__xlnm._FilterDatabase_1515[[#This Row],[SAPSA Number]],'DS Point summary'!A:A,'DS Point summary'!C:C)</f>
        <v>George Keith</v>
      </c>
      <c r="E76" s="39" t="str">
        <f>_xlfn.XLOOKUP(__xlnm._FilterDatabase_1515[[#This Row],[SAPSA Number]],'DS Point summary'!A:A,'DS Point summary'!D:D)</f>
        <v>Marais</v>
      </c>
      <c r="F76" s="20" t="str">
        <f>_xlfn.XLOOKUP(__xlnm._FilterDatabase_1515[[#This Row],[SAPSA Number]],'DS Point summary'!A:A,'DS Point summary'!E:E)</f>
        <v>GK</v>
      </c>
      <c r="G76" s="17" t="str">
        <f ca="1">_xlfn.XLOOKUP(__xlnm._FilterDatabase_1515[[#This Row],[SAPSA Number]],'DS Point summary'!A:A,'DS Point summary'!F:F)</f>
        <v>S</v>
      </c>
      <c r="H76" s="19">
        <f ca="1">_xlfn.XLOOKUP(__xlnm._FilterDatabase_1515[[#This Row],[SAPSA Number]],'DS Point summary'!A:A,'DS Point summary'!G:G)</f>
        <v>52</v>
      </c>
      <c r="I76" s="19" t="s">
        <v>366</v>
      </c>
      <c r="J76" s="21">
        <f t="shared" si="6"/>
        <v>0</v>
      </c>
      <c r="K76" s="22">
        <f t="shared" si="7"/>
        <v>0</v>
      </c>
      <c r="L76" s="23">
        <v>0</v>
      </c>
      <c r="M76" s="24">
        <v>0</v>
      </c>
      <c r="N76" s="23">
        <v>0</v>
      </c>
      <c r="O76" s="24">
        <v>0</v>
      </c>
      <c r="P76" s="23">
        <v>0</v>
      </c>
      <c r="Q76" s="24">
        <v>0</v>
      </c>
      <c r="R76" s="23">
        <v>0</v>
      </c>
      <c r="S76" s="24">
        <v>0</v>
      </c>
      <c r="T76" s="23">
        <v>0</v>
      </c>
      <c r="U76" s="24">
        <v>0</v>
      </c>
      <c r="V76" s="23">
        <v>0</v>
      </c>
      <c r="W76" s="24">
        <v>0</v>
      </c>
    </row>
    <row r="77" spans="1:23" x14ac:dyDescent="0.25">
      <c r="A77" s="17">
        <f t="shared" si="8"/>
        <v>5</v>
      </c>
      <c r="B77" s="80">
        <v>6966</v>
      </c>
      <c r="C77" s="25" t="str">
        <f>_xlfn.XLOOKUP(__xlnm._FilterDatabase_1515[[#This Row],[SAPSA Number]],Table1[SAPSA number],Table1[Paid up])</f>
        <v>Y</v>
      </c>
      <c r="D77" s="39" t="str">
        <f>_xlfn.XLOOKUP(__xlnm._FilterDatabase_1515[[#This Row],[SAPSA Number]],'DS Point summary'!A:A,'DS Point summary'!C:C)</f>
        <v>James</v>
      </c>
      <c r="E77" s="39" t="str">
        <f>_xlfn.XLOOKUP(__xlnm._FilterDatabase_1515[[#This Row],[SAPSA Number]],'DS Point summary'!A:A,'DS Point summary'!D:D)</f>
        <v>Masonganye</v>
      </c>
      <c r="F77" s="20" t="str">
        <f>_xlfn.XLOOKUP(__xlnm._FilterDatabase_1515[[#This Row],[SAPSA Number]],'DS Point summary'!A:A,'DS Point summary'!E:E)</f>
        <v>J</v>
      </c>
      <c r="G77" s="17" t="str">
        <f ca="1">_xlfn.XLOOKUP(__xlnm._FilterDatabase_1515[[#This Row],[SAPSA Number]],'DS Point summary'!A:A,'DS Point summary'!F:F)</f>
        <v>S</v>
      </c>
      <c r="H77" s="19">
        <f ca="1">_xlfn.XLOOKUP(__xlnm._FilterDatabase_1515[[#This Row],[SAPSA Number]],'DS Point summary'!A:A,'DS Point summary'!G:G)</f>
        <v>50</v>
      </c>
      <c r="I77" s="19" t="s">
        <v>366</v>
      </c>
      <c r="J77" s="21">
        <f t="shared" si="6"/>
        <v>0</v>
      </c>
      <c r="K77" s="22">
        <f t="shared" si="7"/>
        <v>0</v>
      </c>
      <c r="L77" s="83">
        <v>0</v>
      </c>
      <c r="M77" s="84">
        <v>0</v>
      </c>
      <c r="N77" s="83">
        <v>0</v>
      </c>
      <c r="O77" s="84">
        <v>0</v>
      </c>
      <c r="P77" s="83">
        <v>0</v>
      </c>
      <c r="Q77" s="84">
        <v>0</v>
      </c>
      <c r="R77" s="83">
        <v>0</v>
      </c>
      <c r="S77" s="84">
        <v>0</v>
      </c>
      <c r="T77" s="83">
        <v>0</v>
      </c>
      <c r="U77" s="84">
        <v>0</v>
      </c>
      <c r="V77" s="83">
        <v>0</v>
      </c>
      <c r="W77" s="84">
        <v>0</v>
      </c>
    </row>
    <row r="78" spans="1:23" x14ac:dyDescent="0.25">
      <c r="A78" s="17">
        <f t="shared" si="8"/>
        <v>5</v>
      </c>
      <c r="B78" s="26">
        <v>7132</v>
      </c>
      <c r="C78" s="25" t="str">
        <f>_xlfn.XLOOKUP(__xlnm._FilterDatabase_1515[[#This Row],[SAPSA Number]],Table1[SAPSA number],Table1[Paid up])</f>
        <v>Y</v>
      </c>
      <c r="D78" s="39" t="str">
        <f>_xlfn.XLOOKUP(__xlnm._FilterDatabase_1515[[#This Row],[SAPSA Number]],'DS Point summary'!A:A,'DS Point summary'!C:C)</f>
        <v>Yussuf</v>
      </c>
      <c r="E78" s="39" t="str">
        <f>_xlfn.XLOOKUP(__xlnm._FilterDatabase_1515[[#This Row],[SAPSA Number]],'DS Point summary'!A:A,'DS Point summary'!D:D)</f>
        <v>Mayet</v>
      </c>
      <c r="F78" s="20" t="str">
        <f>_xlfn.XLOOKUP(__xlnm._FilterDatabase_1515[[#This Row],[SAPSA Number]],'DS Point summary'!A:A,'DS Point summary'!E:E)</f>
        <v>Y</v>
      </c>
      <c r="G78" s="17" t="str">
        <f ca="1">_xlfn.XLOOKUP(__xlnm._FilterDatabase_1515[[#This Row],[SAPSA Number]],'DS Point summary'!A:A,'DS Point summary'!F:F)</f>
        <v>GS</v>
      </c>
      <c r="H78" s="19">
        <f>_xlfn.XLOOKUP(__xlnm._FilterDatabase_1515[[#This Row],[SAPSA Number]],'DS Point summary'!A:A,'DS Point summary'!G:G)</f>
        <v>0</v>
      </c>
      <c r="I78" s="19" t="s">
        <v>366</v>
      </c>
      <c r="J78" s="21">
        <f t="shared" si="6"/>
        <v>0</v>
      </c>
      <c r="K78" s="22">
        <f t="shared" si="7"/>
        <v>0</v>
      </c>
      <c r="L78" s="23">
        <v>0</v>
      </c>
      <c r="M78" s="24">
        <v>0</v>
      </c>
      <c r="N78" s="23">
        <v>0</v>
      </c>
      <c r="O78" s="24">
        <v>0</v>
      </c>
      <c r="P78" s="23">
        <v>0</v>
      </c>
      <c r="Q78" s="24">
        <v>0</v>
      </c>
      <c r="R78" s="23">
        <v>0</v>
      </c>
      <c r="S78" s="24">
        <v>0</v>
      </c>
      <c r="T78" s="23">
        <v>0</v>
      </c>
      <c r="U78" s="24">
        <v>0</v>
      </c>
      <c r="V78" s="23">
        <v>0</v>
      </c>
      <c r="W78" s="24">
        <v>0</v>
      </c>
    </row>
    <row r="79" spans="1:23" x14ac:dyDescent="0.25">
      <c r="A79" s="17">
        <f t="shared" si="8"/>
        <v>5</v>
      </c>
      <c r="B79" s="39">
        <v>888</v>
      </c>
      <c r="C79" s="25" t="str">
        <f>_xlfn.XLOOKUP(__xlnm._FilterDatabase_1515[[#This Row],[SAPSA Number]],Table1[SAPSA number],Table1[Paid up])</f>
        <v>Y</v>
      </c>
      <c r="D79" s="39" t="str">
        <f>_xlfn.XLOOKUP(__xlnm._FilterDatabase_1515[[#This Row],[SAPSA Number]],'DS Point summary'!A:A,'DS Point summary'!C:C)</f>
        <v>Yolandi Elaine</v>
      </c>
      <c r="E79" s="39" t="str">
        <f>_xlfn.XLOOKUP(__xlnm._FilterDatabase_1515[[#This Row],[SAPSA Number]],'DS Point summary'!A:A,'DS Point summary'!D:D)</f>
        <v>McAllister</v>
      </c>
      <c r="F79" s="20" t="str">
        <f>_xlfn.XLOOKUP(__xlnm._FilterDatabase_1515[[#This Row],[SAPSA Number]],'DS Point summary'!A:A,'DS Point summary'!E:E)</f>
        <v>YE</v>
      </c>
      <c r="G79" s="17" t="str">
        <f>_xlfn.XLOOKUP(__xlnm._FilterDatabase_1515[[#This Row],[SAPSA Number]],'DS Point summary'!A:A,'DS Point summary'!F:F)</f>
        <v>Lady</v>
      </c>
      <c r="H79" s="19">
        <f ca="1">_xlfn.XLOOKUP(__xlnm._FilterDatabase_1515[[#This Row],[SAPSA Number]],'DS Point summary'!A:A,'DS Point summary'!G:G)</f>
        <v>55</v>
      </c>
      <c r="I79" s="19" t="s">
        <v>366</v>
      </c>
      <c r="J79" s="21">
        <f t="shared" si="6"/>
        <v>0</v>
      </c>
      <c r="K79" s="22">
        <f t="shared" si="7"/>
        <v>0</v>
      </c>
      <c r="L79" s="23">
        <v>0</v>
      </c>
      <c r="M79" s="24">
        <v>0</v>
      </c>
      <c r="N79" s="23">
        <v>0</v>
      </c>
      <c r="O79" s="24">
        <v>0</v>
      </c>
      <c r="P79" s="23">
        <v>0</v>
      </c>
      <c r="Q79" s="24">
        <v>0</v>
      </c>
      <c r="R79" s="23">
        <v>0</v>
      </c>
      <c r="S79" s="24">
        <v>0</v>
      </c>
      <c r="T79" s="23">
        <v>0</v>
      </c>
      <c r="U79" s="24">
        <v>0</v>
      </c>
      <c r="V79" s="23">
        <v>0</v>
      </c>
      <c r="W79" s="24">
        <v>0</v>
      </c>
    </row>
    <row r="80" spans="1:23" x14ac:dyDescent="0.25">
      <c r="A80" s="31">
        <f t="shared" si="8"/>
        <v>5</v>
      </c>
      <c r="B80" s="32">
        <v>2928</v>
      </c>
      <c r="C80" s="25" t="str">
        <f>_xlfn.XLOOKUP(__xlnm._FilterDatabase_1515[[#This Row],[SAPSA Number]],Table1[SAPSA number],Table1[Paid up])</f>
        <v>Y</v>
      </c>
      <c r="D80" s="39" t="str">
        <f>_xlfn.XLOOKUP(__xlnm._FilterDatabase_1515[[#This Row],[SAPSA Number]],'DS Point summary'!A:A,'DS Point summary'!C:C)</f>
        <v>Delville Wood</v>
      </c>
      <c r="E80" s="39" t="str">
        <f>_xlfn.XLOOKUP(__xlnm._FilterDatabase_1515[[#This Row],[SAPSA Number]],'DS Point summary'!A:A,'DS Point summary'!D:D)</f>
        <v>McAllister</v>
      </c>
      <c r="F80" s="20" t="str">
        <f>_xlfn.XLOOKUP(__xlnm._FilterDatabase_1515[[#This Row],[SAPSA Number]],'DS Point summary'!A:A,'DS Point summary'!E:E)</f>
        <v>DW</v>
      </c>
      <c r="G80" s="17" t="str">
        <f ca="1">_xlfn.XLOOKUP(__xlnm._FilterDatabase_1515[[#This Row],[SAPSA Number]],'DS Point summary'!A:A,'DS Point summary'!F:F)</f>
        <v>S</v>
      </c>
      <c r="H80" s="19">
        <f ca="1">_xlfn.XLOOKUP(__xlnm._FilterDatabase_1515[[#This Row],[SAPSA Number]],'DS Point summary'!A:A,'DS Point summary'!G:G)</f>
        <v>58</v>
      </c>
      <c r="I80" s="19" t="s">
        <v>366</v>
      </c>
      <c r="J80" s="34">
        <f t="shared" si="6"/>
        <v>0</v>
      </c>
      <c r="K80" s="22">
        <f t="shared" si="7"/>
        <v>0</v>
      </c>
      <c r="L80" s="23">
        <v>0</v>
      </c>
      <c r="M80" s="24">
        <v>0</v>
      </c>
      <c r="N80" s="23">
        <v>0</v>
      </c>
      <c r="O80" s="24">
        <v>0</v>
      </c>
      <c r="P80" s="23">
        <v>0</v>
      </c>
      <c r="Q80" s="24">
        <v>0</v>
      </c>
      <c r="R80" s="23">
        <v>0</v>
      </c>
      <c r="S80" s="24">
        <v>0</v>
      </c>
      <c r="T80" s="23">
        <v>0</v>
      </c>
      <c r="U80" s="24">
        <v>0</v>
      </c>
      <c r="V80" s="23">
        <v>0</v>
      </c>
      <c r="W80" s="24">
        <v>0</v>
      </c>
    </row>
    <row r="81" spans="1:23" x14ac:dyDescent="0.25">
      <c r="A81" s="31">
        <f t="shared" si="8"/>
        <v>5</v>
      </c>
      <c r="B81" s="32">
        <v>851</v>
      </c>
      <c r="C81" s="25" t="str">
        <f>_xlfn.XLOOKUP(__xlnm._FilterDatabase_1515[[#This Row],[SAPSA Number]],Table1[SAPSA number],Table1[Paid up])</f>
        <v>Y</v>
      </c>
      <c r="D81" s="39" t="str">
        <f>_xlfn.XLOOKUP(__xlnm._FilterDatabase_1515[[#This Row],[SAPSA Number]],'DS Point summary'!A:A,'DS Point summary'!C:C)</f>
        <v>Ian David</v>
      </c>
      <c r="E81" s="39" t="str">
        <f>_xlfn.XLOOKUP(__xlnm._FilterDatabase_1515[[#This Row],[SAPSA Number]],'DS Point summary'!A:A,'DS Point summary'!D:D)</f>
        <v>McLaren</v>
      </c>
      <c r="F81" s="20" t="str">
        <f>_xlfn.XLOOKUP(__xlnm._FilterDatabase_1515[[#This Row],[SAPSA Number]],'DS Point summary'!A:A,'DS Point summary'!E:E)</f>
        <v>ID</v>
      </c>
      <c r="G81" s="17" t="str">
        <f ca="1">_xlfn.XLOOKUP(__xlnm._FilterDatabase_1515[[#This Row],[SAPSA Number]],'DS Point summary'!A:A,'DS Point summary'!F:F)</f>
        <v>SS</v>
      </c>
      <c r="H81" s="19">
        <f ca="1">_xlfn.XLOOKUP(__xlnm._FilterDatabase_1515[[#This Row],[SAPSA Number]],'DS Point summary'!A:A,'DS Point summary'!G:G)</f>
        <v>67</v>
      </c>
      <c r="I81" s="19" t="s">
        <v>366</v>
      </c>
      <c r="J81" s="34">
        <f t="shared" si="6"/>
        <v>0</v>
      </c>
      <c r="K81" s="22">
        <f t="shared" si="7"/>
        <v>0</v>
      </c>
      <c r="L81" s="23">
        <v>0</v>
      </c>
      <c r="M81" s="24">
        <v>0</v>
      </c>
      <c r="N81" s="23">
        <v>0</v>
      </c>
      <c r="O81" s="24">
        <v>0</v>
      </c>
      <c r="P81" s="23">
        <v>0</v>
      </c>
      <c r="Q81" s="24">
        <v>0</v>
      </c>
      <c r="R81" s="23">
        <v>0</v>
      </c>
      <c r="S81" s="24">
        <v>0</v>
      </c>
      <c r="T81" s="23">
        <v>0</v>
      </c>
      <c r="U81" s="24">
        <v>0</v>
      </c>
      <c r="V81" s="23">
        <v>0</v>
      </c>
      <c r="W81" s="24">
        <v>0</v>
      </c>
    </row>
    <row r="82" spans="1:23" x14ac:dyDescent="0.25">
      <c r="A82" s="31">
        <f t="shared" si="8"/>
        <v>5</v>
      </c>
      <c r="B82" s="41">
        <v>5200</v>
      </c>
      <c r="C82" s="25" t="str">
        <f>_xlfn.XLOOKUP(__xlnm._FilterDatabase_1515[[#This Row],[SAPSA Number]],Table1[SAPSA number],Table1[Paid up])</f>
        <v>Y</v>
      </c>
      <c r="D82" s="39" t="str">
        <f>_xlfn.XLOOKUP(__xlnm._FilterDatabase_1515[[#This Row],[SAPSA Number]],'DS Point summary'!A:A,'DS Point summary'!C:C)</f>
        <v>Daniel</v>
      </c>
      <c r="E82" s="39" t="str">
        <f>_xlfn.XLOOKUP(__xlnm._FilterDatabase_1515[[#This Row],[SAPSA Number]],'DS Point summary'!A:A,'DS Point summary'!D:D)</f>
        <v>McWilliam</v>
      </c>
      <c r="F82" s="20" t="str">
        <f>_xlfn.XLOOKUP(__xlnm._FilterDatabase_1515[[#This Row],[SAPSA Number]],'DS Point summary'!A:A,'DS Point summary'!E:E)</f>
        <v>D</v>
      </c>
      <c r="G82" s="17">
        <f>_xlfn.XLOOKUP(__xlnm._FilterDatabase_1515[[#This Row],[SAPSA Number]],'DS Point summary'!A:A,'DS Point summary'!F:F)</f>
        <v>0</v>
      </c>
      <c r="H82" s="19">
        <f ca="1">_xlfn.XLOOKUP(__xlnm._FilterDatabase_1515[[#This Row],[SAPSA Number]],'DS Point summary'!A:A,'DS Point summary'!G:G)</f>
        <v>37</v>
      </c>
      <c r="I82" s="19" t="s">
        <v>366</v>
      </c>
      <c r="J82" s="34">
        <f t="shared" si="6"/>
        <v>0</v>
      </c>
      <c r="K82" s="22">
        <f t="shared" si="7"/>
        <v>0</v>
      </c>
      <c r="L82" s="23">
        <v>0</v>
      </c>
      <c r="M82" s="24">
        <v>0</v>
      </c>
      <c r="N82" s="23">
        <v>0</v>
      </c>
      <c r="O82" s="24">
        <v>0</v>
      </c>
      <c r="P82" s="23">
        <v>0</v>
      </c>
      <c r="Q82" s="24">
        <v>0</v>
      </c>
      <c r="R82" s="23">
        <v>0</v>
      </c>
      <c r="S82" s="24">
        <v>0</v>
      </c>
      <c r="T82" s="23">
        <v>0</v>
      </c>
      <c r="U82" s="24">
        <v>0</v>
      </c>
      <c r="V82" s="23">
        <v>0</v>
      </c>
      <c r="W82" s="24">
        <v>0</v>
      </c>
    </row>
    <row r="83" spans="1:23" x14ac:dyDescent="0.25">
      <c r="A83" s="31">
        <f t="shared" si="8"/>
        <v>5</v>
      </c>
      <c r="B83" s="32">
        <v>1771</v>
      </c>
      <c r="C83" s="25" t="str">
        <f>_xlfn.XLOOKUP(__xlnm._FilterDatabase_1515[[#This Row],[SAPSA Number]],Table1[SAPSA number],Table1[Paid up])</f>
        <v>Y</v>
      </c>
      <c r="D83" s="39" t="str">
        <f>_xlfn.XLOOKUP(__xlnm._FilterDatabase_1515[[#This Row],[SAPSA Number]],'DS Point summary'!A:A,'DS Point summary'!C:C)</f>
        <v>Rodney Ralph</v>
      </c>
      <c r="E83" s="39" t="str">
        <f>_xlfn.XLOOKUP(__xlnm._FilterDatabase_1515[[#This Row],[SAPSA Number]],'DS Point summary'!A:A,'DS Point summary'!D:D)</f>
        <v>Mills</v>
      </c>
      <c r="F83" s="20" t="str">
        <f>_xlfn.XLOOKUP(__xlnm._FilterDatabase_1515[[#This Row],[SAPSA Number]],'DS Point summary'!A:A,'DS Point summary'!E:E)</f>
        <v>RR</v>
      </c>
      <c r="G83" s="17" t="str">
        <f ca="1">_xlfn.XLOOKUP(__xlnm._FilterDatabase_1515[[#This Row],[SAPSA Number]],'DS Point summary'!A:A,'DS Point summary'!F:F)</f>
        <v>GS</v>
      </c>
      <c r="H83" s="19">
        <f ca="1">_xlfn.XLOOKUP(__xlnm._FilterDatabase_1515[[#This Row],[SAPSA Number]],'DS Point summary'!A:A,'DS Point summary'!G:G)</f>
        <v>80</v>
      </c>
      <c r="I83" s="19" t="s">
        <v>366</v>
      </c>
      <c r="J83" s="34">
        <f t="shared" si="6"/>
        <v>0</v>
      </c>
      <c r="K83" s="22">
        <f t="shared" si="7"/>
        <v>0</v>
      </c>
      <c r="L83" s="23">
        <v>0</v>
      </c>
      <c r="M83" s="24">
        <v>0</v>
      </c>
      <c r="N83" s="23">
        <v>0</v>
      </c>
      <c r="O83" s="24">
        <v>0</v>
      </c>
      <c r="P83" s="23">
        <v>0</v>
      </c>
      <c r="Q83" s="24">
        <v>0</v>
      </c>
      <c r="R83" s="23">
        <v>0</v>
      </c>
      <c r="S83" s="24">
        <v>0</v>
      </c>
      <c r="T83" s="23">
        <v>0</v>
      </c>
      <c r="U83" s="24">
        <v>0</v>
      </c>
      <c r="V83" s="23">
        <v>0</v>
      </c>
      <c r="W83" s="24">
        <v>0</v>
      </c>
    </row>
    <row r="84" spans="1:23" x14ac:dyDescent="0.25">
      <c r="A84" s="31">
        <f t="shared" si="8"/>
        <v>5</v>
      </c>
      <c r="B84" s="32">
        <v>1637</v>
      </c>
      <c r="C84" s="25" t="str">
        <f>_xlfn.XLOOKUP(__xlnm._FilterDatabase_1515[[#This Row],[SAPSA Number]],Table1[SAPSA number],Table1[Paid up])</f>
        <v>Y</v>
      </c>
      <c r="D84" s="39" t="str">
        <f>_xlfn.XLOOKUP(__xlnm._FilterDatabase_1515[[#This Row],[SAPSA Number]],'DS Point summary'!A:A,'DS Point summary'!C:C)</f>
        <v>Andre Johann Pieter</v>
      </c>
      <c r="E84" s="39" t="str">
        <f>_xlfn.XLOOKUP(__xlnm._FilterDatabase_1515[[#This Row],[SAPSA Number]],'DS Point summary'!A:A,'DS Point summary'!D:D)</f>
        <v>Mouton</v>
      </c>
      <c r="F84" s="20" t="str">
        <f>_xlfn.XLOOKUP(__xlnm._FilterDatabase_1515[[#This Row],[SAPSA Number]],'DS Point summary'!A:A,'DS Point summary'!E:E)</f>
        <v>AJP</v>
      </c>
      <c r="G84" s="17" t="str">
        <f ca="1">_xlfn.XLOOKUP(__xlnm._FilterDatabase_1515[[#This Row],[SAPSA Number]],'DS Point summary'!A:A,'DS Point summary'!F:F)</f>
        <v>SS</v>
      </c>
      <c r="H84" s="19">
        <f ca="1">_xlfn.XLOOKUP(__xlnm._FilterDatabase_1515[[#This Row],[SAPSA Number]],'DS Point summary'!A:A,'DS Point summary'!G:G)</f>
        <v>69</v>
      </c>
      <c r="I84" s="19" t="s">
        <v>366</v>
      </c>
      <c r="J84" s="34">
        <f t="shared" si="6"/>
        <v>0</v>
      </c>
      <c r="K84" s="22">
        <f t="shared" si="7"/>
        <v>0</v>
      </c>
      <c r="L84" s="23">
        <v>0</v>
      </c>
      <c r="M84" s="24">
        <v>0</v>
      </c>
      <c r="N84" s="23">
        <v>0</v>
      </c>
      <c r="O84" s="24">
        <v>0</v>
      </c>
      <c r="P84" s="23">
        <v>0</v>
      </c>
      <c r="Q84" s="24">
        <v>0</v>
      </c>
      <c r="R84" s="23">
        <v>0</v>
      </c>
      <c r="S84" s="24">
        <v>0</v>
      </c>
      <c r="T84" s="23">
        <v>0</v>
      </c>
      <c r="U84" s="24">
        <v>0</v>
      </c>
      <c r="V84" s="23">
        <v>0</v>
      </c>
      <c r="W84" s="24">
        <v>0</v>
      </c>
    </row>
    <row r="85" spans="1:23" x14ac:dyDescent="0.25">
      <c r="A85" s="35">
        <f t="shared" si="8"/>
        <v>5</v>
      </c>
      <c r="B85" s="41">
        <v>1777</v>
      </c>
      <c r="C85" s="25" t="str">
        <f>_xlfn.XLOOKUP(__xlnm._FilterDatabase_1515[[#This Row],[SAPSA Number]],Table1[SAPSA number],Table1[Paid up])</f>
        <v>Y</v>
      </c>
      <c r="D85" s="39" t="str">
        <f>_xlfn.XLOOKUP(__xlnm._FilterDatabase_1515[[#This Row],[SAPSA Number]],'DS Point summary'!A:A,'DS Point summary'!C:C)</f>
        <v xml:space="preserve">Leon </v>
      </c>
      <c r="E85" s="39" t="str">
        <f>_xlfn.XLOOKUP(__xlnm._FilterDatabase_1515[[#This Row],[SAPSA Number]],'DS Point summary'!A:A,'DS Point summary'!D:D)</f>
        <v>Myburgh</v>
      </c>
      <c r="F85" s="20" t="str">
        <f>_xlfn.XLOOKUP(__xlnm._FilterDatabase_1515[[#This Row],[SAPSA Number]],'DS Point summary'!A:A,'DS Point summary'!E:E)</f>
        <v>LC</v>
      </c>
      <c r="G85" s="17" t="str">
        <f ca="1">_xlfn.XLOOKUP(__xlnm._FilterDatabase_1515[[#This Row],[SAPSA Number]],'DS Point summary'!A:A,'DS Point summary'!F:F)</f>
        <v>S</v>
      </c>
      <c r="H85" s="19">
        <f ca="1">_xlfn.XLOOKUP(__xlnm._FilterDatabase_1515[[#This Row],[SAPSA Number]],'DS Point summary'!A:A,'DS Point summary'!G:G)</f>
        <v>51</v>
      </c>
      <c r="I85" s="19" t="s">
        <v>366</v>
      </c>
      <c r="J85" s="34">
        <f t="shared" si="6"/>
        <v>0</v>
      </c>
      <c r="K85" s="22">
        <f t="shared" si="7"/>
        <v>0</v>
      </c>
      <c r="L85" s="83">
        <v>0</v>
      </c>
      <c r="M85" s="84">
        <v>0</v>
      </c>
      <c r="N85" s="83">
        <v>0</v>
      </c>
      <c r="O85" s="84">
        <v>0</v>
      </c>
      <c r="P85" s="83">
        <v>0</v>
      </c>
      <c r="Q85" s="84">
        <v>0</v>
      </c>
      <c r="R85" s="83">
        <v>0</v>
      </c>
      <c r="S85" s="84">
        <v>0</v>
      </c>
      <c r="T85" s="83">
        <v>0</v>
      </c>
      <c r="U85" s="84">
        <v>0</v>
      </c>
      <c r="V85" s="83">
        <v>0</v>
      </c>
      <c r="W85" s="84">
        <v>0</v>
      </c>
    </row>
    <row r="86" spans="1:23" x14ac:dyDescent="0.25">
      <c r="A86" s="35">
        <f t="shared" si="8"/>
        <v>5</v>
      </c>
      <c r="B86" s="42">
        <v>1776</v>
      </c>
      <c r="C86" s="25" t="str">
        <f>_xlfn.XLOOKUP(__xlnm._FilterDatabase_1515[[#This Row],[SAPSA Number]],Table1[SAPSA number],Table1[Paid up])</f>
        <v>Y</v>
      </c>
      <c r="D86" s="39" t="str">
        <f>_xlfn.XLOOKUP(__xlnm._FilterDatabase_1515[[#This Row],[SAPSA Number]],'DS Point summary'!A:A,'DS Point summary'!C:C)</f>
        <v>Leonie Christina</v>
      </c>
      <c r="E86" s="39" t="str">
        <f>_xlfn.XLOOKUP(__xlnm._FilterDatabase_1515[[#This Row],[SAPSA Number]],'DS Point summary'!A:A,'DS Point summary'!D:D)</f>
        <v>Myburgh</v>
      </c>
      <c r="F86" s="20" t="str">
        <f>_xlfn.XLOOKUP(__xlnm._FilterDatabase_1515[[#This Row],[SAPSA Number]],'DS Point summary'!A:A,'DS Point summary'!E:E)</f>
        <v>LC</v>
      </c>
      <c r="G86" s="17" t="str">
        <f>_xlfn.XLOOKUP(__xlnm._FilterDatabase_1515[[#This Row],[SAPSA Number]],'DS Point summary'!A:A,'DS Point summary'!F:F)</f>
        <v>Lady</v>
      </c>
      <c r="H86" s="19">
        <f ca="1">_xlfn.XLOOKUP(__xlnm._FilterDatabase_1515[[#This Row],[SAPSA Number]],'DS Point summary'!A:A,'DS Point summary'!G:G)</f>
        <v>54</v>
      </c>
      <c r="I86" s="19" t="s">
        <v>366</v>
      </c>
      <c r="J86" s="34">
        <f t="shared" si="6"/>
        <v>0</v>
      </c>
      <c r="K86" s="22">
        <f t="shared" si="7"/>
        <v>0</v>
      </c>
      <c r="L86" s="23">
        <v>0</v>
      </c>
      <c r="M86" s="24">
        <v>0</v>
      </c>
      <c r="N86" s="23">
        <v>0</v>
      </c>
      <c r="O86" s="24">
        <v>0</v>
      </c>
      <c r="P86" s="23">
        <v>0</v>
      </c>
      <c r="Q86" s="24">
        <v>0</v>
      </c>
      <c r="R86" s="23">
        <v>0</v>
      </c>
      <c r="S86" s="24">
        <v>0</v>
      </c>
      <c r="T86" s="23">
        <v>0</v>
      </c>
      <c r="U86" s="24">
        <v>0</v>
      </c>
      <c r="V86" s="23">
        <v>0</v>
      </c>
      <c r="W86" s="24">
        <v>0</v>
      </c>
    </row>
    <row r="87" spans="1:23" x14ac:dyDescent="0.25">
      <c r="A87" s="35">
        <f t="shared" si="8"/>
        <v>5</v>
      </c>
      <c r="B87" s="41">
        <v>7073</v>
      </c>
      <c r="C87" s="25" t="str">
        <f>_xlfn.XLOOKUP(__xlnm._FilterDatabase_1515[[#This Row],[SAPSA Number]],Table1[SAPSA number],Table1[Paid up])</f>
        <v>Y</v>
      </c>
      <c r="D87" s="39" t="str">
        <f>_xlfn.XLOOKUP(__xlnm._FilterDatabase_1515[[#This Row],[SAPSA Number]],'DS Point summary'!A:A,'DS Point summary'!C:C)</f>
        <v>Abraham Christoffel</v>
      </c>
      <c r="E87" s="39" t="str">
        <f>_xlfn.XLOOKUP(__xlnm._FilterDatabase_1515[[#This Row],[SAPSA Number]],'DS Point summary'!A:A,'DS Point summary'!D:D)</f>
        <v>Naude</v>
      </c>
      <c r="F87" s="20" t="str">
        <f>_xlfn.XLOOKUP(__xlnm._FilterDatabase_1515[[#This Row],[SAPSA Number]],'DS Point summary'!A:A,'DS Point summary'!E:E)</f>
        <v>AC</v>
      </c>
      <c r="G87" s="17" t="str">
        <f ca="1">_xlfn.XLOOKUP(__xlnm._FilterDatabase_1515[[#This Row],[SAPSA Number]],'DS Point summary'!A:A,'DS Point summary'!F:F)</f>
        <v xml:space="preserve"> </v>
      </c>
      <c r="H87" s="19">
        <f>_xlfn.XLOOKUP(__xlnm._FilterDatabase_1515[[#This Row],[SAPSA Number]],'DS Point summary'!A:A,'DS Point summary'!G:G)</f>
        <v>0</v>
      </c>
      <c r="I87" s="19" t="s">
        <v>366</v>
      </c>
      <c r="J87" s="34">
        <f t="shared" si="6"/>
        <v>0</v>
      </c>
      <c r="K87" s="22">
        <f t="shared" si="7"/>
        <v>0</v>
      </c>
      <c r="L87" s="23">
        <v>0</v>
      </c>
      <c r="M87" s="24">
        <v>0</v>
      </c>
      <c r="N87" s="23">
        <v>0</v>
      </c>
      <c r="O87" s="24">
        <v>0</v>
      </c>
      <c r="P87" s="23">
        <v>0</v>
      </c>
      <c r="Q87" s="24">
        <v>0</v>
      </c>
      <c r="R87" s="23">
        <v>0</v>
      </c>
      <c r="S87" s="24">
        <v>0</v>
      </c>
      <c r="T87" s="23">
        <v>0</v>
      </c>
      <c r="U87" s="24">
        <v>0</v>
      </c>
      <c r="V87" s="23">
        <v>0</v>
      </c>
      <c r="W87" s="24">
        <v>0</v>
      </c>
    </row>
    <row r="88" spans="1:23" x14ac:dyDescent="0.25">
      <c r="A88" s="35">
        <f t="shared" si="8"/>
        <v>5</v>
      </c>
      <c r="B88" s="32">
        <v>5804</v>
      </c>
      <c r="C88" s="25" t="str">
        <f>_xlfn.XLOOKUP(__xlnm._FilterDatabase_1515[[#This Row],[SAPSA Number]],Table1[SAPSA number],Table1[Paid up])</f>
        <v>Y</v>
      </c>
      <c r="D88" s="39" t="str">
        <f>_xlfn.XLOOKUP(__xlnm._FilterDatabase_1515[[#This Row],[SAPSA Number]],'DS Point summary'!A:A,'DS Point summary'!C:C)</f>
        <v>Louis Johannes</v>
      </c>
      <c r="E88" s="39" t="str">
        <f>_xlfn.XLOOKUP(__xlnm._FilterDatabase_1515[[#This Row],[SAPSA Number]],'DS Point summary'!A:A,'DS Point summary'!D:D)</f>
        <v>Nel</v>
      </c>
      <c r="F88" s="20" t="str">
        <f>_xlfn.XLOOKUP(__xlnm._FilterDatabase_1515[[#This Row],[SAPSA Number]],'DS Point summary'!A:A,'DS Point summary'!E:E)</f>
        <v>LJ</v>
      </c>
      <c r="G88" s="17" t="str">
        <f ca="1">_xlfn.XLOOKUP(__xlnm._FilterDatabase_1515[[#This Row],[SAPSA Number]],'DS Point summary'!A:A,'DS Point summary'!F:F)</f>
        <v xml:space="preserve"> </v>
      </c>
      <c r="H88" s="19">
        <f ca="1">_xlfn.XLOOKUP(__xlnm._FilterDatabase_1515[[#This Row],[SAPSA Number]],'DS Point summary'!A:A,'DS Point summary'!G:G)</f>
        <v>46</v>
      </c>
      <c r="I88" s="19" t="s">
        <v>366</v>
      </c>
      <c r="J88" s="34">
        <f t="shared" si="6"/>
        <v>0</v>
      </c>
      <c r="K88" s="22">
        <f t="shared" si="7"/>
        <v>0</v>
      </c>
      <c r="L88" s="23">
        <v>0</v>
      </c>
      <c r="M88" s="24">
        <v>0</v>
      </c>
      <c r="N88" s="23">
        <v>0</v>
      </c>
      <c r="O88" s="24">
        <v>0</v>
      </c>
      <c r="P88" s="23">
        <v>0</v>
      </c>
      <c r="Q88" s="24">
        <v>0</v>
      </c>
      <c r="R88" s="23">
        <v>0</v>
      </c>
      <c r="S88" s="24">
        <v>0</v>
      </c>
      <c r="T88" s="23">
        <v>0</v>
      </c>
      <c r="U88" s="24">
        <v>0</v>
      </c>
      <c r="V88" s="23">
        <v>0</v>
      </c>
      <c r="W88" s="24">
        <v>0</v>
      </c>
    </row>
    <row r="89" spans="1:23" x14ac:dyDescent="0.25">
      <c r="A89" s="35">
        <f t="shared" si="8"/>
        <v>5</v>
      </c>
      <c r="B89" s="43">
        <v>400</v>
      </c>
      <c r="C89" s="25" t="str">
        <f>_xlfn.XLOOKUP(__xlnm._FilterDatabase_1515[[#This Row],[SAPSA Number]],Table1[SAPSA number],Table1[Paid up])</f>
        <v>Y</v>
      </c>
      <c r="D89" s="39" t="str">
        <f>_xlfn.XLOOKUP(__xlnm._FilterDatabase_1515[[#This Row],[SAPSA Number]],'DS Point summary'!A:A,'DS Point summary'!C:C)</f>
        <v>Sean Michael</v>
      </c>
      <c r="E89" s="39" t="str">
        <f>_xlfn.XLOOKUP(__xlnm._FilterDatabase_1515[[#This Row],[SAPSA Number]],'DS Point summary'!A:A,'DS Point summary'!D:D)</f>
        <v>O'Donovan</v>
      </c>
      <c r="F89" s="20" t="str">
        <f>_xlfn.XLOOKUP(__xlnm._FilterDatabase_1515[[#This Row],[SAPSA Number]],'DS Point summary'!A:A,'DS Point summary'!E:E)</f>
        <v>SM</v>
      </c>
      <c r="G89" s="17" t="str">
        <f ca="1">_xlfn.XLOOKUP(__xlnm._FilterDatabase_1515[[#This Row],[SAPSA Number]],'DS Point summary'!A:A,'DS Point summary'!F:F)</f>
        <v>S</v>
      </c>
      <c r="H89" s="19">
        <f ca="1">_xlfn.XLOOKUP(__xlnm._FilterDatabase_1515[[#This Row],[SAPSA Number]],'DS Point summary'!A:A,'DS Point summary'!G:G)</f>
        <v>59</v>
      </c>
      <c r="I89" s="19" t="s">
        <v>366</v>
      </c>
      <c r="J89" s="34">
        <f t="shared" si="6"/>
        <v>0</v>
      </c>
      <c r="K89" s="22">
        <f t="shared" si="7"/>
        <v>0</v>
      </c>
      <c r="L89" s="23">
        <v>0</v>
      </c>
      <c r="M89" s="24">
        <v>0</v>
      </c>
      <c r="N89" s="23">
        <v>0</v>
      </c>
      <c r="O89" s="24">
        <v>0</v>
      </c>
      <c r="P89" s="23">
        <v>0</v>
      </c>
      <c r="Q89" s="24">
        <v>0</v>
      </c>
      <c r="R89" s="23">
        <v>0</v>
      </c>
      <c r="S89" s="24">
        <v>0</v>
      </c>
      <c r="T89" s="23">
        <v>0</v>
      </c>
      <c r="U89" s="24">
        <v>0</v>
      </c>
      <c r="V89" s="23">
        <v>0</v>
      </c>
      <c r="W89" s="24">
        <v>0</v>
      </c>
    </row>
    <row r="90" spans="1:23" x14ac:dyDescent="0.25">
      <c r="A90" s="35">
        <f t="shared" si="8"/>
        <v>5</v>
      </c>
      <c r="B90" s="32">
        <v>401</v>
      </c>
      <c r="C90" s="25" t="str">
        <f>_xlfn.XLOOKUP(__xlnm._FilterDatabase_1515[[#This Row],[SAPSA Number]],Table1[SAPSA number],Table1[Paid up])</f>
        <v>Y</v>
      </c>
      <c r="D90" s="39" t="str">
        <f>_xlfn.XLOOKUP(__xlnm._FilterDatabase_1515[[#This Row],[SAPSA Number]],'DS Point summary'!A:A,'DS Point summary'!C:C)</f>
        <v>Sebella</v>
      </c>
      <c r="E90" s="39" t="str">
        <f>_xlfn.XLOOKUP(__xlnm._FilterDatabase_1515[[#This Row],[SAPSA Number]],'DS Point summary'!A:A,'DS Point summary'!D:D)</f>
        <v>O'Donovan</v>
      </c>
      <c r="F90" s="20" t="str">
        <f>_xlfn.XLOOKUP(__xlnm._FilterDatabase_1515[[#This Row],[SAPSA Number]],'DS Point summary'!A:A,'DS Point summary'!E:E)</f>
        <v>S</v>
      </c>
      <c r="G90" s="17" t="str">
        <f>_xlfn.XLOOKUP(__xlnm._FilterDatabase_1515[[#This Row],[SAPSA Number]],'DS Point summary'!A:A,'DS Point summary'!F:F)</f>
        <v>Lady</v>
      </c>
      <c r="H90" s="19">
        <f ca="1">_xlfn.XLOOKUP(__xlnm._FilterDatabase_1515[[#This Row],[SAPSA Number]],'DS Point summary'!A:A,'DS Point summary'!G:G)</f>
        <v>69</v>
      </c>
      <c r="I90" s="19" t="s">
        <v>366</v>
      </c>
      <c r="J90" s="34">
        <f t="shared" si="6"/>
        <v>0</v>
      </c>
      <c r="K90" s="22">
        <f t="shared" si="7"/>
        <v>0</v>
      </c>
      <c r="L90" s="23">
        <v>0</v>
      </c>
      <c r="M90" s="24">
        <v>0</v>
      </c>
      <c r="N90" s="23">
        <v>0</v>
      </c>
      <c r="O90" s="24">
        <v>0</v>
      </c>
      <c r="P90" s="23">
        <v>0</v>
      </c>
      <c r="Q90" s="24">
        <v>0</v>
      </c>
      <c r="R90" s="23">
        <v>0</v>
      </c>
      <c r="S90" s="24">
        <v>0</v>
      </c>
      <c r="T90" s="23">
        <v>0</v>
      </c>
      <c r="U90" s="24">
        <v>0</v>
      </c>
      <c r="V90" s="23">
        <v>0</v>
      </c>
      <c r="W90" s="24">
        <v>0</v>
      </c>
    </row>
    <row r="91" spans="1:23" x14ac:dyDescent="0.25">
      <c r="A91" s="35">
        <f t="shared" si="8"/>
        <v>5</v>
      </c>
      <c r="B91" s="32">
        <v>250</v>
      </c>
      <c r="C91" s="25" t="str">
        <f>_xlfn.XLOOKUP(__xlnm._FilterDatabase_1515[[#This Row],[SAPSA Number]],Table1[SAPSA number],Table1[Paid up])</f>
        <v>Y</v>
      </c>
      <c r="D91" s="39" t="str">
        <f>_xlfn.XLOOKUP(__xlnm._FilterDatabase_1515[[#This Row],[SAPSA Number]],'DS Point summary'!A:A,'DS Point summary'!C:C)</f>
        <v>Adriano Walter</v>
      </c>
      <c r="E91" s="39" t="str">
        <f>_xlfn.XLOOKUP(__xlnm._FilterDatabase_1515[[#This Row],[SAPSA Number]],'DS Point summary'!A:A,'DS Point summary'!D:D)</f>
        <v>Paschini</v>
      </c>
      <c r="F91" s="20" t="str">
        <f>_xlfn.XLOOKUP(__xlnm._FilterDatabase_1515[[#This Row],[SAPSA Number]],'DS Point summary'!A:A,'DS Point summary'!E:E)</f>
        <v>AW</v>
      </c>
      <c r="G91" s="17" t="str">
        <f ca="1">_xlfn.XLOOKUP(__xlnm._FilterDatabase_1515[[#This Row],[SAPSA Number]],'DS Point summary'!A:A,'DS Point summary'!F:F)</f>
        <v>SS</v>
      </c>
      <c r="H91" s="19">
        <f ca="1">_xlfn.XLOOKUP(__xlnm._FilterDatabase_1515[[#This Row],[SAPSA Number]],'DS Point summary'!A:A,'DS Point summary'!G:G)</f>
        <v>65</v>
      </c>
      <c r="I91" s="19" t="s">
        <v>366</v>
      </c>
      <c r="J91" s="34">
        <f t="shared" si="6"/>
        <v>0</v>
      </c>
      <c r="K91" s="22">
        <f t="shared" si="7"/>
        <v>0</v>
      </c>
      <c r="L91" s="23">
        <v>0</v>
      </c>
      <c r="M91" s="24">
        <v>0</v>
      </c>
      <c r="N91" s="23">
        <v>0</v>
      </c>
      <c r="O91" s="24">
        <v>0</v>
      </c>
      <c r="P91" s="23">
        <v>0</v>
      </c>
      <c r="Q91" s="24">
        <v>0</v>
      </c>
      <c r="R91" s="23">
        <v>0</v>
      </c>
      <c r="S91" s="24">
        <v>0</v>
      </c>
      <c r="T91" s="23">
        <v>0</v>
      </c>
      <c r="U91" s="24">
        <v>0</v>
      </c>
      <c r="V91" s="23">
        <v>0</v>
      </c>
      <c r="W91" s="24">
        <v>0</v>
      </c>
    </row>
    <row r="92" spans="1:23" x14ac:dyDescent="0.25">
      <c r="A92" s="35">
        <f t="shared" si="8"/>
        <v>5</v>
      </c>
      <c r="B92" s="32">
        <v>6633</v>
      </c>
      <c r="C92" s="25" t="str">
        <f>_xlfn.XLOOKUP(__xlnm._FilterDatabase_1515[[#This Row],[SAPSA Number]],Table1[SAPSA number],Table1[Paid up])</f>
        <v>Y</v>
      </c>
      <c r="D92" s="39" t="str">
        <f>_xlfn.XLOOKUP(__xlnm._FilterDatabase_1515[[#This Row],[SAPSA Number]],'DS Point summary'!A:A,'DS Point summary'!C:C)</f>
        <v>Allessandro Raffaele</v>
      </c>
      <c r="E92" s="39" t="str">
        <f>_xlfn.XLOOKUP(__xlnm._FilterDatabase_1515[[#This Row],[SAPSA Number]],'DS Point summary'!A:A,'DS Point summary'!D:D)</f>
        <v>Paschini</v>
      </c>
      <c r="F92" s="20" t="str">
        <f>_xlfn.XLOOKUP(__xlnm._FilterDatabase_1515[[#This Row],[SAPSA Number]],'DS Point summary'!A:A,'DS Point summary'!E:E)</f>
        <v>AR</v>
      </c>
      <c r="G92" s="17" t="str">
        <f ca="1">_xlfn.XLOOKUP(__xlnm._FilterDatabase_1515[[#This Row],[SAPSA Number]],'DS Point summary'!A:A,'DS Point summary'!F:F)</f>
        <v xml:space="preserve"> </v>
      </c>
      <c r="H92" s="19">
        <f ca="1">_xlfn.XLOOKUP(__xlnm._FilterDatabase_1515[[#This Row],[SAPSA Number]],'DS Point summary'!A:A,'DS Point summary'!G:G)</f>
        <v>24</v>
      </c>
      <c r="I92" s="19" t="s">
        <v>366</v>
      </c>
      <c r="J92" s="34">
        <f t="shared" si="6"/>
        <v>0</v>
      </c>
      <c r="K92" s="22">
        <f t="shared" si="7"/>
        <v>0</v>
      </c>
      <c r="L92" s="23">
        <v>0</v>
      </c>
      <c r="M92" s="24">
        <v>0</v>
      </c>
      <c r="N92" s="23">
        <v>0</v>
      </c>
      <c r="O92" s="24">
        <v>0</v>
      </c>
      <c r="P92" s="23">
        <v>0</v>
      </c>
      <c r="Q92" s="24">
        <v>0</v>
      </c>
      <c r="R92" s="23">
        <v>0</v>
      </c>
      <c r="S92" s="24">
        <v>0</v>
      </c>
      <c r="T92" s="23">
        <v>0</v>
      </c>
      <c r="U92" s="24">
        <v>0</v>
      </c>
      <c r="V92" s="23">
        <v>0</v>
      </c>
      <c r="W92" s="24">
        <v>0</v>
      </c>
    </row>
    <row r="93" spans="1:23" x14ac:dyDescent="0.25">
      <c r="A93" s="31">
        <f t="shared" si="8"/>
        <v>5</v>
      </c>
      <c r="B93" s="3">
        <v>7074</v>
      </c>
      <c r="C93" s="25" t="str">
        <f>_xlfn.XLOOKUP(__xlnm._FilterDatabase_1515[[#This Row],[SAPSA Number]],Table1[SAPSA number],Table1[Paid up])</f>
        <v>Y</v>
      </c>
      <c r="D93" s="39" t="str">
        <f>_xlfn.XLOOKUP(__xlnm._FilterDatabase_1515[[#This Row],[SAPSA Number]],'DS Point summary'!A:A,'DS Point summary'!C:C)</f>
        <v>Christoffel</v>
      </c>
      <c r="E93" s="39" t="str">
        <f>_xlfn.XLOOKUP(__xlnm._FilterDatabase_1515[[#This Row],[SAPSA Number]],'DS Point summary'!A:A,'DS Point summary'!D:D)</f>
        <v>Pretorius</v>
      </c>
      <c r="F93" s="20" t="str">
        <f>_xlfn.XLOOKUP(__xlnm._FilterDatabase_1515[[#This Row],[SAPSA Number]],'DS Point summary'!A:A,'DS Point summary'!E:E)</f>
        <v>C</v>
      </c>
      <c r="G93" s="17" t="str">
        <f ca="1">_xlfn.XLOOKUP(__xlnm._FilterDatabase_1515[[#This Row],[SAPSA Number]],'DS Point summary'!A:A,'DS Point summary'!F:F)</f>
        <v xml:space="preserve"> </v>
      </c>
      <c r="H93" s="19">
        <f>_xlfn.XLOOKUP(__xlnm._FilterDatabase_1515[[#This Row],[SAPSA Number]],'DS Point summary'!A:A,'DS Point summary'!G:G)</f>
        <v>0</v>
      </c>
      <c r="I93" s="19" t="s">
        <v>366</v>
      </c>
      <c r="J93" s="34">
        <f t="shared" si="6"/>
        <v>0</v>
      </c>
      <c r="K93" s="22">
        <f t="shared" si="7"/>
        <v>0</v>
      </c>
      <c r="L93" s="23">
        <v>0</v>
      </c>
      <c r="M93" s="24">
        <v>0</v>
      </c>
      <c r="N93" s="23">
        <v>0</v>
      </c>
      <c r="O93" s="24">
        <v>0</v>
      </c>
      <c r="P93" s="23">
        <v>0</v>
      </c>
      <c r="Q93" s="24">
        <v>0</v>
      </c>
      <c r="R93" s="23">
        <v>0</v>
      </c>
      <c r="S93" s="24">
        <v>0</v>
      </c>
      <c r="T93" s="23">
        <v>0</v>
      </c>
      <c r="U93" s="24">
        <v>0</v>
      </c>
      <c r="V93" s="23">
        <v>0</v>
      </c>
      <c r="W93" s="24">
        <v>0</v>
      </c>
    </row>
    <row r="94" spans="1:23" x14ac:dyDescent="0.25">
      <c r="A94" s="31">
        <f t="shared" si="8"/>
        <v>5</v>
      </c>
      <c r="B94" s="32">
        <v>2950</v>
      </c>
      <c r="C94" s="25" t="str">
        <f>_xlfn.XLOOKUP(__xlnm._FilterDatabase_1515[[#This Row],[SAPSA Number]],Table1[SAPSA number],Table1[Paid up])</f>
        <v>Y</v>
      </c>
      <c r="D94" s="39" t="str">
        <f>_xlfn.XLOOKUP(__xlnm._FilterDatabase_1515[[#This Row],[SAPSA Number]],'DS Point summary'!A:A,'DS Point summary'!C:C)</f>
        <v>Renier Jansen</v>
      </c>
      <c r="E94" s="39" t="str">
        <f>_xlfn.XLOOKUP(__xlnm._FilterDatabase_1515[[#This Row],[SAPSA Number]],'DS Point summary'!A:A,'DS Point summary'!D:D)</f>
        <v>Reynders</v>
      </c>
      <c r="F94" s="20" t="str">
        <f>_xlfn.XLOOKUP(__xlnm._FilterDatabase_1515[[#This Row],[SAPSA Number]],'DS Point summary'!A:A,'DS Point summary'!E:E)</f>
        <v>RJ</v>
      </c>
      <c r="G94" s="17" t="str">
        <f ca="1">_xlfn.XLOOKUP(__xlnm._FilterDatabase_1515[[#This Row],[SAPSA Number]],'DS Point summary'!A:A,'DS Point summary'!F:F)</f>
        <v xml:space="preserve"> </v>
      </c>
      <c r="H94" s="19">
        <f ca="1">_xlfn.XLOOKUP(__xlnm._FilterDatabase_1515[[#This Row],[SAPSA Number]],'DS Point summary'!A:A,'DS Point summary'!G:G)</f>
        <v>45</v>
      </c>
      <c r="I94" s="19" t="s">
        <v>366</v>
      </c>
      <c r="J94" s="34">
        <f t="shared" si="6"/>
        <v>0</v>
      </c>
      <c r="K94" s="22">
        <f t="shared" si="7"/>
        <v>0</v>
      </c>
      <c r="L94" s="23">
        <v>0</v>
      </c>
      <c r="M94" s="24">
        <v>0</v>
      </c>
      <c r="N94" s="23">
        <v>0</v>
      </c>
      <c r="O94" s="24">
        <v>0</v>
      </c>
      <c r="P94" s="23">
        <v>0</v>
      </c>
      <c r="Q94" s="24">
        <v>0</v>
      </c>
      <c r="R94" s="23">
        <v>0</v>
      </c>
      <c r="S94" s="24">
        <v>0</v>
      </c>
      <c r="T94" s="23">
        <v>0</v>
      </c>
      <c r="U94" s="24">
        <v>0</v>
      </c>
      <c r="V94" s="23">
        <v>0</v>
      </c>
      <c r="W94" s="24">
        <v>0</v>
      </c>
    </row>
    <row r="95" spans="1:23" x14ac:dyDescent="0.25">
      <c r="A95" s="31">
        <f t="shared" si="8"/>
        <v>5</v>
      </c>
      <c r="B95" s="32">
        <v>1929</v>
      </c>
      <c r="C95" s="25" t="str">
        <f>_xlfn.XLOOKUP(__xlnm._FilterDatabase_1515[[#This Row],[SAPSA Number]],Table1[SAPSA number],Table1[Paid up])</f>
        <v>Y</v>
      </c>
      <c r="D95" s="39" t="str">
        <f>_xlfn.XLOOKUP(__xlnm._FilterDatabase_1515[[#This Row],[SAPSA Number]],'DS Point summary'!A:A,'DS Point summary'!C:C)</f>
        <v>Chris</v>
      </c>
      <c r="E95" s="39" t="str">
        <f>_xlfn.XLOOKUP(__xlnm._FilterDatabase_1515[[#This Row],[SAPSA Number]],'DS Point summary'!A:A,'DS Point summary'!D:D)</f>
        <v>Ridout</v>
      </c>
      <c r="F95" s="20" t="str">
        <f>_xlfn.XLOOKUP(__xlnm._FilterDatabase_1515[[#This Row],[SAPSA Number]],'DS Point summary'!A:A,'DS Point summary'!E:E)</f>
        <v>CJ</v>
      </c>
      <c r="G95" s="17" t="str">
        <f ca="1">_xlfn.XLOOKUP(__xlnm._FilterDatabase_1515[[#This Row],[SAPSA Number]],'DS Point summary'!A:A,'DS Point summary'!F:F)</f>
        <v xml:space="preserve"> </v>
      </c>
      <c r="H95" s="19">
        <f ca="1">_xlfn.XLOOKUP(__xlnm._FilterDatabase_1515[[#This Row],[SAPSA Number]],'DS Point summary'!A:A,'DS Point summary'!G:G)</f>
        <v>43</v>
      </c>
      <c r="I95" s="19" t="s">
        <v>366</v>
      </c>
      <c r="J95" s="34">
        <f t="shared" si="6"/>
        <v>0</v>
      </c>
      <c r="K95" s="22">
        <f t="shared" si="7"/>
        <v>0</v>
      </c>
      <c r="L95" s="23">
        <v>0</v>
      </c>
      <c r="M95" s="24">
        <v>0</v>
      </c>
      <c r="N95" s="23">
        <v>0</v>
      </c>
      <c r="O95" s="24">
        <v>0</v>
      </c>
      <c r="P95" s="23">
        <v>0</v>
      </c>
      <c r="Q95" s="24">
        <v>0</v>
      </c>
      <c r="R95" s="23">
        <v>0</v>
      </c>
      <c r="S95" s="24">
        <v>0</v>
      </c>
      <c r="T95" s="23">
        <v>0</v>
      </c>
      <c r="U95" s="24">
        <v>0</v>
      </c>
      <c r="V95" s="23">
        <v>0</v>
      </c>
      <c r="W95" s="24">
        <v>0</v>
      </c>
    </row>
    <row r="96" spans="1:23" x14ac:dyDescent="0.25">
      <c r="A96" s="35">
        <f t="shared" si="8"/>
        <v>5</v>
      </c>
      <c r="B96" s="36">
        <v>1838</v>
      </c>
      <c r="C96" s="25" t="str">
        <f>_xlfn.XLOOKUP(__xlnm._FilterDatabase_1515[[#This Row],[SAPSA Number]],Table1[SAPSA number],Table1[Paid up])</f>
        <v>Y</v>
      </c>
      <c r="D96" s="39" t="str">
        <f>_xlfn.XLOOKUP(__xlnm._FilterDatabase_1515[[#This Row],[SAPSA Number]],'DS Point summary'!A:A,'DS Point summary'!C:C)</f>
        <v>Laurence Talbot</v>
      </c>
      <c r="E96" s="39" t="str">
        <f>_xlfn.XLOOKUP(__xlnm._FilterDatabase_1515[[#This Row],[SAPSA Number]],'DS Point summary'!A:A,'DS Point summary'!D:D)</f>
        <v>Rowland</v>
      </c>
      <c r="F96" s="20" t="str">
        <f>_xlfn.XLOOKUP(__xlnm._FilterDatabase_1515[[#This Row],[SAPSA Number]],'DS Point summary'!A:A,'DS Point summary'!E:E)</f>
        <v>LT</v>
      </c>
      <c r="G96" s="17" t="str">
        <f ca="1">_xlfn.XLOOKUP(__xlnm._FilterDatabase_1515[[#This Row],[SAPSA Number]],'DS Point summary'!A:A,'DS Point summary'!F:F)</f>
        <v>S</v>
      </c>
      <c r="H96" s="19">
        <f ca="1">_xlfn.XLOOKUP(__xlnm._FilterDatabase_1515[[#This Row],[SAPSA Number]],'DS Point summary'!A:A,'DS Point summary'!G:G)</f>
        <v>51</v>
      </c>
      <c r="I96" s="19" t="s">
        <v>366</v>
      </c>
      <c r="J96" s="34">
        <f t="shared" si="6"/>
        <v>0</v>
      </c>
      <c r="K96" s="22">
        <f t="shared" si="7"/>
        <v>0</v>
      </c>
      <c r="L96" s="23">
        <v>0</v>
      </c>
      <c r="M96" s="24">
        <v>0</v>
      </c>
      <c r="N96" s="23">
        <v>0</v>
      </c>
      <c r="O96" s="24">
        <v>0</v>
      </c>
      <c r="P96" s="23">
        <v>0</v>
      </c>
      <c r="Q96" s="24">
        <v>0</v>
      </c>
      <c r="R96" s="23">
        <v>0</v>
      </c>
      <c r="S96" s="24">
        <v>0</v>
      </c>
      <c r="T96" s="23">
        <v>0</v>
      </c>
      <c r="U96" s="24">
        <v>0</v>
      </c>
      <c r="V96" s="23">
        <v>0</v>
      </c>
      <c r="W96" s="24">
        <v>0</v>
      </c>
    </row>
    <row r="97" spans="1:23" x14ac:dyDescent="0.25">
      <c r="A97" s="35">
        <f t="shared" si="8"/>
        <v>5</v>
      </c>
      <c r="B97" s="36">
        <v>3703</v>
      </c>
      <c r="C97" s="25" t="str">
        <f>_xlfn.XLOOKUP(__xlnm._FilterDatabase_1515[[#This Row],[SAPSA Number]],Table1[SAPSA number],Table1[Paid up])</f>
        <v>Y</v>
      </c>
      <c r="D97" s="39" t="str">
        <f>_xlfn.XLOOKUP(__xlnm._FilterDatabase_1515[[#This Row],[SAPSA Number]],'DS Point summary'!A:A,'DS Point summary'!C:C)</f>
        <v>Gregory Andrew</v>
      </c>
      <c r="E97" s="39" t="str">
        <f>_xlfn.XLOOKUP(__xlnm._FilterDatabase_1515[[#This Row],[SAPSA Number]],'DS Point summary'!A:A,'DS Point summary'!D:D)</f>
        <v>Salzwedel</v>
      </c>
      <c r="F97" s="20" t="str">
        <f>_xlfn.XLOOKUP(__xlnm._FilterDatabase_1515[[#This Row],[SAPSA Number]],'DS Point summary'!A:A,'DS Point summary'!E:E)</f>
        <v>G</v>
      </c>
      <c r="G97" s="17" t="str">
        <f ca="1">_xlfn.XLOOKUP(__xlnm._FilterDatabase_1515[[#This Row],[SAPSA Number]],'DS Point summary'!A:A,'DS Point summary'!F:F)</f>
        <v>S</v>
      </c>
      <c r="H97" s="19">
        <f ca="1">_xlfn.XLOOKUP(__xlnm._FilterDatabase_1515[[#This Row],[SAPSA Number]],'DS Point summary'!A:A,'DS Point summary'!G:G)</f>
        <v>55</v>
      </c>
      <c r="I97" s="29" t="s">
        <v>366</v>
      </c>
      <c r="J97" s="52">
        <f t="shared" si="6"/>
        <v>0</v>
      </c>
      <c r="K97" s="22">
        <f t="shared" si="7"/>
        <v>0</v>
      </c>
      <c r="L97" s="23">
        <v>0</v>
      </c>
      <c r="M97" s="24">
        <v>0</v>
      </c>
      <c r="N97" s="23">
        <v>0</v>
      </c>
      <c r="O97" s="24">
        <v>0</v>
      </c>
      <c r="P97" s="23">
        <v>0</v>
      </c>
      <c r="Q97" s="24">
        <v>0</v>
      </c>
      <c r="R97" s="23">
        <v>0</v>
      </c>
      <c r="S97" s="24">
        <v>0</v>
      </c>
      <c r="T97" s="23">
        <v>0</v>
      </c>
      <c r="U97" s="24">
        <v>0</v>
      </c>
      <c r="V97" s="23">
        <v>0</v>
      </c>
      <c r="W97" s="24">
        <v>0</v>
      </c>
    </row>
    <row r="98" spans="1:23" x14ac:dyDescent="0.25">
      <c r="A98" s="31">
        <f t="shared" si="8"/>
        <v>5</v>
      </c>
      <c r="B98" s="32">
        <v>3822</v>
      </c>
      <c r="C98" s="25" t="str">
        <f>_xlfn.XLOOKUP(__xlnm._FilterDatabase_1515[[#This Row],[SAPSA Number]],Table1[SAPSA number],Table1[Paid up])</f>
        <v>Y</v>
      </c>
      <c r="D98" s="39" t="str">
        <f>_xlfn.XLOOKUP(__xlnm._FilterDatabase_1515[[#This Row],[SAPSA Number]],'DS Point summary'!A:A,'DS Point summary'!C:C)</f>
        <v>Wayne Erald</v>
      </c>
      <c r="E98" s="39" t="str">
        <f>_xlfn.XLOOKUP(__xlnm._FilterDatabase_1515[[#This Row],[SAPSA Number]],'DS Point summary'!A:A,'DS Point summary'!D:D)</f>
        <v>Schmidt</v>
      </c>
      <c r="F98" s="20" t="str">
        <f>_xlfn.XLOOKUP(__xlnm._FilterDatabase_1515[[#This Row],[SAPSA Number]],'DS Point summary'!A:A,'DS Point summary'!E:E)</f>
        <v>WE</v>
      </c>
      <c r="G98" s="17" t="str">
        <f ca="1">_xlfn.XLOOKUP(__xlnm._FilterDatabase_1515[[#This Row],[SAPSA Number]],'DS Point summary'!A:A,'DS Point summary'!F:F)</f>
        <v>S</v>
      </c>
      <c r="H98" s="19">
        <f ca="1">_xlfn.XLOOKUP(__xlnm._FilterDatabase_1515[[#This Row],[SAPSA Number]],'DS Point summary'!A:A,'DS Point summary'!G:G)</f>
        <v>51</v>
      </c>
      <c r="I98" s="33" t="s">
        <v>366</v>
      </c>
      <c r="J98" s="34">
        <f t="shared" ref="J98:J123" si="9">(IF(L98&gt;0,1,0)+(IF(M98&gt;0,1,0))+(IF(N98&gt;0,1,0))+(IF(O98&gt;0,1,0))+(IF(P98&gt;0,1,0))+(IF(Q98&gt;0,1,0))+(IF(R98&gt;0,1,0))+(IF(S98&gt;0,1,0))+(IF(T98&gt;0,1,0))+(IF(U98&gt;0,1,0))+(IF(V98&gt;0,1,0))+(IF(W98&gt;0,1,0)))</f>
        <v>0</v>
      </c>
      <c r="K98" s="22">
        <f t="shared" ref="K98:K126" si="10">(LARGE(L98:U98,1)+LARGE(L98:U98,2)+LARGE(L98:U98,3)+LARGE(L98:U98,4)+LARGE(L98:U98,5))/5</f>
        <v>0</v>
      </c>
      <c r="L98" s="23">
        <v>0</v>
      </c>
      <c r="M98" s="24">
        <v>0</v>
      </c>
      <c r="N98" s="23">
        <v>0</v>
      </c>
      <c r="O98" s="24">
        <v>0</v>
      </c>
      <c r="P98" s="23">
        <v>0</v>
      </c>
      <c r="Q98" s="24">
        <v>0</v>
      </c>
      <c r="R98" s="23">
        <v>0</v>
      </c>
      <c r="S98" s="24">
        <v>0</v>
      </c>
      <c r="T98" s="23">
        <v>0</v>
      </c>
      <c r="U98" s="24">
        <v>0</v>
      </c>
      <c r="V98" s="23">
        <v>0</v>
      </c>
      <c r="W98" s="24">
        <v>0</v>
      </c>
    </row>
    <row r="99" spans="1:23" x14ac:dyDescent="0.25">
      <c r="A99" s="31">
        <f t="shared" si="8"/>
        <v>5</v>
      </c>
      <c r="B99" s="32">
        <v>4966</v>
      </c>
      <c r="C99" s="25" t="str">
        <f>_xlfn.XLOOKUP(__xlnm._FilterDatabase_1515[[#This Row],[SAPSA Number]],Table1[SAPSA number],Table1[Paid up])</f>
        <v>Y</v>
      </c>
      <c r="D99" s="39" t="str">
        <f>_xlfn.XLOOKUP(__xlnm._FilterDatabase_1515[[#This Row],[SAPSA Number]],'DS Point summary'!A:A,'DS Point summary'!C:C)</f>
        <v>Costantinos</v>
      </c>
      <c r="E99" s="39" t="str">
        <f>_xlfn.XLOOKUP(__xlnm._FilterDatabase_1515[[#This Row],[SAPSA Number]],'DS Point summary'!A:A,'DS Point summary'!D:D)</f>
        <v>Seindis</v>
      </c>
      <c r="F99" s="20" t="str">
        <f>_xlfn.XLOOKUP(__xlnm._FilterDatabase_1515[[#This Row],[SAPSA Number]],'DS Point summary'!A:A,'DS Point summary'!E:E)</f>
        <v>C</v>
      </c>
      <c r="G99" s="17" t="str">
        <f ca="1">_xlfn.XLOOKUP(__xlnm._FilterDatabase_1515[[#This Row],[SAPSA Number]],'DS Point summary'!A:A,'DS Point summary'!F:F)</f>
        <v xml:space="preserve"> </v>
      </c>
      <c r="H99" s="19">
        <f ca="1">_xlfn.XLOOKUP(__xlnm._FilterDatabase_1515[[#This Row],[SAPSA Number]],'DS Point summary'!A:A,'DS Point summary'!G:G)</f>
        <v>35</v>
      </c>
      <c r="I99" s="33" t="s">
        <v>366</v>
      </c>
      <c r="J99" s="34">
        <f t="shared" si="9"/>
        <v>0</v>
      </c>
      <c r="K99" s="22">
        <f t="shared" si="10"/>
        <v>0</v>
      </c>
      <c r="L99" s="23">
        <v>0</v>
      </c>
      <c r="M99" s="24">
        <v>0</v>
      </c>
      <c r="N99" s="23">
        <v>0</v>
      </c>
      <c r="O99" s="24">
        <v>0</v>
      </c>
      <c r="P99" s="23">
        <v>0</v>
      </c>
      <c r="Q99" s="24">
        <v>0</v>
      </c>
      <c r="R99" s="23">
        <v>0</v>
      </c>
      <c r="S99" s="24">
        <v>0</v>
      </c>
      <c r="T99" s="23">
        <v>0</v>
      </c>
      <c r="U99" s="24">
        <v>0</v>
      </c>
      <c r="V99" s="23">
        <v>0</v>
      </c>
      <c r="W99" s="24">
        <v>0</v>
      </c>
    </row>
    <row r="100" spans="1:23" x14ac:dyDescent="0.25">
      <c r="A100" s="31">
        <f t="shared" ref="A100:A123" si="11">RANK(K100,K$2:K$139,0)</f>
        <v>5</v>
      </c>
      <c r="B100" s="32">
        <v>572</v>
      </c>
      <c r="C100" s="25" t="str">
        <f>_xlfn.XLOOKUP(__xlnm._FilterDatabase_1515[[#This Row],[SAPSA Number]],Table1[SAPSA number],Table1[Paid up])</f>
        <v>Y</v>
      </c>
      <c r="D100" s="39" t="str">
        <f>_xlfn.XLOOKUP(__xlnm._FilterDatabase_1515[[#This Row],[SAPSA Number]],'DS Point summary'!A:A,'DS Point summary'!C:C)</f>
        <v>DJ</v>
      </c>
      <c r="E100" s="39" t="str">
        <f>_xlfn.XLOOKUP(__xlnm._FilterDatabase_1515[[#This Row],[SAPSA Number]],'DS Point summary'!A:A,'DS Point summary'!D:D)</f>
        <v>Smith</v>
      </c>
      <c r="F100" s="20" t="str">
        <f>_xlfn.XLOOKUP(__xlnm._FilterDatabase_1515[[#This Row],[SAPSA Number]],'DS Point summary'!A:A,'DS Point summary'!E:E)</f>
        <v>DJ</v>
      </c>
      <c r="G100" s="17" t="str">
        <f ca="1">_xlfn.XLOOKUP(__xlnm._FilterDatabase_1515[[#This Row],[SAPSA Number]],'DS Point summary'!A:A,'DS Point summary'!F:F)</f>
        <v>S</v>
      </c>
      <c r="H100" s="19">
        <f ca="1">_xlfn.XLOOKUP(__xlnm._FilterDatabase_1515[[#This Row],[SAPSA Number]],'DS Point summary'!A:A,'DS Point summary'!G:G)</f>
        <v>59</v>
      </c>
      <c r="I100" s="33" t="s">
        <v>366</v>
      </c>
      <c r="J100" s="34">
        <f t="shared" si="9"/>
        <v>0</v>
      </c>
      <c r="K100" s="22">
        <f t="shared" si="10"/>
        <v>0</v>
      </c>
      <c r="L100" s="83">
        <v>0</v>
      </c>
      <c r="M100" s="84">
        <v>0</v>
      </c>
      <c r="N100" s="83">
        <v>0</v>
      </c>
      <c r="O100" s="84">
        <v>0</v>
      </c>
      <c r="P100" s="83">
        <v>0</v>
      </c>
      <c r="Q100" s="84">
        <v>0</v>
      </c>
      <c r="R100" s="83">
        <v>0</v>
      </c>
      <c r="S100" s="84">
        <v>0</v>
      </c>
      <c r="T100" s="83">
        <v>0</v>
      </c>
      <c r="U100" s="84">
        <v>0</v>
      </c>
      <c r="V100" s="83">
        <v>0</v>
      </c>
      <c r="W100" s="84">
        <v>0</v>
      </c>
    </row>
    <row r="101" spans="1:23" x14ac:dyDescent="0.25">
      <c r="A101" s="31">
        <f t="shared" si="11"/>
        <v>5</v>
      </c>
      <c r="B101" s="32">
        <v>3832</v>
      </c>
      <c r="C101" s="25" t="str">
        <f>_xlfn.XLOOKUP(__xlnm._FilterDatabase_1515[[#This Row],[SAPSA Number]],Table1[SAPSA number],Table1[Paid up])</f>
        <v>Y</v>
      </c>
      <c r="D101" s="39" t="str">
        <f>_xlfn.XLOOKUP(__xlnm._FilterDatabase_1515[[#This Row],[SAPSA Number]],'DS Point summary'!A:A,'DS Point summary'!C:C)</f>
        <v>Dion Rowlands</v>
      </c>
      <c r="E101" s="39" t="str">
        <f>_xlfn.XLOOKUP(__xlnm._FilterDatabase_1515[[#This Row],[SAPSA Number]],'DS Point summary'!A:A,'DS Point summary'!D:D)</f>
        <v>Stead</v>
      </c>
      <c r="F101" s="20" t="str">
        <f>_xlfn.XLOOKUP(__xlnm._FilterDatabase_1515[[#This Row],[SAPSA Number]],'DS Point summary'!A:A,'DS Point summary'!E:E)</f>
        <v>DR</v>
      </c>
      <c r="G101" s="17" t="str">
        <f ca="1">_xlfn.XLOOKUP(__xlnm._FilterDatabase_1515[[#This Row],[SAPSA Number]],'DS Point summary'!A:A,'DS Point summary'!F:F)</f>
        <v>S</v>
      </c>
      <c r="H101" s="19">
        <f ca="1">_xlfn.XLOOKUP(__xlnm._FilterDatabase_1515[[#This Row],[SAPSA Number]],'DS Point summary'!A:A,'DS Point summary'!G:G)</f>
        <v>52</v>
      </c>
      <c r="I101" s="33" t="s">
        <v>366</v>
      </c>
      <c r="J101" s="34">
        <f t="shared" si="9"/>
        <v>0</v>
      </c>
      <c r="K101" s="22">
        <f t="shared" si="10"/>
        <v>0</v>
      </c>
      <c r="L101" s="23">
        <v>0</v>
      </c>
      <c r="M101" s="24">
        <v>0</v>
      </c>
      <c r="N101" s="23">
        <v>0</v>
      </c>
      <c r="O101" s="24">
        <v>0</v>
      </c>
      <c r="P101" s="23">
        <v>0</v>
      </c>
      <c r="Q101" s="24">
        <v>0</v>
      </c>
      <c r="R101" s="23">
        <v>0</v>
      </c>
      <c r="S101" s="24">
        <v>0</v>
      </c>
      <c r="T101" s="23">
        <v>0</v>
      </c>
      <c r="U101" s="24">
        <v>0</v>
      </c>
      <c r="V101" s="23">
        <v>0</v>
      </c>
      <c r="W101" s="24">
        <v>0</v>
      </c>
    </row>
    <row r="102" spans="1:23" x14ac:dyDescent="0.25">
      <c r="A102" s="31">
        <f t="shared" si="11"/>
        <v>5</v>
      </c>
      <c r="B102" s="32">
        <v>3395</v>
      </c>
      <c r="C102" s="25" t="str">
        <f>_xlfn.XLOOKUP(__xlnm._FilterDatabase_1515[[#This Row],[SAPSA Number]],Table1[SAPSA number],Table1[Paid up])</f>
        <v>Y</v>
      </c>
      <c r="D102" s="39" t="str">
        <f>_xlfn.XLOOKUP(__xlnm._FilterDatabase_1515[[#This Row],[SAPSA Number]],'DS Point summary'!A:A,'DS Point summary'!C:C)</f>
        <v>Andrea</v>
      </c>
      <c r="E102" s="39" t="str">
        <f>_xlfn.XLOOKUP(__xlnm._FilterDatabase_1515[[#This Row],[SAPSA Number]],'DS Point summary'!A:A,'DS Point summary'!D:D)</f>
        <v>Stevenson</v>
      </c>
      <c r="F102" s="20" t="str">
        <f>_xlfn.XLOOKUP(__xlnm._FilterDatabase_1515[[#This Row],[SAPSA Number]],'DS Point summary'!A:A,'DS Point summary'!E:E)</f>
        <v>A</v>
      </c>
      <c r="G102" s="17" t="str">
        <f>_xlfn.XLOOKUP(__xlnm._FilterDatabase_1515[[#This Row],[SAPSA Number]],'DS Point summary'!A:A,'DS Point summary'!F:F)</f>
        <v>Lady</v>
      </c>
      <c r="H102" s="19">
        <f ca="1">_xlfn.XLOOKUP(__xlnm._FilterDatabase_1515[[#This Row],[SAPSA Number]],'DS Point summary'!A:A,'DS Point summary'!G:G)</f>
        <v>56</v>
      </c>
      <c r="I102" s="33" t="s">
        <v>366</v>
      </c>
      <c r="J102" s="34">
        <f t="shared" si="9"/>
        <v>0</v>
      </c>
      <c r="K102" s="22">
        <f t="shared" si="10"/>
        <v>0</v>
      </c>
      <c r="L102" s="23">
        <v>0</v>
      </c>
      <c r="M102" s="24">
        <v>0</v>
      </c>
      <c r="N102" s="23">
        <v>0</v>
      </c>
      <c r="O102" s="24">
        <v>0</v>
      </c>
      <c r="P102" s="23">
        <v>0</v>
      </c>
      <c r="Q102" s="24">
        <v>0</v>
      </c>
      <c r="R102" s="23">
        <v>0</v>
      </c>
      <c r="S102" s="24">
        <v>0</v>
      </c>
      <c r="T102" s="23">
        <v>0</v>
      </c>
      <c r="U102" s="24">
        <v>0</v>
      </c>
      <c r="V102" s="23">
        <v>0</v>
      </c>
      <c r="W102" s="24">
        <v>0</v>
      </c>
    </row>
    <row r="103" spans="1:23" x14ac:dyDescent="0.25">
      <c r="A103" s="31">
        <f t="shared" si="11"/>
        <v>5</v>
      </c>
      <c r="B103" s="32">
        <v>3396</v>
      </c>
      <c r="C103" s="25" t="str">
        <f>_xlfn.XLOOKUP(__xlnm._FilterDatabase_1515[[#This Row],[SAPSA Number]],Table1[SAPSA number],Table1[Paid up])</f>
        <v>Y</v>
      </c>
      <c r="D103" s="39" t="str">
        <f>_xlfn.XLOOKUP(__xlnm._FilterDatabase_1515[[#This Row],[SAPSA Number]],'DS Point summary'!A:A,'DS Point summary'!C:C)</f>
        <v>Irving Robert</v>
      </c>
      <c r="E103" s="39" t="str">
        <f>_xlfn.XLOOKUP(__xlnm._FilterDatabase_1515[[#This Row],[SAPSA Number]],'DS Point summary'!A:A,'DS Point summary'!D:D)</f>
        <v>Stevenson</v>
      </c>
      <c r="F103" s="20" t="str">
        <f>_xlfn.XLOOKUP(__xlnm._FilterDatabase_1515[[#This Row],[SAPSA Number]],'DS Point summary'!A:A,'DS Point summary'!E:E)</f>
        <v>IR</v>
      </c>
      <c r="G103" s="17" t="str">
        <f ca="1">_xlfn.XLOOKUP(__xlnm._FilterDatabase_1515[[#This Row],[SAPSA Number]],'DS Point summary'!A:A,'DS Point summary'!F:F)</f>
        <v>GS</v>
      </c>
      <c r="H103" s="19">
        <f ca="1">_xlfn.XLOOKUP(__xlnm._FilterDatabase_1515[[#This Row],[SAPSA Number]],'DS Point summary'!A:A,'DS Point summary'!G:G)</f>
        <v>70</v>
      </c>
      <c r="I103" s="33" t="s">
        <v>366</v>
      </c>
      <c r="J103" s="34">
        <f t="shared" si="9"/>
        <v>0</v>
      </c>
      <c r="K103" s="22">
        <f t="shared" si="10"/>
        <v>0</v>
      </c>
      <c r="L103" s="23">
        <v>0</v>
      </c>
      <c r="M103" s="24">
        <v>0</v>
      </c>
      <c r="N103" s="23">
        <v>0</v>
      </c>
      <c r="O103" s="24">
        <v>0</v>
      </c>
      <c r="P103" s="23">
        <v>0</v>
      </c>
      <c r="Q103" s="24">
        <v>0</v>
      </c>
      <c r="R103" s="23">
        <v>0</v>
      </c>
      <c r="S103" s="24">
        <v>0</v>
      </c>
      <c r="T103" s="23">
        <v>0</v>
      </c>
      <c r="U103" s="24">
        <v>0</v>
      </c>
      <c r="V103" s="23">
        <v>0</v>
      </c>
      <c r="W103" s="24">
        <v>0</v>
      </c>
    </row>
    <row r="104" spans="1:23" x14ac:dyDescent="0.25">
      <c r="A104" s="31">
        <f t="shared" si="11"/>
        <v>5</v>
      </c>
      <c r="B104" s="32">
        <v>2688</v>
      </c>
      <c r="C104" s="25" t="str">
        <f>_xlfn.XLOOKUP(__xlnm._FilterDatabase_1515[[#This Row],[SAPSA Number]],Table1[SAPSA number],Table1[Paid up])</f>
        <v>Y</v>
      </c>
      <c r="D104" s="39" t="str">
        <f>_xlfn.XLOOKUP(__xlnm._FilterDatabase_1515[[#This Row],[SAPSA Number]],'DS Point summary'!A:A,'DS Point summary'!C:C)</f>
        <v>Durandt Hendrik</v>
      </c>
      <c r="E104" s="39" t="str">
        <f>_xlfn.XLOOKUP(__xlnm._FilterDatabase_1515[[#This Row],[SAPSA Number]],'DS Point summary'!A:A,'DS Point summary'!D:D)</f>
        <v>Storm</v>
      </c>
      <c r="F104" s="20" t="str">
        <f>_xlfn.XLOOKUP(__xlnm._FilterDatabase_1515[[#This Row],[SAPSA Number]],'DS Point summary'!A:A,'DS Point summary'!E:E)</f>
        <v>DH</v>
      </c>
      <c r="G104" s="17" t="str">
        <f ca="1">_xlfn.XLOOKUP(__xlnm._FilterDatabase_1515[[#This Row],[SAPSA Number]],'DS Point summary'!A:A,'DS Point summary'!F:F)</f>
        <v xml:space="preserve"> </v>
      </c>
      <c r="H104" s="19">
        <f ca="1">_xlfn.XLOOKUP(__xlnm._FilterDatabase_1515[[#This Row],[SAPSA Number]],'DS Point summary'!A:A,'DS Point summary'!G:G)</f>
        <v>22</v>
      </c>
      <c r="I104" s="33" t="s">
        <v>366</v>
      </c>
      <c r="J104" s="34">
        <f t="shared" si="9"/>
        <v>0</v>
      </c>
      <c r="K104" s="22">
        <f t="shared" si="10"/>
        <v>0</v>
      </c>
      <c r="L104" s="23">
        <v>0</v>
      </c>
      <c r="M104" s="24">
        <v>0</v>
      </c>
      <c r="N104" s="23">
        <v>0</v>
      </c>
      <c r="O104" s="24">
        <v>0</v>
      </c>
      <c r="P104" s="23">
        <v>0</v>
      </c>
      <c r="Q104" s="24">
        <v>0</v>
      </c>
      <c r="R104" s="23">
        <v>0</v>
      </c>
      <c r="S104" s="24">
        <v>0</v>
      </c>
      <c r="T104" s="23">
        <v>0</v>
      </c>
      <c r="U104" s="24">
        <v>0</v>
      </c>
      <c r="V104" s="23">
        <v>0</v>
      </c>
      <c r="W104" s="24">
        <v>0</v>
      </c>
    </row>
    <row r="105" spans="1:23" x14ac:dyDescent="0.25">
      <c r="A105" s="31">
        <f t="shared" si="11"/>
        <v>5</v>
      </c>
      <c r="B105" s="32">
        <v>3836</v>
      </c>
      <c r="C105" s="25" t="str">
        <f>_xlfn.XLOOKUP(__xlnm._FilterDatabase_1515[[#This Row],[SAPSA Number]],Table1[SAPSA number],Table1[Paid up])</f>
        <v>Y</v>
      </c>
      <c r="D105" s="39" t="str">
        <f>_xlfn.XLOOKUP(__xlnm._FilterDatabase_1515[[#This Row],[SAPSA Number]],'DS Point summary'!A:A,'DS Point summary'!C:C)</f>
        <v>Deon</v>
      </c>
      <c r="E105" s="39" t="str">
        <f>_xlfn.XLOOKUP(__xlnm._FilterDatabase_1515[[#This Row],[SAPSA Number]],'DS Point summary'!A:A,'DS Point summary'!D:D)</f>
        <v>Storm</v>
      </c>
      <c r="F105" s="20" t="str">
        <f>_xlfn.XLOOKUP(__xlnm._FilterDatabase_1515[[#This Row],[SAPSA Number]],'DS Point summary'!A:A,'DS Point summary'!E:E)</f>
        <v>D</v>
      </c>
      <c r="G105" s="17" t="str">
        <f ca="1">_xlfn.XLOOKUP(__xlnm._FilterDatabase_1515[[#This Row],[SAPSA Number]],'DS Point summary'!A:A,'DS Point summary'!F:F)</f>
        <v>SS</v>
      </c>
      <c r="H105" s="19">
        <f ca="1">_xlfn.XLOOKUP(__xlnm._FilterDatabase_1515[[#This Row],[SAPSA Number]],'DS Point summary'!A:A,'DS Point summary'!G:G)</f>
        <v>67</v>
      </c>
      <c r="I105" s="33" t="s">
        <v>366</v>
      </c>
      <c r="J105" s="34">
        <f t="shared" si="9"/>
        <v>0</v>
      </c>
      <c r="K105" s="22">
        <f t="shared" si="10"/>
        <v>0</v>
      </c>
      <c r="L105" s="23">
        <v>0</v>
      </c>
      <c r="M105" s="24">
        <v>0</v>
      </c>
      <c r="N105" s="23">
        <v>0</v>
      </c>
      <c r="O105" s="24">
        <v>0</v>
      </c>
      <c r="P105" s="23">
        <v>0</v>
      </c>
      <c r="Q105" s="24">
        <v>0</v>
      </c>
      <c r="R105" s="23">
        <v>0</v>
      </c>
      <c r="S105" s="24">
        <v>0</v>
      </c>
      <c r="T105" s="23">
        <v>0</v>
      </c>
      <c r="U105" s="24">
        <v>0</v>
      </c>
      <c r="V105" s="23">
        <v>0</v>
      </c>
      <c r="W105" s="24">
        <v>0</v>
      </c>
    </row>
    <row r="106" spans="1:23" x14ac:dyDescent="0.25">
      <c r="A106" s="31">
        <f t="shared" si="11"/>
        <v>5</v>
      </c>
      <c r="B106" s="32">
        <v>4858</v>
      </c>
      <c r="C106" s="25" t="str">
        <f>_xlfn.XLOOKUP(__xlnm._FilterDatabase_1515[[#This Row],[SAPSA Number]],Table1[SAPSA number],Table1[Paid up])</f>
        <v>Y</v>
      </c>
      <c r="D106" s="39" t="str">
        <f>_xlfn.XLOOKUP(__xlnm._FilterDatabase_1515[[#This Row],[SAPSA Number]],'DS Point summary'!A:A,'DS Point summary'!C:C)</f>
        <v>Jacques</v>
      </c>
      <c r="E106" s="39" t="str">
        <f>_xlfn.XLOOKUP(__xlnm._FilterDatabase_1515[[#This Row],[SAPSA Number]],'DS Point summary'!A:A,'DS Point summary'!D:D)</f>
        <v>Swanepoel</v>
      </c>
      <c r="F106" s="20" t="str">
        <f>_xlfn.XLOOKUP(__xlnm._FilterDatabase_1515[[#This Row],[SAPSA Number]],'DS Point summary'!A:A,'DS Point summary'!E:E)</f>
        <v>J</v>
      </c>
      <c r="G106" s="17" t="str">
        <f ca="1">_xlfn.XLOOKUP(__xlnm._FilterDatabase_1515[[#This Row],[SAPSA Number]],'DS Point summary'!A:A,'DS Point summary'!F:F)</f>
        <v xml:space="preserve"> </v>
      </c>
      <c r="H106" s="19">
        <f ca="1">_xlfn.XLOOKUP(__xlnm._FilterDatabase_1515[[#This Row],[SAPSA Number]],'DS Point summary'!A:A,'DS Point summary'!G:G)</f>
        <v>30</v>
      </c>
      <c r="I106" s="33" t="s">
        <v>366</v>
      </c>
      <c r="J106" s="34">
        <f t="shared" si="9"/>
        <v>0</v>
      </c>
      <c r="K106" s="22">
        <f t="shared" si="10"/>
        <v>0</v>
      </c>
      <c r="L106" s="23">
        <v>0</v>
      </c>
      <c r="M106" s="24">
        <v>0</v>
      </c>
      <c r="N106" s="23">
        <v>0</v>
      </c>
      <c r="O106" s="24">
        <v>0</v>
      </c>
      <c r="P106" s="23">
        <v>0</v>
      </c>
      <c r="Q106" s="24">
        <v>0</v>
      </c>
      <c r="R106" s="23">
        <v>0</v>
      </c>
      <c r="S106" s="24">
        <v>0</v>
      </c>
      <c r="T106" s="23">
        <v>0</v>
      </c>
      <c r="U106" s="24">
        <v>0</v>
      </c>
      <c r="V106" s="23">
        <v>0</v>
      </c>
      <c r="W106" s="24">
        <v>0</v>
      </c>
    </row>
    <row r="107" spans="1:23" x14ac:dyDescent="0.25">
      <c r="A107" s="31">
        <f t="shared" si="11"/>
        <v>5</v>
      </c>
      <c r="B107" s="32">
        <v>6797</v>
      </c>
      <c r="C107" s="25" t="str">
        <f>_xlfn.XLOOKUP(__xlnm._FilterDatabase_1515[[#This Row],[SAPSA Number]],Table1[SAPSA number],Table1[Paid up])</f>
        <v>Y</v>
      </c>
      <c r="D107" s="39" t="str">
        <f>_xlfn.XLOOKUP(__xlnm._FilterDatabase_1515[[#This Row],[SAPSA Number]],'DS Point summary'!A:A,'DS Point summary'!C:C)</f>
        <v>Johann Andries</v>
      </c>
      <c r="E107" s="39" t="str">
        <f>_xlfn.XLOOKUP(__xlnm._FilterDatabase_1515[[#This Row],[SAPSA Number]],'DS Point summary'!A:A,'DS Point summary'!D:D)</f>
        <v>Swart</v>
      </c>
      <c r="F107" s="20" t="str">
        <f>_xlfn.XLOOKUP(__xlnm._FilterDatabase_1515[[#This Row],[SAPSA Number]],'DS Point summary'!A:A,'DS Point summary'!E:E)</f>
        <v>JA</v>
      </c>
      <c r="G107" s="17">
        <f>_xlfn.XLOOKUP(__xlnm._FilterDatabase_1515[[#This Row],[SAPSA Number]],'DS Point summary'!A:A,'DS Point summary'!F:F)</f>
        <v>0</v>
      </c>
      <c r="H107" s="19">
        <f ca="1">_xlfn.XLOOKUP(__xlnm._FilterDatabase_1515[[#This Row],[SAPSA Number]],'DS Point summary'!A:A,'DS Point summary'!G:G)</f>
        <v>23</v>
      </c>
      <c r="I107" s="33" t="s">
        <v>366</v>
      </c>
      <c r="J107" s="34">
        <f t="shared" si="9"/>
        <v>0</v>
      </c>
      <c r="K107" s="22">
        <f t="shared" si="10"/>
        <v>0</v>
      </c>
      <c r="L107" s="23">
        <v>0</v>
      </c>
      <c r="M107" s="24">
        <v>0</v>
      </c>
      <c r="N107" s="23">
        <v>0</v>
      </c>
      <c r="O107" s="24">
        <v>0</v>
      </c>
      <c r="P107" s="23">
        <v>0</v>
      </c>
      <c r="Q107" s="24">
        <v>0</v>
      </c>
      <c r="R107" s="23">
        <v>0</v>
      </c>
      <c r="S107" s="24">
        <v>0</v>
      </c>
      <c r="T107" s="23">
        <v>0</v>
      </c>
      <c r="U107" s="24">
        <v>0</v>
      </c>
      <c r="V107" s="23">
        <v>0</v>
      </c>
      <c r="W107" s="24">
        <v>0</v>
      </c>
    </row>
    <row r="108" spans="1:23" x14ac:dyDescent="0.25">
      <c r="A108" s="31">
        <f t="shared" si="11"/>
        <v>5</v>
      </c>
      <c r="B108" s="32">
        <v>807</v>
      </c>
      <c r="C108" s="25" t="str">
        <f>_xlfn.XLOOKUP(__xlnm._FilterDatabase_1515[[#This Row],[SAPSA Number]],Table1[SAPSA number],Table1[Paid up])</f>
        <v>Y</v>
      </c>
      <c r="D108" s="39" t="str">
        <f>_xlfn.XLOOKUP(__xlnm._FilterDatabase_1515[[#This Row],[SAPSA Number]],'DS Point summary'!A:A,'DS Point summary'!C:C)</f>
        <v>Frederik Christoffel</v>
      </c>
      <c r="E108" s="39" t="str">
        <f>_xlfn.XLOOKUP(__xlnm._FilterDatabase_1515[[#This Row],[SAPSA Number]],'DS Point summary'!A:A,'DS Point summary'!D:D)</f>
        <v>Truter</v>
      </c>
      <c r="F108" s="20" t="str">
        <f>_xlfn.XLOOKUP(__xlnm._FilterDatabase_1515[[#This Row],[SAPSA Number]],'DS Point summary'!A:A,'DS Point summary'!E:E)</f>
        <v>FC</v>
      </c>
      <c r="G108" s="17" t="str">
        <f ca="1">_xlfn.XLOOKUP(__xlnm._FilterDatabase_1515[[#This Row],[SAPSA Number]],'DS Point summary'!A:A,'DS Point summary'!F:F)</f>
        <v xml:space="preserve"> </v>
      </c>
      <c r="H108" s="19">
        <f ca="1">_xlfn.XLOOKUP(__xlnm._FilterDatabase_1515[[#This Row],[SAPSA Number]],'DS Point summary'!A:A,'DS Point summary'!G:G)</f>
        <v>22</v>
      </c>
      <c r="I108" s="33" t="s">
        <v>366</v>
      </c>
      <c r="J108" s="34">
        <f t="shared" si="9"/>
        <v>0</v>
      </c>
      <c r="K108" s="22">
        <f t="shared" si="10"/>
        <v>0</v>
      </c>
      <c r="L108" s="23">
        <v>0</v>
      </c>
      <c r="M108" s="24">
        <v>0</v>
      </c>
      <c r="N108" s="23">
        <v>0</v>
      </c>
      <c r="O108" s="24">
        <v>0</v>
      </c>
      <c r="P108" s="23">
        <v>0</v>
      </c>
      <c r="Q108" s="24">
        <v>0</v>
      </c>
      <c r="R108" s="23">
        <v>0</v>
      </c>
      <c r="S108" s="24">
        <v>0</v>
      </c>
      <c r="T108" s="23">
        <v>0</v>
      </c>
      <c r="U108" s="24">
        <v>0</v>
      </c>
      <c r="V108" s="23">
        <v>0</v>
      </c>
      <c r="W108" s="24">
        <v>0</v>
      </c>
    </row>
    <row r="109" spans="1:23" x14ac:dyDescent="0.25">
      <c r="A109" s="31">
        <f t="shared" si="11"/>
        <v>5</v>
      </c>
      <c r="B109" s="32">
        <v>1113</v>
      </c>
      <c r="C109" s="25" t="str">
        <f>_xlfn.XLOOKUP(__xlnm._FilterDatabase_1515[[#This Row],[SAPSA Number]],Table1[SAPSA number],Table1[Paid up])</f>
        <v>Y</v>
      </c>
      <c r="D109" s="39" t="str">
        <f>_xlfn.XLOOKUP(__xlnm._FilterDatabase_1515[[#This Row],[SAPSA Number]],'DS Point summary'!A:A,'DS Point summary'!C:C)</f>
        <v>Frik</v>
      </c>
      <c r="E109" s="39" t="str">
        <f>_xlfn.XLOOKUP(__xlnm._FilterDatabase_1515[[#This Row],[SAPSA Number]],'DS Point summary'!A:A,'DS Point summary'!D:D)</f>
        <v>Truter</v>
      </c>
      <c r="F109" s="20" t="str">
        <f>_xlfn.XLOOKUP(__xlnm._FilterDatabase_1515[[#This Row],[SAPSA Number]],'DS Point summary'!A:A,'DS Point summary'!E:E)</f>
        <v>FC</v>
      </c>
      <c r="G109" s="17" t="str">
        <f ca="1">_xlfn.XLOOKUP(__xlnm._FilterDatabase_1515[[#This Row],[SAPSA Number]],'DS Point summary'!A:A,'DS Point summary'!F:F)</f>
        <v>SS</v>
      </c>
      <c r="H109" s="19">
        <f ca="1">_xlfn.XLOOKUP(__xlnm._FilterDatabase_1515[[#This Row],[SAPSA Number]],'DS Point summary'!A:A,'DS Point summary'!G:G)</f>
        <v>60</v>
      </c>
      <c r="I109" s="33" t="s">
        <v>366</v>
      </c>
      <c r="J109" s="34">
        <f t="shared" si="9"/>
        <v>0</v>
      </c>
      <c r="K109" s="22">
        <f t="shared" si="10"/>
        <v>0</v>
      </c>
      <c r="L109" s="23">
        <v>0</v>
      </c>
      <c r="M109" s="24">
        <v>0</v>
      </c>
      <c r="N109" s="23">
        <v>0</v>
      </c>
      <c r="O109" s="24">
        <v>0</v>
      </c>
      <c r="P109" s="23">
        <v>0</v>
      </c>
      <c r="Q109" s="24">
        <v>0</v>
      </c>
      <c r="R109" s="23">
        <v>0</v>
      </c>
      <c r="S109" s="24">
        <v>0</v>
      </c>
      <c r="T109" s="23">
        <v>0</v>
      </c>
      <c r="U109" s="24">
        <v>0</v>
      </c>
      <c r="V109" s="23">
        <v>0</v>
      </c>
      <c r="W109" s="24">
        <v>0</v>
      </c>
    </row>
    <row r="110" spans="1:23" x14ac:dyDescent="0.25">
      <c r="A110" s="31">
        <f t="shared" si="11"/>
        <v>5</v>
      </c>
      <c r="B110" s="43">
        <v>1547</v>
      </c>
      <c r="C110" s="25" t="str">
        <f>_xlfn.XLOOKUP(__xlnm._FilterDatabase_1515[[#This Row],[SAPSA Number]],Table1[SAPSA number],Table1[Paid up])</f>
        <v>Y</v>
      </c>
      <c r="D110" s="39" t="str">
        <f>_xlfn.XLOOKUP(__xlnm._FilterDatabase_1515[[#This Row],[SAPSA Number]],'DS Point summary'!A:A,'DS Point summary'!C:C)</f>
        <v>Marius Frans</v>
      </c>
      <c r="E110" s="39" t="str">
        <f>_xlfn.XLOOKUP(__xlnm._FilterDatabase_1515[[#This Row],[SAPSA Number]],'DS Point summary'!A:A,'DS Point summary'!D:D)</f>
        <v>van Biljon</v>
      </c>
      <c r="F110" s="20" t="str">
        <f>_xlfn.XLOOKUP(__xlnm._FilterDatabase_1515[[#This Row],[SAPSA Number]],'DS Point summary'!A:A,'DS Point summary'!E:E)</f>
        <v>MF</v>
      </c>
      <c r="G110" s="17" t="str">
        <f ca="1">_xlfn.XLOOKUP(__xlnm._FilterDatabase_1515[[#This Row],[SAPSA Number]],'DS Point summary'!A:A,'DS Point summary'!F:F)</f>
        <v>S</v>
      </c>
      <c r="H110" s="19">
        <f ca="1">_xlfn.XLOOKUP(__xlnm._FilterDatabase_1515[[#This Row],[SAPSA Number]],'DS Point summary'!A:A,'DS Point summary'!G:G)</f>
        <v>52</v>
      </c>
      <c r="I110" s="33" t="s">
        <v>366</v>
      </c>
      <c r="J110" s="34">
        <f t="shared" si="9"/>
        <v>0</v>
      </c>
      <c r="K110" s="22">
        <f t="shared" si="10"/>
        <v>0</v>
      </c>
      <c r="L110" s="23">
        <v>0</v>
      </c>
      <c r="M110" s="24">
        <v>0</v>
      </c>
      <c r="N110" s="23">
        <v>0</v>
      </c>
      <c r="O110" s="24">
        <v>0</v>
      </c>
      <c r="P110" s="23">
        <v>0</v>
      </c>
      <c r="Q110" s="24">
        <v>0</v>
      </c>
      <c r="R110" s="23">
        <v>0</v>
      </c>
      <c r="S110" s="24">
        <v>0</v>
      </c>
      <c r="T110" s="23">
        <v>0</v>
      </c>
      <c r="U110" s="24">
        <v>0</v>
      </c>
      <c r="V110" s="23">
        <v>0</v>
      </c>
      <c r="W110" s="24">
        <v>0</v>
      </c>
    </row>
    <row r="111" spans="1:23" x14ac:dyDescent="0.25">
      <c r="A111" s="31">
        <f t="shared" si="11"/>
        <v>5</v>
      </c>
      <c r="B111" s="32">
        <v>1931</v>
      </c>
      <c r="C111" s="25" t="str">
        <f>_xlfn.XLOOKUP(__xlnm._FilterDatabase_1515[[#This Row],[SAPSA Number]],Table1[SAPSA number],Table1[Paid up])</f>
        <v>Y</v>
      </c>
      <c r="D111" s="39" t="str">
        <f>_xlfn.XLOOKUP(__xlnm._FilterDatabase_1515[[#This Row],[SAPSA Number]],'DS Point summary'!A:A,'DS Point summary'!C:C)</f>
        <v>Sylvia</v>
      </c>
      <c r="E111" s="39" t="str">
        <f>_xlfn.XLOOKUP(__xlnm._FilterDatabase_1515[[#This Row],[SAPSA Number]],'DS Point summary'!A:A,'DS Point summary'!D:D)</f>
        <v>Van der Neut</v>
      </c>
      <c r="F111" s="20" t="str">
        <f>_xlfn.XLOOKUP(__xlnm._FilterDatabase_1515[[#This Row],[SAPSA Number]],'DS Point summary'!A:A,'DS Point summary'!E:E)</f>
        <v>S</v>
      </c>
      <c r="G111" s="17" t="str">
        <f>_xlfn.XLOOKUP(__xlnm._FilterDatabase_1515[[#This Row],[SAPSA Number]],'DS Point summary'!A:A,'DS Point summary'!F:F)</f>
        <v>Lady</v>
      </c>
      <c r="H111" s="19">
        <f ca="1">_xlfn.XLOOKUP(__xlnm._FilterDatabase_1515[[#This Row],[SAPSA Number]],'DS Point summary'!A:A,'DS Point summary'!G:G)</f>
        <v>55</v>
      </c>
      <c r="I111" s="33" t="s">
        <v>366</v>
      </c>
      <c r="J111" s="34">
        <f t="shared" si="9"/>
        <v>0</v>
      </c>
      <c r="K111" s="22">
        <f t="shared" si="10"/>
        <v>0</v>
      </c>
      <c r="L111" s="23">
        <v>0</v>
      </c>
      <c r="M111" s="24">
        <v>0</v>
      </c>
      <c r="N111" s="23">
        <v>0</v>
      </c>
      <c r="O111" s="24">
        <v>0</v>
      </c>
      <c r="P111" s="23">
        <v>0</v>
      </c>
      <c r="Q111" s="24">
        <v>0</v>
      </c>
      <c r="R111" s="23">
        <v>0</v>
      </c>
      <c r="S111" s="24">
        <v>0</v>
      </c>
      <c r="T111" s="23">
        <v>0</v>
      </c>
      <c r="U111" s="24">
        <v>0</v>
      </c>
      <c r="V111" s="23">
        <v>0</v>
      </c>
      <c r="W111" s="24">
        <v>0</v>
      </c>
    </row>
    <row r="112" spans="1:23" x14ac:dyDescent="0.25">
      <c r="A112" s="31">
        <f t="shared" si="11"/>
        <v>5</v>
      </c>
      <c r="B112" s="3">
        <v>4711</v>
      </c>
      <c r="C112" s="25" t="str">
        <f>_xlfn.XLOOKUP(__xlnm._FilterDatabase_1515[[#This Row],[SAPSA Number]],Table1[SAPSA number],Table1[Paid up])</f>
        <v>Y</v>
      </c>
      <c r="D112" s="39" t="str">
        <f>_xlfn.XLOOKUP(__xlnm._FilterDatabase_1515[[#This Row],[SAPSA Number]],'DS Point summary'!A:A,'DS Point summary'!C:C)</f>
        <v>Dirk</v>
      </c>
      <c r="E112" s="39" t="str">
        <f>_xlfn.XLOOKUP(__xlnm._FilterDatabase_1515[[#This Row],[SAPSA Number]],'DS Point summary'!A:A,'DS Point summary'!D:D)</f>
        <v>van der Walt</v>
      </c>
      <c r="F112" s="20" t="str">
        <f>_xlfn.XLOOKUP(__xlnm._FilterDatabase_1515[[#This Row],[SAPSA Number]],'DS Point summary'!A:A,'DS Point summary'!E:E)</f>
        <v>D</v>
      </c>
      <c r="G112" s="17" t="str">
        <f ca="1">_xlfn.XLOOKUP(__xlnm._FilterDatabase_1515[[#This Row],[SAPSA Number]],'DS Point summary'!A:A,'DS Point summary'!F:F)</f>
        <v xml:space="preserve"> </v>
      </c>
      <c r="H112" s="19">
        <f>_xlfn.XLOOKUP(__xlnm._FilterDatabase_1515[[#This Row],[SAPSA Number]],'DS Point summary'!A:A,'DS Point summary'!G:G)</f>
        <v>0</v>
      </c>
      <c r="I112" s="33" t="s">
        <v>366</v>
      </c>
      <c r="J112" s="34">
        <f t="shared" si="9"/>
        <v>0</v>
      </c>
      <c r="K112" s="22">
        <f t="shared" si="10"/>
        <v>0</v>
      </c>
      <c r="L112" s="23">
        <v>0</v>
      </c>
      <c r="M112" s="24">
        <v>0</v>
      </c>
      <c r="N112" s="23">
        <v>0</v>
      </c>
      <c r="O112" s="24">
        <v>0</v>
      </c>
      <c r="P112" s="23">
        <v>0</v>
      </c>
      <c r="Q112" s="24">
        <v>0</v>
      </c>
      <c r="R112" s="23">
        <v>0</v>
      </c>
      <c r="S112" s="24">
        <v>0</v>
      </c>
      <c r="T112" s="23">
        <v>0</v>
      </c>
      <c r="U112" s="24">
        <v>0</v>
      </c>
      <c r="V112" s="23">
        <v>0</v>
      </c>
      <c r="W112" s="24">
        <v>0</v>
      </c>
    </row>
    <row r="113" spans="1:23" x14ac:dyDescent="0.25">
      <c r="A113" s="31">
        <f t="shared" si="11"/>
        <v>5</v>
      </c>
      <c r="B113" s="41">
        <v>7028</v>
      </c>
      <c r="C113" s="25" t="str">
        <f>_xlfn.XLOOKUP(__xlnm._FilterDatabase_1515[[#This Row],[SAPSA Number]],Table1[SAPSA number],Table1[Paid up])</f>
        <v>Y</v>
      </c>
      <c r="D113" s="39" t="str">
        <f>_xlfn.XLOOKUP(__xlnm._FilterDatabase_1515[[#This Row],[SAPSA Number]],'DS Point summary'!A:A,'DS Point summary'!C:C)</f>
        <v>Christine</v>
      </c>
      <c r="E113" s="39" t="str">
        <f>_xlfn.XLOOKUP(__xlnm._FilterDatabase_1515[[#This Row],[SAPSA Number]],'DS Point summary'!A:A,'DS Point summary'!D:D)</f>
        <v>van der Walt</v>
      </c>
      <c r="F113" s="20" t="str">
        <f>_xlfn.XLOOKUP(__xlnm._FilterDatabase_1515[[#This Row],[SAPSA Number]],'DS Point summary'!A:A,'DS Point summary'!E:E)</f>
        <v>C</v>
      </c>
      <c r="G113" s="17" t="str">
        <f>_xlfn.XLOOKUP(__xlnm._FilterDatabase_1515[[#This Row],[SAPSA Number]],'DS Point summary'!A:A,'DS Point summary'!F:F)</f>
        <v>Lady</v>
      </c>
      <c r="H113" s="19">
        <f ca="1">_xlfn.XLOOKUP(__xlnm._FilterDatabase_1515[[#This Row],[SAPSA Number]],'DS Point summary'!A:A,'DS Point summary'!G:G)</f>
        <v>42</v>
      </c>
      <c r="I113" s="33" t="s">
        <v>366</v>
      </c>
      <c r="J113" s="34">
        <f t="shared" si="9"/>
        <v>0</v>
      </c>
      <c r="K113" s="22">
        <f t="shared" si="10"/>
        <v>0</v>
      </c>
      <c r="L113" s="23">
        <v>0</v>
      </c>
      <c r="M113" s="24">
        <v>0</v>
      </c>
      <c r="N113" s="23">
        <v>0</v>
      </c>
      <c r="O113" s="24">
        <v>0</v>
      </c>
      <c r="P113" s="23">
        <v>0</v>
      </c>
      <c r="Q113" s="24">
        <v>0</v>
      </c>
      <c r="R113" s="23">
        <v>0</v>
      </c>
      <c r="S113" s="24">
        <v>0</v>
      </c>
      <c r="T113" s="23">
        <v>0</v>
      </c>
      <c r="U113" s="24">
        <v>0</v>
      </c>
      <c r="V113" s="23">
        <v>0</v>
      </c>
      <c r="W113" s="24">
        <v>0</v>
      </c>
    </row>
    <row r="114" spans="1:23" x14ac:dyDescent="0.25">
      <c r="A114" s="31">
        <f t="shared" si="11"/>
        <v>5</v>
      </c>
      <c r="B114" s="32">
        <v>5616</v>
      </c>
      <c r="C114" s="25" t="str">
        <f>_xlfn.XLOOKUP(__xlnm._FilterDatabase_1515[[#This Row],[SAPSA Number]],Table1[SAPSA number],Table1[Paid up])</f>
        <v>Y</v>
      </c>
      <c r="D114" s="39" t="str">
        <f>_xlfn.XLOOKUP(__xlnm._FilterDatabase_1515[[#This Row],[SAPSA Number]],'DS Point summary'!A:A,'DS Point summary'!C:C)</f>
        <v>Cornelis Herman</v>
      </c>
      <c r="E114" s="39" t="str">
        <f>_xlfn.XLOOKUP(__xlnm._FilterDatabase_1515[[#This Row],[SAPSA Number]],'DS Point summary'!A:A,'DS Point summary'!D:D)</f>
        <v>van Driel</v>
      </c>
      <c r="F114" s="20" t="str">
        <f>_xlfn.XLOOKUP(__xlnm._FilterDatabase_1515[[#This Row],[SAPSA Number]],'DS Point summary'!A:A,'DS Point summary'!E:E)</f>
        <v>CH</v>
      </c>
      <c r="G114" s="17" t="str">
        <f ca="1">_xlfn.XLOOKUP(__xlnm._FilterDatabase_1515[[#This Row],[SAPSA Number]],'DS Point summary'!A:A,'DS Point summary'!F:F)</f>
        <v xml:space="preserve"> </v>
      </c>
      <c r="H114" s="19">
        <f ca="1">_xlfn.XLOOKUP(__xlnm._FilterDatabase_1515[[#This Row],[SAPSA Number]],'DS Point summary'!A:A,'DS Point summary'!G:G)</f>
        <v>37</v>
      </c>
      <c r="I114" s="33" t="s">
        <v>366</v>
      </c>
      <c r="J114" s="34">
        <f t="shared" si="9"/>
        <v>0</v>
      </c>
      <c r="K114" s="22">
        <f t="shared" si="10"/>
        <v>0</v>
      </c>
      <c r="L114" s="23">
        <v>0</v>
      </c>
      <c r="M114" s="24">
        <v>0</v>
      </c>
      <c r="N114" s="23">
        <v>0</v>
      </c>
      <c r="O114" s="24">
        <v>0</v>
      </c>
      <c r="P114" s="23">
        <v>0</v>
      </c>
      <c r="Q114" s="24">
        <v>0</v>
      </c>
      <c r="R114" s="23">
        <v>0</v>
      </c>
      <c r="S114" s="24">
        <v>0</v>
      </c>
      <c r="T114" s="23">
        <v>0</v>
      </c>
      <c r="U114" s="24">
        <v>0</v>
      </c>
      <c r="V114" s="23">
        <v>0</v>
      </c>
      <c r="W114" s="24">
        <v>0</v>
      </c>
    </row>
    <row r="115" spans="1:23" x14ac:dyDescent="0.25">
      <c r="A115" s="31">
        <f t="shared" si="11"/>
        <v>5</v>
      </c>
      <c r="B115" s="43">
        <v>3837</v>
      </c>
      <c r="C115" s="25" t="str">
        <f>_xlfn.XLOOKUP(__xlnm._FilterDatabase_1515[[#This Row],[SAPSA Number]],Table1[SAPSA number],Table1[Paid up])</f>
        <v>Y</v>
      </c>
      <c r="D115" s="39" t="str">
        <f>_xlfn.XLOOKUP(__xlnm._FilterDatabase_1515[[#This Row],[SAPSA Number]],'DS Point summary'!A:A,'DS Point summary'!C:C)</f>
        <v>Danéel Jonne</v>
      </c>
      <c r="E115" s="39" t="str">
        <f>_xlfn.XLOOKUP(__xlnm._FilterDatabase_1515[[#This Row],[SAPSA Number]],'DS Point summary'!A:A,'DS Point summary'!D:D)</f>
        <v>Van Eck</v>
      </c>
      <c r="F115" s="20" t="str">
        <f>_xlfn.XLOOKUP(__xlnm._FilterDatabase_1515[[#This Row],[SAPSA Number]],'DS Point summary'!A:A,'DS Point summary'!E:E)</f>
        <v>DJ</v>
      </c>
      <c r="G115" s="17" t="str">
        <f ca="1">_xlfn.XLOOKUP(__xlnm._FilterDatabase_1515[[#This Row],[SAPSA Number]],'DS Point summary'!A:A,'DS Point summary'!F:F)</f>
        <v xml:space="preserve"> </v>
      </c>
      <c r="H115" s="19">
        <f ca="1">_xlfn.XLOOKUP(__xlnm._FilterDatabase_1515[[#This Row],[SAPSA Number]],'DS Point summary'!A:A,'DS Point summary'!G:G)</f>
        <v>48</v>
      </c>
      <c r="I115" s="33" t="s">
        <v>366</v>
      </c>
      <c r="J115" s="34">
        <f t="shared" si="9"/>
        <v>0</v>
      </c>
      <c r="K115" s="22">
        <f t="shared" si="10"/>
        <v>0</v>
      </c>
      <c r="L115" s="23">
        <v>0</v>
      </c>
      <c r="M115" s="24">
        <v>0</v>
      </c>
      <c r="N115" s="23">
        <v>0</v>
      </c>
      <c r="O115" s="24">
        <v>0</v>
      </c>
      <c r="P115" s="23">
        <v>0</v>
      </c>
      <c r="Q115" s="24">
        <v>0</v>
      </c>
      <c r="R115" s="23">
        <v>0</v>
      </c>
      <c r="S115" s="24">
        <v>0</v>
      </c>
      <c r="T115" s="23">
        <v>0</v>
      </c>
      <c r="U115" s="24">
        <v>0</v>
      </c>
      <c r="V115" s="23">
        <v>0</v>
      </c>
      <c r="W115" s="24">
        <v>0</v>
      </c>
    </row>
    <row r="116" spans="1:23" x14ac:dyDescent="0.25">
      <c r="A116" s="31">
        <f t="shared" si="11"/>
        <v>5</v>
      </c>
      <c r="B116" s="41">
        <v>6564</v>
      </c>
      <c r="C116" s="25" t="str">
        <f>_xlfn.XLOOKUP(__xlnm._FilterDatabase_1515[[#This Row],[SAPSA Number]],Table1[SAPSA number],Table1[Paid up])</f>
        <v>Y</v>
      </c>
      <c r="D116" s="39" t="str">
        <f>_xlfn.XLOOKUP(__xlnm._FilterDatabase_1515[[#This Row],[SAPSA Number]],'DS Point summary'!A:A,'DS Point summary'!C:C)</f>
        <v xml:space="preserve">Schalk </v>
      </c>
      <c r="E116" s="39" t="str">
        <f>_xlfn.XLOOKUP(__xlnm._FilterDatabase_1515[[#This Row],[SAPSA Number]],'DS Point summary'!A:A,'DS Point summary'!D:D)</f>
        <v>van Jaarsveld</v>
      </c>
      <c r="F116" s="20" t="str">
        <f>_xlfn.XLOOKUP(__xlnm._FilterDatabase_1515[[#This Row],[SAPSA Number]],'DS Point summary'!A:A,'DS Point summary'!E:E)</f>
        <v>WS</v>
      </c>
      <c r="G116" s="17" t="str">
        <f ca="1">_xlfn.XLOOKUP(__xlnm._FilterDatabase_1515[[#This Row],[SAPSA Number]],'DS Point summary'!A:A,'DS Point summary'!F:F)</f>
        <v xml:space="preserve"> </v>
      </c>
      <c r="H116" s="19">
        <f ca="1">_xlfn.XLOOKUP(__xlnm._FilterDatabase_1515[[#This Row],[SAPSA Number]],'DS Point summary'!A:A,'DS Point summary'!G:G)</f>
        <v>40</v>
      </c>
      <c r="I116" s="33" t="s">
        <v>366</v>
      </c>
      <c r="J116" s="34">
        <f t="shared" si="9"/>
        <v>0</v>
      </c>
      <c r="K116" s="22">
        <f t="shared" si="10"/>
        <v>0</v>
      </c>
      <c r="L116" s="23">
        <v>0</v>
      </c>
      <c r="M116" s="24">
        <v>0</v>
      </c>
      <c r="N116" s="23">
        <v>0</v>
      </c>
      <c r="O116" s="24">
        <v>0</v>
      </c>
      <c r="P116" s="23">
        <v>0</v>
      </c>
      <c r="Q116" s="24">
        <v>0</v>
      </c>
      <c r="R116" s="23">
        <v>0</v>
      </c>
      <c r="S116" s="24">
        <v>0</v>
      </c>
      <c r="T116" s="23">
        <v>0</v>
      </c>
      <c r="U116" s="24">
        <v>0</v>
      </c>
      <c r="V116" s="23">
        <v>0</v>
      </c>
      <c r="W116" s="24">
        <v>0</v>
      </c>
    </row>
    <row r="117" spans="1:23" x14ac:dyDescent="0.25">
      <c r="A117" s="31">
        <f t="shared" si="11"/>
        <v>5</v>
      </c>
      <c r="B117" s="32">
        <v>5262</v>
      </c>
      <c r="C117" s="25" t="str">
        <f>_xlfn.XLOOKUP(__xlnm._FilterDatabase_1515[[#This Row],[SAPSA Number]],Table1[SAPSA number],Table1[Paid up])</f>
        <v>Y</v>
      </c>
      <c r="D117" s="39" t="str">
        <f>_xlfn.XLOOKUP(__xlnm._FilterDatabase_1515[[#This Row],[SAPSA Number]],'DS Point summary'!A:A,'DS Point summary'!C:C)</f>
        <v>Andre</v>
      </c>
      <c r="E117" s="39" t="str">
        <f>_xlfn.XLOOKUP(__xlnm._FilterDatabase_1515[[#This Row],[SAPSA Number]],'DS Point summary'!A:A,'DS Point summary'!D:D)</f>
        <v>van Rooyen</v>
      </c>
      <c r="F117" s="20" t="str">
        <f>_xlfn.XLOOKUP(__xlnm._FilterDatabase_1515[[#This Row],[SAPSA Number]],'DS Point summary'!A:A,'DS Point summary'!E:E)</f>
        <v>A</v>
      </c>
      <c r="G117" s="17" t="str">
        <f ca="1">_xlfn.XLOOKUP(__xlnm._FilterDatabase_1515[[#This Row],[SAPSA Number]],'DS Point summary'!A:A,'DS Point summary'!F:F)</f>
        <v xml:space="preserve"> </v>
      </c>
      <c r="H117" s="19">
        <f ca="1">_xlfn.XLOOKUP(__xlnm._FilterDatabase_1515[[#This Row],[SAPSA Number]],'DS Point summary'!A:A,'DS Point summary'!G:G)</f>
        <v>47</v>
      </c>
      <c r="I117" s="33" t="s">
        <v>366</v>
      </c>
      <c r="J117" s="34">
        <f t="shared" si="9"/>
        <v>0</v>
      </c>
      <c r="K117" s="22">
        <f t="shared" si="10"/>
        <v>0</v>
      </c>
      <c r="L117" s="23">
        <v>0</v>
      </c>
      <c r="M117" s="24">
        <v>0</v>
      </c>
      <c r="N117" s="23">
        <v>0</v>
      </c>
      <c r="O117" s="24">
        <v>0</v>
      </c>
      <c r="P117" s="23">
        <v>0</v>
      </c>
      <c r="Q117" s="24">
        <v>0</v>
      </c>
      <c r="R117" s="23">
        <v>0</v>
      </c>
      <c r="S117" s="24">
        <v>0</v>
      </c>
      <c r="T117" s="23">
        <v>0</v>
      </c>
      <c r="U117" s="24">
        <v>0</v>
      </c>
      <c r="V117" s="23">
        <v>0</v>
      </c>
      <c r="W117" s="24">
        <v>0</v>
      </c>
    </row>
    <row r="118" spans="1:23" x14ac:dyDescent="0.25">
      <c r="A118" s="31">
        <f t="shared" si="11"/>
        <v>5</v>
      </c>
      <c r="B118" s="41">
        <v>7075</v>
      </c>
      <c r="C118" s="25" t="str">
        <f>_xlfn.XLOOKUP(__xlnm._FilterDatabase_1515[[#This Row],[SAPSA Number]],Table1[SAPSA number],Table1[Paid up])</f>
        <v>Y</v>
      </c>
      <c r="D118" s="39" t="str">
        <f>_xlfn.XLOOKUP(__xlnm._FilterDatabase_1515[[#This Row],[SAPSA Number]],'DS Point summary'!A:A,'DS Point summary'!C:C)</f>
        <v>Erika</v>
      </c>
      <c r="E118" s="39" t="str">
        <f>_xlfn.XLOOKUP(__xlnm._FilterDatabase_1515[[#This Row],[SAPSA Number]],'DS Point summary'!A:A,'DS Point summary'!D:D)</f>
        <v>van Rooyen</v>
      </c>
      <c r="F118" s="20" t="str">
        <f>_xlfn.XLOOKUP(__xlnm._FilterDatabase_1515[[#This Row],[SAPSA Number]],'DS Point summary'!A:A,'DS Point summary'!E:E)</f>
        <v>E</v>
      </c>
      <c r="G118" s="17" t="str">
        <f>_xlfn.XLOOKUP(__xlnm._FilterDatabase_1515[[#This Row],[SAPSA Number]],'DS Point summary'!A:A,'DS Point summary'!F:F)</f>
        <v>Lady</v>
      </c>
      <c r="H118" s="19">
        <f>_xlfn.XLOOKUP(__xlnm._FilterDatabase_1515[[#This Row],[SAPSA Number]],'DS Point summary'!A:A,'DS Point summary'!G:G)</f>
        <v>0</v>
      </c>
      <c r="I118" s="33" t="s">
        <v>366</v>
      </c>
      <c r="J118" s="34">
        <f t="shared" si="9"/>
        <v>0</v>
      </c>
      <c r="K118" s="22">
        <f t="shared" si="10"/>
        <v>0</v>
      </c>
      <c r="L118" s="23">
        <v>0</v>
      </c>
      <c r="M118" s="24">
        <v>0</v>
      </c>
      <c r="N118" s="23">
        <v>0</v>
      </c>
      <c r="O118" s="24">
        <v>0</v>
      </c>
      <c r="P118" s="23">
        <v>0</v>
      </c>
      <c r="Q118" s="24">
        <v>0</v>
      </c>
      <c r="R118" s="23">
        <v>0</v>
      </c>
      <c r="S118" s="24">
        <v>0</v>
      </c>
      <c r="T118" s="23">
        <v>0</v>
      </c>
      <c r="U118" s="24">
        <v>0</v>
      </c>
      <c r="V118" s="23">
        <v>0</v>
      </c>
      <c r="W118" s="24">
        <v>0</v>
      </c>
    </row>
    <row r="119" spans="1:23" x14ac:dyDescent="0.25">
      <c r="A119" s="31">
        <f t="shared" si="11"/>
        <v>5</v>
      </c>
      <c r="B119" s="32">
        <v>5971</v>
      </c>
      <c r="C119" s="25" t="str">
        <f>_xlfn.XLOOKUP(__xlnm._FilterDatabase_1515[[#This Row],[SAPSA Number]],Table1[SAPSA number],Table1[Paid up])</f>
        <v>Y</v>
      </c>
      <c r="D119" s="39" t="str">
        <f>_xlfn.XLOOKUP(__xlnm._FilterDatabase_1515[[#This Row],[SAPSA Number]],'DS Point summary'!A:A,'DS Point summary'!C:C)</f>
        <v>Hendrik</v>
      </c>
      <c r="E119" s="39" t="str">
        <f>_xlfn.XLOOKUP(__xlnm._FilterDatabase_1515[[#This Row],[SAPSA Number]],'DS Point summary'!A:A,'DS Point summary'!D:D)</f>
        <v>van Rooyen</v>
      </c>
      <c r="F119" s="20" t="str">
        <f>_xlfn.XLOOKUP(__xlnm._FilterDatabase_1515[[#This Row],[SAPSA Number]],'DS Point summary'!A:A,'DS Point summary'!E:E)</f>
        <v>H</v>
      </c>
      <c r="G119" s="17" t="str">
        <f ca="1">_xlfn.XLOOKUP(__xlnm._FilterDatabase_1515[[#This Row],[SAPSA Number]],'DS Point summary'!A:A,'DS Point summary'!F:F)</f>
        <v>S</v>
      </c>
      <c r="H119" s="19">
        <f ca="1">_xlfn.XLOOKUP(__xlnm._FilterDatabase_1515[[#This Row],[SAPSA Number]],'DS Point summary'!A:A,'DS Point summary'!G:G)</f>
        <v>50</v>
      </c>
      <c r="I119" s="33" t="s">
        <v>366</v>
      </c>
      <c r="J119" s="34">
        <f t="shared" si="9"/>
        <v>0</v>
      </c>
      <c r="K119" s="22">
        <f t="shared" si="10"/>
        <v>0</v>
      </c>
      <c r="L119" s="23">
        <v>0</v>
      </c>
      <c r="M119" s="24">
        <v>0</v>
      </c>
      <c r="N119" s="23">
        <v>0</v>
      </c>
      <c r="O119" s="24">
        <v>0</v>
      </c>
      <c r="P119" s="23">
        <v>0</v>
      </c>
      <c r="Q119" s="24">
        <v>0</v>
      </c>
      <c r="R119" s="23">
        <v>0</v>
      </c>
      <c r="S119" s="24">
        <v>0</v>
      </c>
      <c r="T119" s="23">
        <v>0</v>
      </c>
      <c r="U119" s="24">
        <v>0</v>
      </c>
      <c r="V119" s="23">
        <v>0</v>
      </c>
      <c r="W119" s="24">
        <v>0</v>
      </c>
    </row>
    <row r="120" spans="1:23" x14ac:dyDescent="0.25">
      <c r="A120" s="31">
        <f t="shared" si="11"/>
        <v>5</v>
      </c>
      <c r="B120" s="32">
        <v>2089</v>
      </c>
      <c r="C120" s="25" t="str">
        <f>_xlfn.XLOOKUP(__xlnm._FilterDatabase_1515[[#This Row],[SAPSA Number]],Table1[SAPSA number],Table1[Paid up])</f>
        <v>Y</v>
      </c>
      <c r="D120" s="39" t="str">
        <f>_xlfn.XLOOKUP(__xlnm._FilterDatabase_1515[[#This Row],[SAPSA Number]],'DS Point summary'!A:A,'DS Point summary'!C:C)</f>
        <v>Doané</v>
      </c>
      <c r="E120" s="39" t="str">
        <f>_xlfn.XLOOKUP(__xlnm._FilterDatabase_1515[[#This Row],[SAPSA Number]],'DS Point summary'!A:A,'DS Point summary'!D:D)</f>
        <v>Vermooten</v>
      </c>
      <c r="F120" s="20" t="str">
        <f>_xlfn.XLOOKUP(__xlnm._FilterDatabase_1515[[#This Row],[SAPSA Number]],'DS Point summary'!A:A,'DS Point summary'!E:E)</f>
        <v>D</v>
      </c>
      <c r="G120" s="17" t="str">
        <f ca="1">_xlfn.XLOOKUP(__xlnm._FilterDatabase_1515[[#This Row],[SAPSA Number]],'DS Point summary'!A:A,'DS Point summary'!F:F)</f>
        <v xml:space="preserve"> </v>
      </c>
      <c r="H120" s="19">
        <f ca="1">_xlfn.XLOOKUP(__xlnm._FilterDatabase_1515[[#This Row],[SAPSA Number]],'DS Point summary'!A:A,'DS Point summary'!G:G)</f>
        <v>41</v>
      </c>
      <c r="I120" s="33" t="s">
        <v>366</v>
      </c>
      <c r="J120" s="34">
        <f t="shared" si="9"/>
        <v>0</v>
      </c>
      <c r="K120" s="22">
        <f t="shared" si="10"/>
        <v>0</v>
      </c>
      <c r="L120" s="83">
        <v>0</v>
      </c>
      <c r="M120" s="84">
        <v>0</v>
      </c>
      <c r="N120" s="83">
        <v>0</v>
      </c>
      <c r="O120" s="84">
        <v>0</v>
      </c>
      <c r="P120" s="83">
        <v>0</v>
      </c>
      <c r="Q120" s="84">
        <v>0</v>
      </c>
      <c r="R120" s="83">
        <v>0</v>
      </c>
      <c r="S120" s="84">
        <v>0</v>
      </c>
      <c r="T120" s="83">
        <v>0</v>
      </c>
      <c r="U120" s="84">
        <v>0</v>
      </c>
      <c r="V120" s="83">
        <v>0</v>
      </c>
      <c r="W120" s="84">
        <v>0</v>
      </c>
    </row>
    <row r="121" spans="1:23" x14ac:dyDescent="0.25">
      <c r="A121" s="31">
        <f t="shared" si="11"/>
        <v>5</v>
      </c>
      <c r="B121" s="32">
        <v>896</v>
      </c>
      <c r="C121" s="25" t="str">
        <f>_xlfn.XLOOKUP(__xlnm._FilterDatabase_1515[[#This Row],[SAPSA Number]],Table1[SAPSA number],Table1[Paid up])</f>
        <v>Y</v>
      </c>
      <c r="D121" s="39" t="str">
        <f>_xlfn.XLOOKUP(__xlnm._FilterDatabase_1515[[#This Row],[SAPSA Number]],'DS Point summary'!A:A,'DS Point summary'!C:C)</f>
        <v>Johannes Francois</v>
      </c>
      <c r="E121" s="39" t="str">
        <f>_xlfn.XLOOKUP(__xlnm._FilterDatabase_1515[[#This Row],[SAPSA Number]],'DS Point summary'!A:A,'DS Point summary'!D:D)</f>
        <v>Wheeler</v>
      </c>
      <c r="F121" s="20" t="str">
        <f>_xlfn.XLOOKUP(__xlnm._FilterDatabase_1515[[#This Row],[SAPSA Number]],'DS Point summary'!A:A,'DS Point summary'!E:E)</f>
        <v>JF</v>
      </c>
      <c r="G121" s="17" t="str">
        <f ca="1">_xlfn.XLOOKUP(__xlnm._FilterDatabase_1515[[#This Row],[SAPSA Number]],'DS Point summary'!A:A,'DS Point summary'!F:F)</f>
        <v xml:space="preserve"> </v>
      </c>
      <c r="H121" s="19">
        <f ca="1">_xlfn.XLOOKUP(__xlnm._FilterDatabase_1515[[#This Row],[SAPSA Number]],'DS Point summary'!A:A,'DS Point summary'!G:G)</f>
        <v>45</v>
      </c>
      <c r="I121" s="33" t="s">
        <v>366</v>
      </c>
      <c r="J121" s="34">
        <f t="shared" si="9"/>
        <v>0</v>
      </c>
      <c r="K121" s="22">
        <f t="shared" si="10"/>
        <v>0</v>
      </c>
      <c r="L121" s="23">
        <v>0</v>
      </c>
      <c r="M121" s="24">
        <v>0</v>
      </c>
      <c r="N121" s="23">
        <v>0</v>
      </c>
      <c r="O121" s="24">
        <v>0</v>
      </c>
      <c r="P121" s="23">
        <v>0</v>
      </c>
      <c r="Q121" s="24">
        <v>0</v>
      </c>
      <c r="R121" s="23">
        <v>0</v>
      </c>
      <c r="S121" s="24">
        <v>0</v>
      </c>
      <c r="T121" s="23">
        <v>0</v>
      </c>
      <c r="U121" s="24">
        <v>0</v>
      </c>
      <c r="V121" s="23">
        <v>0</v>
      </c>
      <c r="W121" s="24">
        <v>0</v>
      </c>
    </row>
    <row r="122" spans="1:23" x14ac:dyDescent="0.25">
      <c r="A122" s="31">
        <f t="shared" si="11"/>
        <v>5</v>
      </c>
      <c r="B122" s="32">
        <v>1716</v>
      </c>
      <c r="C122" s="25" t="str">
        <f>_xlfn.XLOOKUP(__xlnm._FilterDatabase_1515[[#This Row],[SAPSA Number]],Table1[SAPSA number],Table1[Paid up])</f>
        <v>Y</v>
      </c>
      <c r="D122" s="39" t="str">
        <f>_xlfn.XLOOKUP(__xlnm._FilterDatabase_1515[[#This Row],[SAPSA Number]],'DS Point summary'!A:A,'DS Point summary'!C:C)</f>
        <v>Albert</v>
      </c>
      <c r="E122" s="39" t="str">
        <f>_xlfn.XLOOKUP(__xlnm._FilterDatabase_1515[[#This Row],[SAPSA Number]],'DS Point summary'!A:A,'DS Point summary'!D:D)</f>
        <v>Wöcke</v>
      </c>
      <c r="F122" s="20" t="str">
        <f>_xlfn.XLOOKUP(__xlnm._FilterDatabase_1515[[#This Row],[SAPSA Number]],'DS Point summary'!A:A,'DS Point summary'!E:E)</f>
        <v>A</v>
      </c>
      <c r="G122" s="17" t="str">
        <f ca="1">_xlfn.XLOOKUP(__xlnm._FilterDatabase_1515[[#This Row],[SAPSA Number]],'DS Point summary'!A:A,'DS Point summary'!F:F)</f>
        <v>S</v>
      </c>
      <c r="H122" s="19">
        <f ca="1">_xlfn.XLOOKUP(__xlnm._FilterDatabase_1515[[#This Row],[SAPSA Number]],'DS Point summary'!A:A,'DS Point summary'!G:G)</f>
        <v>57</v>
      </c>
      <c r="I122" s="33" t="s">
        <v>366</v>
      </c>
      <c r="J122" s="34">
        <f t="shared" si="9"/>
        <v>0</v>
      </c>
      <c r="K122" s="22">
        <f t="shared" si="10"/>
        <v>0</v>
      </c>
      <c r="L122" s="23">
        <v>0</v>
      </c>
      <c r="M122" s="24">
        <v>0</v>
      </c>
      <c r="N122" s="23">
        <v>0</v>
      </c>
      <c r="O122" s="24">
        <v>0</v>
      </c>
      <c r="P122" s="23">
        <v>0</v>
      </c>
      <c r="Q122" s="24">
        <v>0</v>
      </c>
      <c r="R122" s="23">
        <v>0</v>
      </c>
      <c r="S122" s="24">
        <v>0</v>
      </c>
      <c r="T122" s="23">
        <v>0</v>
      </c>
      <c r="U122" s="24">
        <v>0</v>
      </c>
      <c r="V122" s="23">
        <v>0</v>
      </c>
      <c r="W122" s="24">
        <v>0</v>
      </c>
    </row>
    <row r="123" spans="1:23" x14ac:dyDescent="0.25">
      <c r="A123" s="31">
        <f t="shared" si="11"/>
        <v>5</v>
      </c>
      <c r="B123" s="32">
        <v>206</v>
      </c>
      <c r="C123" s="25" t="str">
        <f>_xlfn.XLOOKUP(__xlnm._FilterDatabase_1515[[#This Row],[SAPSA Number]],Table1[SAPSA number],Table1[Paid up])</f>
        <v>Y</v>
      </c>
      <c r="D123" s="39" t="str">
        <f>_xlfn.XLOOKUP(__xlnm._FilterDatabase_1515[[#This Row],[SAPSA Number]],'DS Point summary'!A:A,'DS Point summary'!C:C)</f>
        <v>Pierre Dewald</v>
      </c>
      <c r="E123" s="39" t="str">
        <f>_xlfn.XLOOKUP(__xlnm._FilterDatabase_1515[[#This Row],[SAPSA Number]],'DS Point summary'!A:A,'DS Point summary'!D:D)</f>
        <v>Wrogemann</v>
      </c>
      <c r="F123" s="20" t="str">
        <f>_xlfn.XLOOKUP(__xlnm._FilterDatabase_1515[[#This Row],[SAPSA Number]],'DS Point summary'!A:A,'DS Point summary'!E:E)</f>
        <v>PD</v>
      </c>
      <c r="G123" s="17" t="str">
        <f ca="1">_xlfn.XLOOKUP(__xlnm._FilterDatabase_1515[[#This Row],[SAPSA Number]],'DS Point summary'!A:A,'DS Point summary'!F:F)</f>
        <v>S</v>
      </c>
      <c r="H123" s="19">
        <f ca="1">_xlfn.XLOOKUP(__xlnm._FilterDatabase_1515[[#This Row],[SAPSA Number]],'DS Point summary'!A:A,'DS Point summary'!G:G)</f>
        <v>54</v>
      </c>
      <c r="I123" s="33" t="s">
        <v>366</v>
      </c>
      <c r="J123" s="34">
        <f t="shared" si="9"/>
        <v>0</v>
      </c>
      <c r="K123" s="22">
        <f t="shared" si="10"/>
        <v>0</v>
      </c>
      <c r="L123" s="23">
        <v>0</v>
      </c>
      <c r="M123" s="24">
        <v>0</v>
      </c>
      <c r="N123" s="23">
        <v>0</v>
      </c>
      <c r="O123" s="24">
        <v>0</v>
      </c>
      <c r="P123" s="23">
        <v>0</v>
      </c>
      <c r="Q123" s="24">
        <v>0</v>
      </c>
      <c r="R123" s="23">
        <v>0</v>
      </c>
      <c r="S123" s="24">
        <v>0</v>
      </c>
      <c r="T123" s="23">
        <v>0</v>
      </c>
      <c r="U123" s="24">
        <v>0</v>
      </c>
      <c r="V123" s="23">
        <v>0</v>
      </c>
      <c r="W123" s="24">
        <v>0</v>
      </c>
    </row>
    <row r="124" spans="1:23" x14ac:dyDescent="0.25">
      <c r="A124" s="31"/>
      <c r="B124" s="32"/>
      <c r="C124" s="25">
        <f>_xlfn.XLOOKUP(__xlnm._FilterDatabase_1515[[#This Row],[SAPSA Number]],Table1[SAPSA number],Table1[Paid up])</f>
        <v>0</v>
      </c>
      <c r="D124" s="39" t="e">
        <f>_xlfn.XLOOKUP(__xlnm._FilterDatabase_1515[[#This Row],[SAPSA Number]],'DS Point summary'!A:A,'DS Point summary'!C:C)</f>
        <v>#N/A</v>
      </c>
      <c r="E124" s="39">
        <f>_xlfn.XLOOKUP(__xlnm._FilterDatabase_1515[[#This Row],[SAPSA Number]],'DS Point summary'!A:A,'DS Point summary'!D:D)</f>
        <v>0</v>
      </c>
      <c r="F124" s="20">
        <f>_xlfn.XLOOKUP(__xlnm._FilterDatabase_1515[[#This Row],[SAPSA Number]],'DS Point summary'!A:A,'DS Point summary'!E:E)</f>
        <v>0</v>
      </c>
      <c r="G124" s="17">
        <f>_xlfn.XLOOKUP(__xlnm._FilterDatabase_1515[[#This Row],[SAPSA Number]],'DS Point summary'!A:A,'DS Point summary'!F:F)</f>
        <v>0</v>
      </c>
      <c r="H124" s="19"/>
      <c r="I124" s="33"/>
      <c r="J124" s="34"/>
      <c r="K124" s="22"/>
      <c r="L124" s="23"/>
      <c r="M124" s="24"/>
      <c r="N124" s="23"/>
      <c r="O124" s="24"/>
      <c r="P124" s="23"/>
      <c r="Q124" s="24"/>
      <c r="R124" s="23"/>
      <c r="S124" s="24"/>
      <c r="T124" s="23"/>
      <c r="U124" s="24"/>
      <c r="V124" s="23"/>
      <c r="W124" s="24"/>
    </row>
    <row r="125" spans="1:23" x14ac:dyDescent="0.25">
      <c r="A125" s="31"/>
      <c r="B125" s="32"/>
      <c r="C125" s="25">
        <f>_xlfn.XLOOKUP(__xlnm._FilterDatabase_1515[[#This Row],[SAPSA Number]],Table1[SAPSA number],Table1[Paid up])</f>
        <v>0</v>
      </c>
      <c r="D125" s="39" t="e">
        <f>_xlfn.XLOOKUP(__xlnm._FilterDatabase_1515[[#This Row],[SAPSA Number]],'DS Point summary'!A:A,'DS Point summary'!C:C)</f>
        <v>#N/A</v>
      </c>
      <c r="E125" s="39">
        <f>_xlfn.XLOOKUP(__xlnm._FilterDatabase_1515[[#This Row],[SAPSA Number]],'DS Point summary'!A:A,'DS Point summary'!D:D)</f>
        <v>0</v>
      </c>
      <c r="F125" s="20">
        <f>_xlfn.XLOOKUP(__xlnm._FilterDatabase_1515[[#This Row],[SAPSA Number]],'DS Point summary'!A:A,'DS Point summary'!E:E)</f>
        <v>0</v>
      </c>
      <c r="G125" s="17">
        <f>_xlfn.XLOOKUP(__xlnm._FilterDatabase_1515[[#This Row],[SAPSA Number]],'DS Point summary'!A:A,'DS Point summary'!F:F)</f>
        <v>0</v>
      </c>
      <c r="H125" s="19"/>
      <c r="I125" s="33"/>
      <c r="J125" s="34"/>
      <c r="K125" s="22"/>
      <c r="L125" s="23"/>
      <c r="M125" s="24"/>
      <c r="N125" s="23"/>
      <c r="O125" s="24"/>
      <c r="P125" s="23"/>
      <c r="Q125" s="24"/>
      <c r="R125" s="23"/>
      <c r="S125" s="24"/>
      <c r="T125" s="23"/>
      <c r="U125" s="24"/>
      <c r="V125" s="23"/>
      <c r="W125" s="24"/>
    </row>
    <row r="126" spans="1:23" x14ac:dyDescent="0.25">
      <c r="A126" s="31"/>
      <c r="B126" s="32"/>
      <c r="C126" s="25">
        <f>_xlfn.XLOOKUP(__xlnm._FilterDatabase_1515[[#This Row],[SAPSA Number]],Table1[SAPSA number],Table1[Paid up])</f>
        <v>0</v>
      </c>
      <c r="D126" s="39" t="e">
        <f>_xlfn.XLOOKUP(__xlnm._FilterDatabase_1515[[#This Row],[SAPSA Number]],'DS Point summary'!A:A,'DS Point summary'!C:C)</f>
        <v>#N/A</v>
      </c>
      <c r="E126" s="39">
        <f>_xlfn.XLOOKUP(__xlnm._FilterDatabase_1515[[#This Row],[SAPSA Number]],'DS Point summary'!A:A,'DS Point summary'!D:D)</f>
        <v>0</v>
      </c>
      <c r="F126" s="20">
        <f>_xlfn.XLOOKUP(__xlnm._FilterDatabase_1515[[#This Row],[SAPSA Number]],'DS Point summary'!A:A,'DS Point summary'!E:E)</f>
        <v>0</v>
      </c>
      <c r="G126" s="17">
        <f>_xlfn.XLOOKUP(__xlnm._FilterDatabase_1515[[#This Row],[SAPSA Number]],'DS Point summary'!A:A,'DS Point summary'!F:F)</f>
        <v>0</v>
      </c>
      <c r="H126" s="19" t="e">
        <f>_xlfn.XLOOKUP(__xlnm._FilterDatabase_1515[[#This Row],[SAPSA Number]],'DS Point summary'!A:A,'DS Point summary'!G:G)</f>
        <v>#N/A</v>
      </c>
      <c r="I126" s="33"/>
      <c r="J126" s="34"/>
      <c r="K126" s="22"/>
      <c r="L126" s="23"/>
      <c r="M126" s="24"/>
      <c r="N126" s="23"/>
      <c r="O126" s="24"/>
      <c r="P126" s="23"/>
      <c r="Q126" s="24"/>
      <c r="R126" s="23"/>
      <c r="S126" s="24"/>
      <c r="T126" s="23"/>
      <c r="U126" s="24"/>
      <c r="V126" s="23"/>
      <c r="W126" s="24"/>
    </row>
  </sheetData>
  <sheetProtection algorithmName="SHA-512" hashValue="nEiXhAut6Y1pK3grIuCY0NlOcIL7bpPIhSZwhoTezQtB1a2Q8uETQI0oTdE6ijPX2I/+bflOOAyIhcq1iF3zig==" saltValue="JOJFyYp8D8yUqRVGRvhzYQ==" spinCount="100000" sheet="1" selectLockedCells="1" selectUnlockedCells="1"/>
  <conditionalFormatting sqref="G2:G126">
    <cfRule type="cellIs" dxfId="5" priority="2" stopIfTrue="1" operator="equal">
      <formula>0</formula>
    </cfRule>
  </conditionalFormatting>
  <pageMargins left="0.7" right="0.7" top="0.75" bottom="0.75" header="0.3" footer="0.3"/>
  <tableParts count="1">
    <tablePart r:id="rId1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BE953E-41AE-4DD1-8A16-AC003BDA6BA4}">
  <sheetPr codeName="Sheet16">
    <tabColor theme="7" tint="0.39997558519241921"/>
  </sheetPr>
  <dimension ref="A1:AMK127"/>
  <sheetViews>
    <sheetView zoomScaleNormal="100" workbookViewId="0">
      <pane xSplit="1" ySplit="1" topLeftCell="B2" activePane="bottomRight" state="frozen"/>
      <selection activeCell="D82" sqref="D82"/>
      <selection pane="topRight" activeCell="D82" sqref="D82"/>
      <selection pane="bottomLeft" activeCell="D82" sqref="D82"/>
      <selection pane="bottomRight" activeCell="G129" sqref="G129"/>
    </sheetView>
  </sheetViews>
  <sheetFormatPr defaultRowHeight="15" x14ac:dyDescent="0.25"/>
  <cols>
    <col min="1" max="1" width="7.85546875" style="37" customWidth="1"/>
    <col min="2" max="2" width="9.42578125" style="64" customWidth="1"/>
    <col min="3" max="3" width="9.42578125" style="64" hidden="1" customWidth="1"/>
    <col min="4" max="4" width="17.5703125" style="16" bestFit="1" customWidth="1"/>
    <col min="5" max="5" width="17.5703125" style="16" customWidth="1"/>
    <col min="6" max="6" width="8.5703125" style="16" customWidth="1"/>
    <col min="7" max="7" width="6.7109375" style="16" customWidth="1"/>
    <col min="8" max="8" width="9" style="16" hidden="1" customWidth="1"/>
    <col min="9" max="9" width="9.7109375" style="16" customWidth="1"/>
    <col min="10" max="10" width="7.28515625" style="16" customWidth="1"/>
    <col min="11" max="11" width="8.140625" style="38" customWidth="1"/>
    <col min="12" max="23" width="6.85546875" style="16" customWidth="1"/>
    <col min="24" max="1025" width="10.28515625" style="16" customWidth="1"/>
  </cols>
  <sheetData>
    <row r="1" spans="1:23" ht="45" x14ac:dyDescent="0.25">
      <c r="A1" s="10" t="s">
        <v>348</v>
      </c>
      <c r="B1" s="63" t="s">
        <v>317</v>
      </c>
      <c r="C1" s="63" t="s">
        <v>698</v>
      </c>
      <c r="D1" s="11" t="s">
        <v>3</v>
      </c>
      <c r="E1" s="11" t="s">
        <v>4</v>
      </c>
      <c r="F1" s="11" t="s">
        <v>5</v>
      </c>
      <c r="G1" s="12" t="s">
        <v>318</v>
      </c>
      <c r="H1" s="13" t="s">
        <v>8</v>
      </c>
      <c r="I1" s="14" t="s">
        <v>349</v>
      </c>
      <c r="J1" s="14" t="s">
        <v>350</v>
      </c>
      <c r="K1" s="15" t="s">
        <v>351</v>
      </c>
      <c r="L1" s="14" t="s">
        <v>352</v>
      </c>
      <c r="M1" s="14" t="s">
        <v>353</v>
      </c>
      <c r="N1" s="14" t="s">
        <v>354</v>
      </c>
      <c r="O1" s="14" t="s">
        <v>355</v>
      </c>
      <c r="P1" s="14" t="s">
        <v>347</v>
      </c>
      <c r="Q1" s="14" t="s">
        <v>356</v>
      </c>
      <c r="R1" s="14" t="s">
        <v>357</v>
      </c>
      <c r="S1" s="14" t="s">
        <v>358</v>
      </c>
      <c r="T1" s="14" t="s">
        <v>359</v>
      </c>
      <c r="U1" s="14" t="s">
        <v>360</v>
      </c>
      <c r="V1" s="14" t="s">
        <v>361</v>
      </c>
      <c r="W1" s="14" t="s">
        <v>362</v>
      </c>
    </row>
    <row r="2" spans="1:23" ht="14.45" customHeight="1" x14ac:dyDescent="0.25">
      <c r="A2" s="17">
        <f t="shared" ref="A2:A28" si="0">RANK(K2,K$2:K$139,0)</f>
        <v>1</v>
      </c>
      <c r="B2" s="25">
        <v>6968</v>
      </c>
      <c r="C2" s="25" t="str">
        <f>_xlfn.XLOOKUP(__xlnm._FilterDatabase_1516[[#This Row],[SAPSA Number]],Table1[SAPSA number],Table1[Paid up])</f>
        <v>Y</v>
      </c>
      <c r="D2" s="39" t="str">
        <f>_xlfn.XLOOKUP(__xlnm._FilterDatabase_1516[[#This Row],[SAPSA Number]],'DS Point summary'!A:A,'DS Point summary'!C:C)</f>
        <v>Ian John</v>
      </c>
      <c r="E2" s="39" t="str">
        <f>_xlfn.XLOOKUP(__xlnm._FilterDatabase_1516[[#This Row],[SAPSA Number]],'DS Point summary'!A:A,'DS Point summary'!D:D)</f>
        <v>Kewley</v>
      </c>
      <c r="F2" s="20" t="str">
        <f>_xlfn.XLOOKUP(__xlnm._FilterDatabase_1516[[#This Row],[SAPSA Number]],'DS Point summary'!A:A,'DS Point summary'!E:E)</f>
        <v>IJ</v>
      </c>
      <c r="G2" s="17" t="str">
        <f ca="1">_xlfn.XLOOKUP(__xlnm._FilterDatabase_1516[[#This Row],[SAPSA Number]],'DS Point summary'!A:A,'DS Point summary'!F:F)</f>
        <v xml:space="preserve"> </v>
      </c>
      <c r="H2" s="19">
        <f ca="1">_xlfn.XLOOKUP(__xlnm._FilterDatabase_1516[[#This Row],[SAPSA Number]],'DS Point summary'!A:A,'DS Point summary'!G:G)</f>
        <v>44</v>
      </c>
      <c r="I2" s="19" t="s">
        <v>365</v>
      </c>
      <c r="J2" s="21">
        <f t="shared" ref="J2:J33" si="1">(IF(L2&gt;0,1,0)+(IF(M2&gt;0,1,0))+(IF(N2&gt;0,1,0))+(IF(O2&gt;0,1,0))+(IF(P2&gt;0,1,0))+(IF(Q2&gt;0,1,0))+(IF(R2&gt;0,1,0))+(IF(S2&gt;0,1,0))+(IF(T2&gt;0,1,0))+(IF(U2&gt;0,1,0))+(IF(V2&gt;0,1,0))+(IF(W2&gt;0,1,0)))</f>
        <v>3</v>
      </c>
      <c r="K2" s="22">
        <f t="shared" ref="K2:K33" si="2">(LARGE(L2:U2,1)+LARGE(L2:U2,2)+LARGE(L2:U2,3)+LARGE(L2:U2,4)+LARGE(L2:U2,5))/5</f>
        <v>40</v>
      </c>
      <c r="L2" s="23">
        <v>0</v>
      </c>
      <c r="M2" s="24">
        <v>0</v>
      </c>
      <c r="N2" s="23">
        <v>0</v>
      </c>
      <c r="O2" s="24">
        <v>0</v>
      </c>
      <c r="P2" s="23">
        <v>0</v>
      </c>
      <c r="Q2" s="24">
        <v>100</v>
      </c>
      <c r="R2" s="23">
        <v>0</v>
      </c>
      <c r="S2" s="24">
        <v>0</v>
      </c>
      <c r="T2" s="23">
        <v>0</v>
      </c>
      <c r="U2" s="24">
        <v>100</v>
      </c>
      <c r="V2" s="23">
        <v>100</v>
      </c>
      <c r="W2" s="24">
        <v>0</v>
      </c>
    </row>
    <row r="3" spans="1:23" ht="14.45" customHeight="1" x14ac:dyDescent="0.25">
      <c r="A3" s="17">
        <f t="shared" si="0"/>
        <v>2</v>
      </c>
      <c r="B3" s="25"/>
      <c r="C3" s="25">
        <f>_xlfn.XLOOKUP(__xlnm._FilterDatabase_1516[[#This Row],[SAPSA Number]],Table1[SAPSA number],Table1[Paid up])</f>
        <v>0</v>
      </c>
      <c r="D3" s="39">
        <f>_xlfn.XLOOKUP(__xlnm._FilterDatabase_1516[[#This Row],[SAPSA Number]],'DS Point summary'!A:A,'DS Point summary'!C:C)</f>
        <v>0</v>
      </c>
      <c r="E3" s="39">
        <f>_xlfn.XLOOKUP(__xlnm._FilterDatabase_1516[[#This Row],[SAPSA Number]],'DS Point summary'!A:A,'DS Point summary'!D:D)</f>
        <v>0</v>
      </c>
      <c r="F3" s="20">
        <f>_xlfn.XLOOKUP(__xlnm._FilterDatabase_1516[[#This Row],[SAPSA Number]],'DS Point summary'!A:A,'DS Point summary'!E:E)</f>
        <v>0</v>
      </c>
      <c r="G3" s="17">
        <f>_xlfn.XLOOKUP(__xlnm._FilterDatabase_1516[[#This Row],[SAPSA Number]],'DS Point summary'!A:A,'DS Point summary'!F:F)</f>
        <v>0</v>
      </c>
      <c r="H3" s="19">
        <f>_xlfn.XLOOKUP(__xlnm._FilterDatabase_1516[[#This Row],[SAPSA Number]],'DS Point summary'!A:A,'DS Point summary'!G:G)</f>
        <v>0</v>
      </c>
      <c r="I3" s="19" t="s">
        <v>365</v>
      </c>
      <c r="J3" s="21">
        <f t="shared" si="1"/>
        <v>0</v>
      </c>
      <c r="K3" s="22">
        <f t="shared" si="2"/>
        <v>0</v>
      </c>
      <c r="L3" s="23">
        <v>0</v>
      </c>
      <c r="M3" s="24">
        <v>0</v>
      </c>
      <c r="N3" s="23">
        <v>0</v>
      </c>
      <c r="O3" s="24">
        <v>0</v>
      </c>
      <c r="P3" s="23">
        <v>0</v>
      </c>
      <c r="Q3" s="24">
        <v>0</v>
      </c>
      <c r="R3" s="23">
        <v>0</v>
      </c>
      <c r="S3" s="24">
        <v>0</v>
      </c>
      <c r="T3" s="23">
        <v>0</v>
      </c>
      <c r="U3" s="24">
        <v>0</v>
      </c>
      <c r="V3" s="23">
        <v>0</v>
      </c>
      <c r="W3" s="24">
        <v>0</v>
      </c>
    </row>
    <row r="4" spans="1:23" ht="14.45" customHeight="1" x14ac:dyDescent="0.25">
      <c r="A4" s="17">
        <f t="shared" si="0"/>
        <v>2</v>
      </c>
      <c r="B4" s="40"/>
      <c r="C4" s="25">
        <f>_xlfn.XLOOKUP(__xlnm._FilterDatabase_1516[[#This Row],[SAPSA Number]],Table1[SAPSA number],Table1[Paid up])</f>
        <v>0</v>
      </c>
      <c r="D4" s="39">
        <f>_xlfn.XLOOKUP(__xlnm._FilterDatabase_1516[[#This Row],[SAPSA Number]],'DS Point summary'!A:A,'DS Point summary'!C:C)</f>
        <v>0</v>
      </c>
      <c r="E4" s="39">
        <f>_xlfn.XLOOKUP(__xlnm._FilterDatabase_1516[[#This Row],[SAPSA Number]],'DS Point summary'!A:A,'DS Point summary'!D:D)</f>
        <v>0</v>
      </c>
      <c r="F4" s="20">
        <f>_xlfn.XLOOKUP(__xlnm._FilterDatabase_1516[[#This Row],[SAPSA Number]],'DS Point summary'!A:A,'DS Point summary'!E:E)</f>
        <v>0</v>
      </c>
      <c r="G4" s="17">
        <f>_xlfn.XLOOKUP(__xlnm._FilterDatabase_1516[[#This Row],[SAPSA Number]],'DS Point summary'!A:A,'DS Point summary'!F:F)</f>
        <v>0</v>
      </c>
      <c r="H4" s="19">
        <f>_xlfn.XLOOKUP(__xlnm._FilterDatabase_1516[[#This Row],[SAPSA Number]],'DS Point summary'!A:A,'DS Point summary'!G:G)</f>
        <v>0</v>
      </c>
      <c r="I4" s="19" t="s">
        <v>365</v>
      </c>
      <c r="J4" s="21">
        <f t="shared" si="1"/>
        <v>0</v>
      </c>
      <c r="K4" s="22">
        <f t="shared" si="2"/>
        <v>0</v>
      </c>
      <c r="L4" s="23">
        <v>0</v>
      </c>
      <c r="M4" s="24">
        <v>0</v>
      </c>
      <c r="N4" s="23">
        <v>0</v>
      </c>
      <c r="O4" s="24">
        <v>0</v>
      </c>
      <c r="P4" s="23">
        <v>0</v>
      </c>
      <c r="Q4" s="24">
        <v>0</v>
      </c>
      <c r="R4" s="23">
        <v>0</v>
      </c>
      <c r="S4" s="24">
        <v>0</v>
      </c>
      <c r="T4" s="23">
        <v>0</v>
      </c>
      <c r="U4" s="24">
        <v>0</v>
      </c>
      <c r="V4" s="23">
        <v>0</v>
      </c>
      <c r="W4" s="24">
        <v>0</v>
      </c>
    </row>
    <row r="5" spans="1:23" ht="14.45" customHeight="1" x14ac:dyDescent="0.25">
      <c r="A5" s="17">
        <f t="shared" si="0"/>
        <v>2</v>
      </c>
      <c r="B5" s="40"/>
      <c r="C5" s="25">
        <f>_xlfn.XLOOKUP(__xlnm._FilterDatabase_1516[[#This Row],[SAPSA Number]],Table1[SAPSA number],Table1[Paid up])</f>
        <v>0</v>
      </c>
      <c r="D5" s="39">
        <f>_xlfn.XLOOKUP(__xlnm._FilterDatabase_1516[[#This Row],[SAPSA Number]],'DS Point summary'!A:A,'DS Point summary'!C:C)</f>
        <v>0</v>
      </c>
      <c r="E5" s="39">
        <f>_xlfn.XLOOKUP(__xlnm._FilterDatabase_1516[[#This Row],[SAPSA Number]],'DS Point summary'!A:A,'DS Point summary'!D:D)</f>
        <v>0</v>
      </c>
      <c r="F5" s="20">
        <f>_xlfn.XLOOKUP(__xlnm._FilterDatabase_1516[[#This Row],[SAPSA Number]],'DS Point summary'!A:A,'DS Point summary'!E:E)</f>
        <v>0</v>
      </c>
      <c r="G5" s="17">
        <f>_xlfn.XLOOKUP(__xlnm._FilterDatabase_1516[[#This Row],[SAPSA Number]],'DS Point summary'!A:A,'DS Point summary'!F:F)</f>
        <v>0</v>
      </c>
      <c r="H5" s="19">
        <f>_xlfn.XLOOKUP(__xlnm._FilterDatabase_1516[[#This Row],[SAPSA Number]],'DS Point summary'!A:A,'DS Point summary'!G:G)</f>
        <v>0</v>
      </c>
      <c r="I5" s="19" t="s">
        <v>365</v>
      </c>
      <c r="J5" s="21">
        <f t="shared" si="1"/>
        <v>0</v>
      </c>
      <c r="K5" s="22">
        <f t="shared" si="2"/>
        <v>0</v>
      </c>
      <c r="L5" s="23">
        <v>0</v>
      </c>
      <c r="M5" s="24">
        <v>0</v>
      </c>
      <c r="N5" s="23">
        <v>0</v>
      </c>
      <c r="O5" s="24">
        <v>0</v>
      </c>
      <c r="P5" s="23">
        <v>0</v>
      </c>
      <c r="Q5" s="24">
        <v>0</v>
      </c>
      <c r="R5" s="23">
        <v>0</v>
      </c>
      <c r="S5" s="24">
        <v>0</v>
      </c>
      <c r="T5" s="23">
        <v>0</v>
      </c>
      <c r="U5" s="24">
        <v>0</v>
      </c>
      <c r="V5" s="23">
        <v>0</v>
      </c>
      <c r="W5" s="24">
        <v>0</v>
      </c>
    </row>
    <row r="6" spans="1:23" ht="14.45" customHeight="1" x14ac:dyDescent="0.25">
      <c r="A6" s="17">
        <f t="shared" si="0"/>
        <v>2</v>
      </c>
      <c r="B6" s="40"/>
      <c r="C6" s="25">
        <f>_xlfn.XLOOKUP(__xlnm._FilterDatabase_1516[[#This Row],[SAPSA Number]],Table1[SAPSA number],Table1[Paid up])</f>
        <v>0</v>
      </c>
      <c r="D6" s="39">
        <f>_xlfn.XLOOKUP(__xlnm._FilterDatabase_1516[[#This Row],[SAPSA Number]],'DS Point summary'!A:A,'DS Point summary'!C:C)</f>
        <v>0</v>
      </c>
      <c r="E6" s="39">
        <f>_xlfn.XLOOKUP(__xlnm._FilterDatabase_1516[[#This Row],[SAPSA Number]],'DS Point summary'!A:A,'DS Point summary'!D:D)</f>
        <v>0</v>
      </c>
      <c r="F6" s="20">
        <f>_xlfn.XLOOKUP(__xlnm._FilterDatabase_1516[[#This Row],[SAPSA Number]],'DS Point summary'!A:A,'DS Point summary'!E:E)</f>
        <v>0</v>
      </c>
      <c r="G6" s="17">
        <f>_xlfn.XLOOKUP(__xlnm._FilterDatabase_1516[[#This Row],[SAPSA Number]],'DS Point summary'!A:A,'DS Point summary'!F:F)</f>
        <v>0</v>
      </c>
      <c r="H6" s="19">
        <f>_xlfn.XLOOKUP(__xlnm._FilterDatabase_1516[[#This Row],[SAPSA Number]],'DS Point summary'!A:A,'DS Point summary'!G:G)</f>
        <v>0</v>
      </c>
      <c r="I6" s="19" t="s">
        <v>365</v>
      </c>
      <c r="J6" s="21">
        <f t="shared" si="1"/>
        <v>0</v>
      </c>
      <c r="K6" s="22">
        <f t="shared" si="2"/>
        <v>0</v>
      </c>
      <c r="L6" s="23">
        <v>0</v>
      </c>
      <c r="M6" s="24">
        <v>0</v>
      </c>
      <c r="N6" s="23">
        <v>0</v>
      </c>
      <c r="O6" s="24">
        <v>0</v>
      </c>
      <c r="P6" s="23">
        <v>0</v>
      </c>
      <c r="Q6" s="24">
        <v>0</v>
      </c>
      <c r="R6" s="23">
        <v>0</v>
      </c>
      <c r="S6" s="24">
        <v>0</v>
      </c>
      <c r="T6" s="23">
        <v>0</v>
      </c>
      <c r="U6" s="24">
        <v>0</v>
      </c>
      <c r="V6" s="23">
        <v>0</v>
      </c>
      <c r="W6" s="24">
        <v>0</v>
      </c>
    </row>
    <row r="7" spans="1:23" ht="14.45" customHeight="1" x14ac:dyDescent="0.25">
      <c r="A7" s="17">
        <f t="shared" si="0"/>
        <v>2</v>
      </c>
      <c r="B7" s="40"/>
      <c r="C7" s="25">
        <f>_xlfn.XLOOKUP(__xlnm._FilterDatabase_1516[[#This Row],[SAPSA Number]],Table1[SAPSA number],Table1[Paid up])</f>
        <v>0</v>
      </c>
      <c r="D7" s="39">
        <f>_xlfn.XLOOKUP(__xlnm._FilterDatabase_1516[[#This Row],[SAPSA Number]],'DS Point summary'!A:A,'DS Point summary'!C:C)</f>
        <v>0</v>
      </c>
      <c r="E7" s="39">
        <f>_xlfn.XLOOKUP(__xlnm._FilterDatabase_1516[[#This Row],[SAPSA Number]],'DS Point summary'!A:A,'DS Point summary'!D:D)</f>
        <v>0</v>
      </c>
      <c r="F7" s="20">
        <f>_xlfn.XLOOKUP(__xlnm._FilterDatabase_1516[[#This Row],[SAPSA Number]],'DS Point summary'!A:A,'DS Point summary'!E:E)</f>
        <v>0</v>
      </c>
      <c r="G7" s="17">
        <f>_xlfn.XLOOKUP(__xlnm._FilterDatabase_1516[[#This Row],[SAPSA Number]],'DS Point summary'!A:A,'DS Point summary'!F:F)</f>
        <v>0</v>
      </c>
      <c r="H7" s="19">
        <f>_xlfn.XLOOKUP(__xlnm._FilterDatabase_1516[[#This Row],[SAPSA Number]],'DS Point summary'!A:A,'DS Point summary'!G:G)</f>
        <v>0</v>
      </c>
      <c r="I7" s="19" t="s">
        <v>365</v>
      </c>
      <c r="J7" s="21">
        <f t="shared" si="1"/>
        <v>0</v>
      </c>
      <c r="K7" s="22">
        <f t="shared" si="2"/>
        <v>0</v>
      </c>
      <c r="L7" s="23">
        <v>0</v>
      </c>
      <c r="M7" s="24">
        <v>0</v>
      </c>
      <c r="N7" s="23">
        <v>0</v>
      </c>
      <c r="O7" s="24">
        <v>0</v>
      </c>
      <c r="P7" s="23">
        <v>0</v>
      </c>
      <c r="Q7" s="24">
        <v>0</v>
      </c>
      <c r="R7" s="23">
        <v>0</v>
      </c>
      <c r="S7" s="24">
        <v>0</v>
      </c>
      <c r="T7" s="23">
        <v>0</v>
      </c>
      <c r="U7" s="24">
        <v>0</v>
      </c>
      <c r="V7" s="23">
        <v>0</v>
      </c>
      <c r="W7" s="24">
        <v>0</v>
      </c>
    </row>
    <row r="8" spans="1:23" ht="14.45" customHeight="1" x14ac:dyDescent="0.25">
      <c r="A8" s="17">
        <f t="shared" si="0"/>
        <v>2</v>
      </c>
      <c r="B8" s="40"/>
      <c r="C8" s="25">
        <f>_xlfn.XLOOKUP(__xlnm._FilterDatabase_1516[[#This Row],[SAPSA Number]],Table1[SAPSA number],Table1[Paid up])</f>
        <v>0</v>
      </c>
      <c r="D8" s="39">
        <f>_xlfn.XLOOKUP(__xlnm._FilterDatabase_1516[[#This Row],[SAPSA Number]],'DS Point summary'!A:A,'DS Point summary'!C:C)</f>
        <v>0</v>
      </c>
      <c r="E8" s="39">
        <f>_xlfn.XLOOKUP(__xlnm._FilterDatabase_1516[[#This Row],[SAPSA Number]],'DS Point summary'!A:A,'DS Point summary'!D:D)</f>
        <v>0</v>
      </c>
      <c r="F8" s="20">
        <f>_xlfn.XLOOKUP(__xlnm._FilterDatabase_1516[[#This Row],[SAPSA Number]],'DS Point summary'!A:A,'DS Point summary'!E:E)</f>
        <v>0</v>
      </c>
      <c r="G8" s="17">
        <f>_xlfn.XLOOKUP(__xlnm._FilterDatabase_1516[[#This Row],[SAPSA Number]],'DS Point summary'!A:A,'DS Point summary'!F:F)</f>
        <v>0</v>
      </c>
      <c r="H8" s="19">
        <f>_xlfn.XLOOKUP(__xlnm._FilterDatabase_1516[[#This Row],[SAPSA Number]],'DS Point summary'!A:A,'DS Point summary'!G:G)</f>
        <v>0</v>
      </c>
      <c r="I8" s="19" t="s">
        <v>365</v>
      </c>
      <c r="J8" s="21">
        <f t="shared" si="1"/>
        <v>0</v>
      </c>
      <c r="K8" s="22">
        <f t="shared" si="2"/>
        <v>0</v>
      </c>
      <c r="L8" s="23">
        <v>0</v>
      </c>
      <c r="M8" s="24">
        <v>0</v>
      </c>
      <c r="N8" s="23">
        <v>0</v>
      </c>
      <c r="O8" s="24">
        <v>0</v>
      </c>
      <c r="P8" s="23">
        <v>0</v>
      </c>
      <c r="Q8" s="24">
        <v>0</v>
      </c>
      <c r="R8" s="23">
        <v>0</v>
      </c>
      <c r="S8" s="24">
        <v>0</v>
      </c>
      <c r="T8" s="23">
        <v>0</v>
      </c>
      <c r="U8" s="24">
        <v>0</v>
      </c>
      <c r="V8" s="23">
        <v>0</v>
      </c>
      <c r="W8" s="24">
        <v>0</v>
      </c>
    </row>
    <row r="9" spans="1:23" ht="14.45" customHeight="1" x14ac:dyDescent="0.25">
      <c r="A9" s="17">
        <f t="shared" si="0"/>
        <v>2</v>
      </c>
      <c r="B9" s="40"/>
      <c r="C9" s="25">
        <f>_xlfn.XLOOKUP(__xlnm._FilterDatabase_1516[[#This Row],[SAPSA Number]],Table1[SAPSA number],Table1[Paid up])</f>
        <v>0</v>
      </c>
      <c r="D9" s="39">
        <f>_xlfn.XLOOKUP(__xlnm._FilterDatabase_1516[[#This Row],[SAPSA Number]],'DS Point summary'!A:A,'DS Point summary'!C:C)</f>
        <v>0</v>
      </c>
      <c r="E9" s="39">
        <f>_xlfn.XLOOKUP(__xlnm._FilterDatabase_1516[[#This Row],[SAPSA Number]],'DS Point summary'!A:A,'DS Point summary'!D:D)</f>
        <v>0</v>
      </c>
      <c r="F9" s="20">
        <f>_xlfn.XLOOKUP(__xlnm._FilterDatabase_1516[[#This Row],[SAPSA Number]],'DS Point summary'!A:A,'DS Point summary'!E:E)</f>
        <v>0</v>
      </c>
      <c r="G9" s="17">
        <f>_xlfn.XLOOKUP(__xlnm._FilterDatabase_1516[[#This Row],[SAPSA Number]],'DS Point summary'!A:A,'DS Point summary'!F:F)</f>
        <v>0</v>
      </c>
      <c r="H9" s="19">
        <f>_xlfn.XLOOKUP(__xlnm._FilterDatabase_1516[[#This Row],[SAPSA Number]],'DS Point summary'!A:A,'DS Point summary'!G:G)</f>
        <v>0</v>
      </c>
      <c r="I9" s="19" t="s">
        <v>365</v>
      </c>
      <c r="J9" s="21">
        <f t="shared" si="1"/>
        <v>0</v>
      </c>
      <c r="K9" s="22">
        <f t="shared" si="2"/>
        <v>0</v>
      </c>
      <c r="L9" s="23">
        <v>0</v>
      </c>
      <c r="M9" s="24">
        <v>0</v>
      </c>
      <c r="N9" s="23">
        <v>0</v>
      </c>
      <c r="O9" s="24">
        <v>0</v>
      </c>
      <c r="P9" s="23">
        <v>0</v>
      </c>
      <c r="Q9" s="24">
        <v>0</v>
      </c>
      <c r="R9" s="23">
        <v>0</v>
      </c>
      <c r="S9" s="24">
        <v>0</v>
      </c>
      <c r="T9" s="23">
        <v>0</v>
      </c>
      <c r="U9" s="24">
        <v>0</v>
      </c>
      <c r="V9" s="23">
        <v>0</v>
      </c>
      <c r="W9" s="24">
        <v>0</v>
      </c>
    </row>
    <row r="10" spans="1:23" ht="14.45" customHeight="1" x14ac:dyDescent="0.25">
      <c r="A10" s="17">
        <f t="shared" si="0"/>
        <v>2</v>
      </c>
      <c r="B10" s="40"/>
      <c r="C10" s="25">
        <f>_xlfn.XLOOKUP(__xlnm._FilterDatabase_1516[[#This Row],[SAPSA Number]],Table1[SAPSA number],Table1[Paid up])</f>
        <v>0</v>
      </c>
      <c r="D10" s="39">
        <f>_xlfn.XLOOKUP(__xlnm._FilterDatabase_1516[[#This Row],[SAPSA Number]],'DS Point summary'!A:A,'DS Point summary'!C:C)</f>
        <v>0</v>
      </c>
      <c r="E10" s="39">
        <f>_xlfn.XLOOKUP(__xlnm._FilterDatabase_1516[[#This Row],[SAPSA Number]],'DS Point summary'!A:A,'DS Point summary'!D:D)</f>
        <v>0</v>
      </c>
      <c r="F10" s="20">
        <f>_xlfn.XLOOKUP(__xlnm._FilterDatabase_1516[[#This Row],[SAPSA Number]],'DS Point summary'!A:A,'DS Point summary'!E:E)</f>
        <v>0</v>
      </c>
      <c r="G10" s="17">
        <f>_xlfn.XLOOKUP(__xlnm._FilterDatabase_1516[[#This Row],[SAPSA Number]],'DS Point summary'!A:A,'DS Point summary'!F:F)</f>
        <v>0</v>
      </c>
      <c r="H10" s="19">
        <f>_xlfn.XLOOKUP(__xlnm._FilterDatabase_1516[[#This Row],[SAPSA Number]],'DS Point summary'!A:A,'DS Point summary'!G:G)</f>
        <v>0</v>
      </c>
      <c r="I10" s="19" t="s">
        <v>365</v>
      </c>
      <c r="J10" s="21">
        <f t="shared" si="1"/>
        <v>0</v>
      </c>
      <c r="K10" s="22">
        <f t="shared" si="2"/>
        <v>0</v>
      </c>
      <c r="L10" s="23">
        <v>0</v>
      </c>
      <c r="M10" s="24">
        <v>0</v>
      </c>
      <c r="N10" s="23">
        <v>0</v>
      </c>
      <c r="O10" s="24">
        <v>0</v>
      </c>
      <c r="P10" s="23">
        <v>0</v>
      </c>
      <c r="Q10" s="24">
        <v>0</v>
      </c>
      <c r="R10" s="23">
        <v>0</v>
      </c>
      <c r="S10" s="24">
        <v>0</v>
      </c>
      <c r="T10" s="23">
        <v>0</v>
      </c>
      <c r="U10" s="24">
        <v>0</v>
      </c>
      <c r="V10" s="23">
        <v>0</v>
      </c>
      <c r="W10" s="24">
        <v>0</v>
      </c>
    </row>
    <row r="11" spans="1:23" ht="14.45" customHeight="1" x14ac:dyDescent="0.25">
      <c r="A11" s="17">
        <f t="shared" si="0"/>
        <v>2</v>
      </c>
      <c r="B11" s="40"/>
      <c r="C11" s="25">
        <f>_xlfn.XLOOKUP(__xlnm._FilterDatabase_1516[[#This Row],[SAPSA Number]],Table1[SAPSA number],Table1[Paid up])</f>
        <v>0</v>
      </c>
      <c r="D11" s="39">
        <f>_xlfn.XLOOKUP(__xlnm._FilterDatabase_1516[[#This Row],[SAPSA Number]],'DS Point summary'!A:A,'DS Point summary'!C:C)</f>
        <v>0</v>
      </c>
      <c r="E11" s="39">
        <f>_xlfn.XLOOKUP(__xlnm._FilterDatabase_1516[[#This Row],[SAPSA Number]],'DS Point summary'!A:A,'DS Point summary'!D:D)</f>
        <v>0</v>
      </c>
      <c r="F11" s="20">
        <f>_xlfn.XLOOKUP(__xlnm._FilterDatabase_1516[[#This Row],[SAPSA Number]],'DS Point summary'!A:A,'DS Point summary'!E:E)</f>
        <v>0</v>
      </c>
      <c r="G11" s="17">
        <f>_xlfn.XLOOKUP(__xlnm._FilterDatabase_1516[[#This Row],[SAPSA Number]],'DS Point summary'!A:A,'DS Point summary'!F:F)</f>
        <v>0</v>
      </c>
      <c r="H11" s="19">
        <f>_xlfn.XLOOKUP(__xlnm._FilterDatabase_1516[[#This Row],[SAPSA Number]],'DS Point summary'!A:A,'DS Point summary'!G:G)</f>
        <v>0</v>
      </c>
      <c r="I11" s="19" t="s">
        <v>365</v>
      </c>
      <c r="J11" s="21">
        <f t="shared" si="1"/>
        <v>0</v>
      </c>
      <c r="K11" s="22">
        <f t="shared" si="2"/>
        <v>0</v>
      </c>
      <c r="L11" s="23">
        <v>0</v>
      </c>
      <c r="M11" s="24">
        <v>0</v>
      </c>
      <c r="N11" s="23">
        <v>0</v>
      </c>
      <c r="O11" s="24">
        <v>0</v>
      </c>
      <c r="P11" s="23">
        <v>0</v>
      </c>
      <c r="Q11" s="24">
        <v>0</v>
      </c>
      <c r="R11" s="23">
        <v>0</v>
      </c>
      <c r="S11" s="24">
        <v>0</v>
      </c>
      <c r="T11" s="23">
        <v>0</v>
      </c>
      <c r="U11" s="24">
        <v>0</v>
      </c>
      <c r="V11" s="23">
        <v>0</v>
      </c>
      <c r="W11" s="24">
        <v>0</v>
      </c>
    </row>
    <row r="12" spans="1:23" ht="14.45" customHeight="1" x14ac:dyDescent="0.25">
      <c r="A12" s="17">
        <f t="shared" si="0"/>
        <v>2</v>
      </c>
      <c r="B12" s="40"/>
      <c r="C12" s="25">
        <f>_xlfn.XLOOKUP(__xlnm._FilterDatabase_1516[[#This Row],[SAPSA Number]],Table1[SAPSA number],Table1[Paid up])</f>
        <v>0</v>
      </c>
      <c r="D12" s="39">
        <f>_xlfn.XLOOKUP(__xlnm._FilterDatabase_1516[[#This Row],[SAPSA Number]],'DS Point summary'!A:A,'DS Point summary'!C:C)</f>
        <v>0</v>
      </c>
      <c r="E12" s="39">
        <f>_xlfn.XLOOKUP(__xlnm._FilterDatabase_1516[[#This Row],[SAPSA Number]],'DS Point summary'!A:A,'DS Point summary'!D:D)</f>
        <v>0</v>
      </c>
      <c r="F12" s="20">
        <f>_xlfn.XLOOKUP(__xlnm._FilterDatabase_1516[[#This Row],[SAPSA Number]],'DS Point summary'!A:A,'DS Point summary'!E:E)</f>
        <v>0</v>
      </c>
      <c r="G12" s="17">
        <f>_xlfn.XLOOKUP(__xlnm._FilterDatabase_1516[[#This Row],[SAPSA Number]],'DS Point summary'!A:A,'DS Point summary'!F:F)</f>
        <v>0</v>
      </c>
      <c r="H12" s="19">
        <f>_xlfn.XLOOKUP(__xlnm._FilterDatabase_1516[[#This Row],[SAPSA Number]],'DS Point summary'!A:A,'DS Point summary'!G:G)</f>
        <v>0</v>
      </c>
      <c r="I12" s="19" t="s">
        <v>365</v>
      </c>
      <c r="J12" s="21">
        <f t="shared" si="1"/>
        <v>0</v>
      </c>
      <c r="K12" s="22">
        <f t="shared" si="2"/>
        <v>0</v>
      </c>
      <c r="L12" s="23">
        <v>0</v>
      </c>
      <c r="M12" s="24">
        <v>0</v>
      </c>
      <c r="N12" s="23">
        <v>0</v>
      </c>
      <c r="O12" s="24">
        <v>0</v>
      </c>
      <c r="P12" s="23">
        <v>0</v>
      </c>
      <c r="Q12" s="24">
        <v>0</v>
      </c>
      <c r="R12" s="23">
        <v>0</v>
      </c>
      <c r="S12" s="24">
        <v>0</v>
      </c>
      <c r="T12" s="23">
        <v>0</v>
      </c>
      <c r="U12" s="24">
        <v>0</v>
      </c>
      <c r="V12" s="23">
        <v>0</v>
      </c>
      <c r="W12" s="24">
        <v>0</v>
      </c>
    </row>
    <row r="13" spans="1:23" ht="14.45" customHeight="1" x14ac:dyDescent="0.25">
      <c r="A13" s="17">
        <f t="shared" si="0"/>
        <v>2</v>
      </c>
      <c r="B13" s="40"/>
      <c r="C13" s="25">
        <f>_xlfn.XLOOKUP(__xlnm._FilterDatabase_1516[[#This Row],[SAPSA Number]],Table1[SAPSA number],Table1[Paid up])</f>
        <v>0</v>
      </c>
      <c r="D13" s="39">
        <f>_xlfn.XLOOKUP(__xlnm._FilterDatabase_1516[[#This Row],[SAPSA Number]],'DS Point summary'!A:A,'DS Point summary'!C:C)</f>
        <v>0</v>
      </c>
      <c r="E13" s="39">
        <f>_xlfn.XLOOKUP(__xlnm._FilterDatabase_1516[[#This Row],[SAPSA Number]],'DS Point summary'!A:A,'DS Point summary'!D:D)</f>
        <v>0</v>
      </c>
      <c r="F13" s="20">
        <f>_xlfn.XLOOKUP(__xlnm._FilterDatabase_1516[[#This Row],[SAPSA Number]],'DS Point summary'!A:A,'DS Point summary'!E:E)</f>
        <v>0</v>
      </c>
      <c r="G13" s="17">
        <f>_xlfn.XLOOKUP(__xlnm._FilterDatabase_1516[[#This Row],[SAPSA Number]],'DS Point summary'!A:A,'DS Point summary'!F:F)</f>
        <v>0</v>
      </c>
      <c r="H13" s="19">
        <f>_xlfn.XLOOKUP(__xlnm._FilterDatabase_1516[[#This Row],[SAPSA Number]],'DS Point summary'!A:A,'DS Point summary'!G:G)</f>
        <v>0</v>
      </c>
      <c r="I13" s="19" t="s">
        <v>365</v>
      </c>
      <c r="J13" s="21">
        <f t="shared" si="1"/>
        <v>0</v>
      </c>
      <c r="K13" s="22">
        <f t="shared" si="2"/>
        <v>0</v>
      </c>
      <c r="L13" s="23">
        <v>0</v>
      </c>
      <c r="M13" s="24">
        <v>0</v>
      </c>
      <c r="N13" s="23">
        <v>0</v>
      </c>
      <c r="O13" s="24">
        <v>0</v>
      </c>
      <c r="P13" s="23">
        <v>0</v>
      </c>
      <c r="Q13" s="24">
        <v>0</v>
      </c>
      <c r="R13" s="23">
        <v>0</v>
      </c>
      <c r="S13" s="24">
        <v>0</v>
      </c>
      <c r="T13" s="23">
        <v>0</v>
      </c>
      <c r="U13" s="24">
        <v>0</v>
      </c>
      <c r="V13" s="23">
        <v>0</v>
      </c>
      <c r="W13" s="24">
        <v>0</v>
      </c>
    </row>
    <row r="14" spans="1:23" ht="14.45" customHeight="1" x14ac:dyDescent="0.25">
      <c r="A14" s="17">
        <f t="shared" si="0"/>
        <v>2</v>
      </c>
      <c r="B14" s="40"/>
      <c r="C14" s="25">
        <f>_xlfn.XLOOKUP(__xlnm._FilterDatabase_1516[[#This Row],[SAPSA Number]],Table1[SAPSA number],Table1[Paid up])</f>
        <v>0</v>
      </c>
      <c r="D14" s="39">
        <f>_xlfn.XLOOKUP(__xlnm._FilterDatabase_1516[[#This Row],[SAPSA Number]],'DS Point summary'!A:A,'DS Point summary'!C:C)</f>
        <v>0</v>
      </c>
      <c r="E14" s="39">
        <f>_xlfn.XLOOKUP(__xlnm._FilterDatabase_1516[[#This Row],[SAPSA Number]],'DS Point summary'!A:A,'DS Point summary'!D:D)</f>
        <v>0</v>
      </c>
      <c r="F14" s="20">
        <f>_xlfn.XLOOKUP(__xlnm._FilterDatabase_1516[[#This Row],[SAPSA Number]],'DS Point summary'!A:A,'DS Point summary'!E:E)</f>
        <v>0</v>
      </c>
      <c r="G14" s="17">
        <f>_xlfn.XLOOKUP(__xlnm._FilterDatabase_1516[[#This Row],[SAPSA Number]],'DS Point summary'!A:A,'DS Point summary'!F:F)</f>
        <v>0</v>
      </c>
      <c r="H14" s="19">
        <f>_xlfn.XLOOKUP(__xlnm._FilterDatabase_1516[[#This Row],[SAPSA Number]],'DS Point summary'!A:A,'DS Point summary'!G:G)</f>
        <v>0</v>
      </c>
      <c r="I14" s="19" t="s">
        <v>365</v>
      </c>
      <c r="J14" s="21">
        <f t="shared" si="1"/>
        <v>0</v>
      </c>
      <c r="K14" s="22">
        <f t="shared" si="2"/>
        <v>0</v>
      </c>
      <c r="L14" s="23">
        <v>0</v>
      </c>
      <c r="M14" s="24">
        <v>0</v>
      </c>
      <c r="N14" s="23">
        <v>0</v>
      </c>
      <c r="O14" s="24">
        <v>0</v>
      </c>
      <c r="P14" s="23">
        <v>0</v>
      </c>
      <c r="Q14" s="24">
        <v>0</v>
      </c>
      <c r="R14" s="23">
        <v>0</v>
      </c>
      <c r="S14" s="24">
        <v>0</v>
      </c>
      <c r="T14" s="23">
        <v>0</v>
      </c>
      <c r="U14" s="24">
        <v>0</v>
      </c>
      <c r="V14" s="23">
        <v>0</v>
      </c>
      <c r="W14" s="24">
        <v>0</v>
      </c>
    </row>
    <row r="15" spans="1:23" ht="14.45" customHeight="1" x14ac:dyDescent="0.25">
      <c r="A15" s="17">
        <f t="shared" si="0"/>
        <v>2</v>
      </c>
      <c r="B15" s="40"/>
      <c r="C15" s="25">
        <f>_xlfn.XLOOKUP(__xlnm._FilterDatabase_1516[[#This Row],[SAPSA Number]],Table1[SAPSA number],Table1[Paid up])</f>
        <v>0</v>
      </c>
      <c r="D15" s="39">
        <f>_xlfn.XLOOKUP(__xlnm._FilterDatabase_1516[[#This Row],[SAPSA Number]],'DS Point summary'!A:A,'DS Point summary'!C:C)</f>
        <v>0</v>
      </c>
      <c r="E15" s="39">
        <f>_xlfn.XLOOKUP(__xlnm._FilterDatabase_1516[[#This Row],[SAPSA Number]],'DS Point summary'!A:A,'DS Point summary'!D:D)</f>
        <v>0</v>
      </c>
      <c r="F15" s="20">
        <f>_xlfn.XLOOKUP(__xlnm._FilterDatabase_1516[[#This Row],[SAPSA Number]],'DS Point summary'!A:A,'DS Point summary'!E:E)</f>
        <v>0</v>
      </c>
      <c r="G15" s="17">
        <f>_xlfn.XLOOKUP(__xlnm._FilterDatabase_1516[[#This Row],[SAPSA Number]],'DS Point summary'!A:A,'DS Point summary'!F:F)</f>
        <v>0</v>
      </c>
      <c r="H15" s="19">
        <f>_xlfn.XLOOKUP(__xlnm._FilterDatabase_1516[[#This Row],[SAPSA Number]],'DS Point summary'!A:A,'DS Point summary'!G:G)</f>
        <v>0</v>
      </c>
      <c r="I15" s="19" t="s">
        <v>365</v>
      </c>
      <c r="J15" s="21">
        <f t="shared" si="1"/>
        <v>0</v>
      </c>
      <c r="K15" s="22">
        <f t="shared" si="2"/>
        <v>0</v>
      </c>
      <c r="L15" s="23">
        <v>0</v>
      </c>
      <c r="M15" s="24">
        <v>0</v>
      </c>
      <c r="N15" s="23">
        <v>0</v>
      </c>
      <c r="O15" s="24">
        <v>0</v>
      </c>
      <c r="P15" s="23">
        <v>0</v>
      </c>
      <c r="Q15" s="24">
        <v>0</v>
      </c>
      <c r="R15" s="23">
        <v>0</v>
      </c>
      <c r="S15" s="24">
        <v>0</v>
      </c>
      <c r="T15" s="23">
        <v>0</v>
      </c>
      <c r="U15" s="24">
        <v>0</v>
      </c>
      <c r="V15" s="23">
        <v>0</v>
      </c>
      <c r="W15" s="24">
        <v>0</v>
      </c>
    </row>
    <row r="16" spans="1:23" ht="14.45" customHeight="1" x14ac:dyDescent="0.25">
      <c r="A16" s="17">
        <f t="shared" si="0"/>
        <v>2</v>
      </c>
      <c r="B16" s="40"/>
      <c r="C16" s="25">
        <f>_xlfn.XLOOKUP(__xlnm._FilterDatabase_1516[[#This Row],[SAPSA Number]],Table1[SAPSA number],Table1[Paid up])</f>
        <v>0</v>
      </c>
      <c r="D16" s="39">
        <f>_xlfn.XLOOKUP(__xlnm._FilterDatabase_1516[[#This Row],[SAPSA Number]],'DS Point summary'!A:A,'DS Point summary'!C:C)</f>
        <v>0</v>
      </c>
      <c r="E16" s="39">
        <f>_xlfn.XLOOKUP(__xlnm._FilterDatabase_1516[[#This Row],[SAPSA Number]],'DS Point summary'!A:A,'DS Point summary'!D:D)</f>
        <v>0</v>
      </c>
      <c r="F16" s="20">
        <f>_xlfn.XLOOKUP(__xlnm._FilterDatabase_1516[[#This Row],[SAPSA Number]],'DS Point summary'!A:A,'DS Point summary'!E:E)</f>
        <v>0</v>
      </c>
      <c r="G16" s="17">
        <f>_xlfn.XLOOKUP(__xlnm._FilterDatabase_1516[[#This Row],[SAPSA Number]],'DS Point summary'!A:A,'DS Point summary'!F:F)</f>
        <v>0</v>
      </c>
      <c r="H16" s="19">
        <f>_xlfn.XLOOKUP(__xlnm._FilterDatabase_1516[[#This Row],[SAPSA Number]],'DS Point summary'!A:A,'DS Point summary'!G:G)</f>
        <v>0</v>
      </c>
      <c r="I16" s="19" t="s">
        <v>365</v>
      </c>
      <c r="J16" s="21">
        <f t="shared" si="1"/>
        <v>0</v>
      </c>
      <c r="K16" s="22">
        <f t="shared" si="2"/>
        <v>0</v>
      </c>
      <c r="L16" s="23">
        <v>0</v>
      </c>
      <c r="M16" s="24">
        <v>0</v>
      </c>
      <c r="N16" s="23">
        <v>0</v>
      </c>
      <c r="O16" s="24">
        <v>0</v>
      </c>
      <c r="P16" s="23">
        <v>0</v>
      </c>
      <c r="Q16" s="24">
        <v>0</v>
      </c>
      <c r="R16" s="23">
        <v>0</v>
      </c>
      <c r="S16" s="24">
        <v>0</v>
      </c>
      <c r="T16" s="23">
        <v>0</v>
      </c>
      <c r="U16" s="24">
        <v>0</v>
      </c>
      <c r="V16" s="23">
        <v>0</v>
      </c>
      <c r="W16" s="24">
        <v>0</v>
      </c>
    </row>
    <row r="17" spans="1:23" ht="14.45" customHeight="1" x14ac:dyDescent="0.25">
      <c r="A17" s="17">
        <f t="shared" si="0"/>
        <v>2</v>
      </c>
      <c r="B17" s="40"/>
      <c r="C17" s="25">
        <f>_xlfn.XLOOKUP(__xlnm._FilterDatabase_1516[[#This Row],[SAPSA Number]],Table1[SAPSA number],Table1[Paid up])</f>
        <v>0</v>
      </c>
      <c r="D17" s="39">
        <f>_xlfn.XLOOKUP(__xlnm._FilterDatabase_1516[[#This Row],[SAPSA Number]],'DS Point summary'!A:A,'DS Point summary'!C:C)</f>
        <v>0</v>
      </c>
      <c r="E17" s="39">
        <f>_xlfn.XLOOKUP(__xlnm._FilterDatabase_1516[[#This Row],[SAPSA Number]],'DS Point summary'!A:A,'DS Point summary'!D:D)</f>
        <v>0</v>
      </c>
      <c r="F17" s="20">
        <f>_xlfn.XLOOKUP(__xlnm._FilterDatabase_1516[[#This Row],[SAPSA Number]],'DS Point summary'!A:A,'DS Point summary'!E:E)</f>
        <v>0</v>
      </c>
      <c r="G17" s="17">
        <f>_xlfn.XLOOKUP(__xlnm._FilterDatabase_1516[[#This Row],[SAPSA Number]],'DS Point summary'!A:A,'DS Point summary'!F:F)</f>
        <v>0</v>
      </c>
      <c r="H17" s="19">
        <f>_xlfn.XLOOKUP(__xlnm._FilterDatabase_1516[[#This Row],[SAPSA Number]],'DS Point summary'!A:A,'DS Point summary'!G:G)</f>
        <v>0</v>
      </c>
      <c r="I17" s="19" t="s">
        <v>365</v>
      </c>
      <c r="J17" s="21">
        <f t="shared" si="1"/>
        <v>0</v>
      </c>
      <c r="K17" s="22">
        <f t="shared" si="2"/>
        <v>0</v>
      </c>
      <c r="L17" s="23">
        <v>0</v>
      </c>
      <c r="M17" s="24">
        <v>0</v>
      </c>
      <c r="N17" s="23">
        <v>0</v>
      </c>
      <c r="O17" s="24">
        <v>0</v>
      </c>
      <c r="P17" s="23">
        <v>0</v>
      </c>
      <c r="Q17" s="24">
        <v>0</v>
      </c>
      <c r="R17" s="23">
        <v>0</v>
      </c>
      <c r="S17" s="24">
        <v>0</v>
      </c>
      <c r="T17" s="23">
        <v>0</v>
      </c>
      <c r="U17" s="24">
        <v>0</v>
      </c>
      <c r="V17" s="23">
        <v>0</v>
      </c>
      <c r="W17" s="24">
        <v>0</v>
      </c>
    </row>
    <row r="18" spans="1:23" ht="14.45" customHeight="1" x14ac:dyDescent="0.25">
      <c r="A18" s="17">
        <f t="shared" si="0"/>
        <v>2</v>
      </c>
      <c r="B18" s="25"/>
      <c r="C18" s="25">
        <f>_xlfn.XLOOKUP(__xlnm._FilterDatabase_1516[[#This Row],[SAPSA Number]],Table1[SAPSA number],Table1[Paid up])</f>
        <v>0</v>
      </c>
      <c r="D18" s="39">
        <f>_xlfn.XLOOKUP(__xlnm._FilterDatabase_1516[[#This Row],[SAPSA Number]],'DS Point summary'!A:A,'DS Point summary'!C:C)</f>
        <v>0</v>
      </c>
      <c r="E18" s="39">
        <f>_xlfn.XLOOKUP(__xlnm._FilterDatabase_1516[[#This Row],[SAPSA Number]],'DS Point summary'!A:A,'DS Point summary'!D:D)</f>
        <v>0</v>
      </c>
      <c r="F18" s="20">
        <f>_xlfn.XLOOKUP(__xlnm._FilterDatabase_1516[[#This Row],[SAPSA Number]],'DS Point summary'!A:A,'DS Point summary'!E:E)</f>
        <v>0</v>
      </c>
      <c r="G18" s="17">
        <f>_xlfn.XLOOKUP(__xlnm._FilterDatabase_1516[[#This Row],[SAPSA Number]],'DS Point summary'!A:A,'DS Point summary'!F:F)</f>
        <v>0</v>
      </c>
      <c r="H18" s="19">
        <f>_xlfn.XLOOKUP(__xlnm._FilterDatabase_1516[[#This Row],[SAPSA Number]],'DS Point summary'!A:A,'DS Point summary'!G:G)</f>
        <v>0</v>
      </c>
      <c r="I18" s="19" t="s">
        <v>365</v>
      </c>
      <c r="J18" s="21">
        <f t="shared" si="1"/>
        <v>0</v>
      </c>
      <c r="K18" s="22">
        <f t="shared" si="2"/>
        <v>0</v>
      </c>
      <c r="L18" s="23">
        <v>0</v>
      </c>
      <c r="M18" s="24">
        <v>0</v>
      </c>
      <c r="N18" s="23">
        <v>0</v>
      </c>
      <c r="O18" s="24">
        <v>0</v>
      </c>
      <c r="P18" s="23">
        <v>0</v>
      </c>
      <c r="Q18" s="24">
        <v>0</v>
      </c>
      <c r="R18" s="23">
        <v>0</v>
      </c>
      <c r="S18" s="24">
        <v>0</v>
      </c>
      <c r="T18" s="23">
        <v>0</v>
      </c>
      <c r="U18" s="24">
        <v>0</v>
      </c>
      <c r="V18" s="23">
        <v>0</v>
      </c>
      <c r="W18" s="24">
        <v>0</v>
      </c>
    </row>
    <row r="19" spans="1:23" ht="14.45" customHeight="1" x14ac:dyDescent="0.25">
      <c r="A19" s="17">
        <f t="shared" si="0"/>
        <v>2</v>
      </c>
      <c r="B19" s="18"/>
      <c r="C19" s="25">
        <f>_xlfn.XLOOKUP(__xlnm._FilterDatabase_1516[[#This Row],[SAPSA Number]],Table1[SAPSA number],Table1[Paid up])</f>
        <v>0</v>
      </c>
      <c r="D19" s="39">
        <f>_xlfn.XLOOKUP(__xlnm._FilterDatabase_1516[[#This Row],[SAPSA Number]],'DS Point summary'!A:A,'DS Point summary'!C:C)</f>
        <v>0</v>
      </c>
      <c r="E19" s="39">
        <f>_xlfn.XLOOKUP(__xlnm._FilterDatabase_1516[[#This Row],[SAPSA Number]],'DS Point summary'!A:A,'DS Point summary'!D:D)</f>
        <v>0</v>
      </c>
      <c r="F19" s="20">
        <f>_xlfn.XLOOKUP(__xlnm._FilterDatabase_1516[[#This Row],[SAPSA Number]],'DS Point summary'!A:A,'DS Point summary'!E:E)</f>
        <v>0</v>
      </c>
      <c r="G19" s="17">
        <f>_xlfn.XLOOKUP(__xlnm._FilterDatabase_1516[[#This Row],[SAPSA Number]],'DS Point summary'!A:A,'DS Point summary'!F:F)</f>
        <v>0</v>
      </c>
      <c r="H19" s="19">
        <f>_xlfn.XLOOKUP(__xlnm._FilterDatabase_1516[[#This Row],[SAPSA Number]],'DS Point summary'!A:A,'DS Point summary'!G:G)</f>
        <v>0</v>
      </c>
      <c r="I19" s="19" t="s">
        <v>365</v>
      </c>
      <c r="J19" s="21">
        <f t="shared" si="1"/>
        <v>0</v>
      </c>
      <c r="K19" s="22">
        <f t="shared" si="2"/>
        <v>0</v>
      </c>
      <c r="L19" s="23">
        <v>0</v>
      </c>
      <c r="M19" s="24">
        <v>0</v>
      </c>
      <c r="N19" s="23">
        <v>0</v>
      </c>
      <c r="O19" s="24">
        <v>0</v>
      </c>
      <c r="P19" s="23">
        <v>0</v>
      </c>
      <c r="Q19" s="24">
        <v>0</v>
      </c>
      <c r="R19" s="23">
        <v>0</v>
      </c>
      <c r="S19" s="24">
        <v>0</v>
      </c>
      <c r="T19" s="23">
        <v>0</v>
      </c>
      <c r="U19" s="24">
        <v>0</v>
      </c>
      <c r="V19" s="23">
        <v>0</v>
      </c>
      <c r="W19" s="24">
        <v>0</v>
      </c>
    </row>
    <row r="20" spans="1:23" ht="14.45" customHeight="1" x14ac:dyDescent="0.25">
      <c r="A20" s="17">
        <f t="shared" si="0"/>
        <v>2</v>
      </c>
      <c r="B20" s="25"/>
      <c r="C20" s="25">
        <f>_xlfn.XLOOKUP(__xlnm._FilterDatabase_1516[[#This Row],[SAPSA Number]],Table1[SAPSA number],Table1[Paid up])</f>
        <v>0</v>
      </c>
      <c r="D20" s="39">
        <f>_xlfn.XLOOKUP(__xlnm._FilterDatabase_1516[[#This Row],[SAPSA Number]],'DS Point summary'!A:A,'DS Point summary'!C:C)</f>
        <v>0</v>
      </c>
      <c r="E20" s="39">
        <f>_xlfn.XLOOKUP(__xlnm._FilterDatabase_1516[[#This Row],[SAPSA Number]],'DS Point summary'!A:A,'DS Point summary'!D:D)</f>
        <v>0</v>
      </c>
      <c r="F20" s="20">
        <f>_xlfn.XLOOKUP(__xlnm._FilterDatabase_1516[[#This Row],[SAPSA Number]],'DS Point summary'!A:A,'DS Point summary'!E:E)</f>
        <v>0</v>
      </c>
      <c r="G20" s="17">
        <f>_xlfn.XLOOKUP(__xlnm._FilterDatabase_1516[[#This Row],[SAPSA Number]],'DS Point summary'!A:A,'DS Point summary'!F:F)</f>
        <v>0</v>
      </c>
      <c r="H20" s="19">
        <f>_xlfn.XLOOKUP(__xlnm._FilterDatabase_1516[[#This Row],[SAPSA Number]],'DS Point summary'!A:A,'DS Point summary'!G:G)</f>
        <v>0</v>
      </c>
      <c r="I20" s="19" t="s">
        <v>365</v>
      </c>
      <c r="J20" s="21">
        <f t="shared" si="1"/>
        <v>0</v>
      </c>
      <c r="K20" s="22">
        <f t="shared" si="2"/>
        <v>0</v>
      </c>
      <c r="L20" s="23">
        <v>0</v>
      </c>
      <c r="M20" s="24">
        <v>0</v>
      </c>
      <c r="N20" s="23">
        <v>0</v>
      </c>
      <c r="O20" s="24">
        <v>0</v>
      </c>
      <c r="P20" s="23">
        <v>0</v>
      </c>
      <c r="Q20" s="24">
        <v>0</v>
      </c>
      <c r="R20" s="23">
        <v>0</v>
      </c>
      <c r="S20" s="24">
        <v>0</v>
      </c>
      <c r="T20" s="23">
        <v>0</v>
      </c>
      <c r="U20" s="24">
        <v>0</v>
      </c>
      <c r="V20" s="23">
        <v>0</v>
      </c>
      <c r="W20" s="24">
        <v>0</v>
      </c>
    </row>
    <row r="21" spans="1:23" ht="14.45" customHeight="1" x14ac:dyDescent="0.25">
      <c r="A21" s="17">
        <f t="shared" si="0"/>
        <v>2</v>
      </c>
      <c r="B21" s="25"/>
      <c r="C21" s="25">
        <f>_xlfn.XLOOKUP(__xlnm._FilterDatabase_1516[[#This Row],[SAPSA Number]],Table1[SAPSA number],Table1[Paid up])</f>
        <v>0</v>
      </c>
      <c r="D21" s="39">
        <f>_xlfn.XLOOKUP(__xlnm._FilterDatabase_1516[[#This Row],[SAPSA Number]],'DS Point summary'!A:A,'DS Point summary'!C:C)</f>
        <v>0</v>
      </c>
      <c r="E21" s="39">
        <f>_xlfn.XLOOKUP(__xlnm._FilterDatabase_1516[[#This Row],[SAPSA Number]],'DS Point summary'!A:A,'DS Point summary'!D:D)</f>
        <v>0</v>
      </c>
      <c r="F21" s="20">
        <f>_xlfn.XLOOKUP(__xlnm._FilterDatabase_1516[[#This Row],[SAPSA Number]],'DS Point summary'!A:A,'DS Point summary'!E:E)</f>
        <v>0</v>
      </c>
      <c r="G21" s="17">
        <f>_xlfn.XLOOKUP(__xlnm._FilterDatabase_1516[[#This Row],[SAPSA Number]],'DS Point summary'!A:A,'DS Point summary'!F:F)</f>
        <v>0</v>
      </c>
      <c r="H21" s="19">
        <f>_xlfn.XLOOKUP(__xlnm._FilterDatabase_1516[[#This Row],[SAPSA Number]],'DS Point summary'!A:A,'DS Point summary'!G:G)</f>
        <v>0</v>
      </c>
      <c r="I21" s="19" t="s">
        <v>365</v>
      </c>
      <c r="J21" s="21">
        <f t="shared" si="1"/>
        <v>0</v>
      </c>
      <c r="K21" s="22">
        <f t="shared" si="2"/>
        <v>0</v>
      </c>
      <c r="L21" s="23">
        <v>0</v>
      </c>
      <c r="M21" s="24">
        <v>0</v>
      </c>
      <c r="N21" s="23">
        <v>0</v>
      </c>
      <c r="O21" s="24">
        <v>0</v>
      </c>
      <c r="P21" s="23">
        <v>0</v>
      </c>
      <c r="Q21" s="24">
        <v>0</v>
      </c>
      <c r="R21" s="23">
        <v>0</v>
      </c>
      <c r="S21" s="24">
        <v>0</v>
      </c>
      <c r="T21" s="23">
        <v>0</v>
      </c>
      <c r="U21" s="24">
        <v>0</v>
      </c>
      <c r="V21" s="23">
        <v>0</v>
      </c>
      <c r="W21" s="24">
        <v>0</v>
      </c>
    </row>
    <row r="22" spans="1:23" ht="14.45" customHeight="1" x14ac:dyDescent="0.25">
      <c r="A22" s="17">
        <f t="shared" si="0"/>
        <v>2</v>
      </c>
      <c r="B22" s="25"/>
      <c r="C22" s="25">
        <f>_xlfn.XLOOKUP(__xlnm._FilterDatabase_1516[[#This Row],[SAPSA Number]],Table1[SAPSA number],Table1[Paid up])</f>
        <v>0</v>
      </c>
      <c r="D22" s="39">
        <f>_xlfn.XLOOKUP(__xlnm._FilterDatabase_1516[[#This Row],[SAPSA Number]],'DS Point summary'!A:A,'DS Point summary'!C:C)</f>
        <v>0</v>
      </c>
      <c r="E22" s="39">
        <f>_xlfn.XLOOKUP(__xlnm._FilterDatabase_1516[[#This Row],[SAPSA Number]],'DS Point summary'!A:A,'DS Point summary'!D:D)</f>
        <v>0</v>
      </c>
      <c r="F22" s="20">
        <f>_xlfn.XLOOKUP(__xlnm._FilterDatabase_1516[[#This Row],[SAPSA Number]],'DS Point summary'!A:A,'DS Point summary'!E:E)</f>
        <v>0</v>
      </c>
      <c r="G22" s="17">
        <f>_xlfn.XLOOKUP(__xlnm._FilterDatabase_1516[[#This Row],[SAPSA Number]],'DS Point summary'!A:A,'DS Point summary'!F:F)</f>
        <v>0</v>
      </c>
      <c r="H22" s="19">
        <f>_xlfn.XLOOKUP(__xlnm._FilterDatabase_1516[[#This Row],[SAPSA Number]],'DS Point summary'!A:A,'DS Point summary'!G:G)</f>
        <v>0</v>
      </c>
      <c r="I22" s="19" t="s">
        <v>365</v>
      </c>
      <c r="J22" s="21">
        <f t="shared" si="1"/>
        <v>0</v>
      </c>
      <c r="K22" s="22">
        <f t="shared" si="2"/>
        <v>0</v>
      </c>
      <c r="L22" s="23">
        <v>0</v>
      </c>
      <c r="M22" s="24">
        <v>0</v>
      </c>
      <c r="N22" s="23">
        <v>0</v>
      </c>
      <c r="O22" s="24">
        <v>0</v>
      </c>
      <c r="P22" s="23">
        <v>0</v>
      </c>
      <c r="Q22" s="24">
        <v>0</v>
      </c>
      <c r="R22" s="23">
        <v>0</v>
      </c>
      <c r="S22" s="24">
        <v>0</v>
      </c>
      <c r="T22" s="23">
        <v>0</v>
      </c>
      <c r="U22" s="24">
        <v>0</v>
      </c>
      <c r="V22" s="23">
        <v>0</v>
      </c>
      <c r="W22" s="24">
        <v>0</v>
      </c>
    </row>
    <row r="23" spans="1:23" ht="14.45" customHeight="1" x14ac:dyDescent="0.25">
      <c r="A23" s="17">
        <f t="shared" si="0"/>
        <v>2</v>
      </c>
      <c r="B23" s="25"/>
      <c r="C23" s="25">
        <f>_xlfn.XLOOKUP(__xlnm._FilterDatabase_1516[[#This Row],[SAPSA Number]],Table1[SAPSA number],Table1[Paid up])</f>
        <v>0</v>
      </c>
      <c r="D23" s="39">
        <f>_xlfn.XLOOKUP(__xlnm._FilterDatabase_1516[[#This Row],[SAPSA Number]],'DS Point summary'!A:A,'DS Point summary'!C:C)</f>
        <v>0</v>
      </c>
      <c r="E23" s="39">
        <f>_xlfn.XLOOKUP(__xlnm._FilterDatabase_1516[[#This Row],[SAPSA Number]],'DS Point summary'!A:A,'DS Point summary'!D:D)</f>
        <v>0</v>
      </c>
      <c r="F23" s="20">
        <f>_xlfn.XLOOKUP(__xlnm._FilterDatabase_1516[[#This Row],[SAPSA Number]],'DS Point summary'!A:A,'DS Point summary'!E:E)</f>
        <v>0</v>
      </c>
      <c r="G23" s="17">
        <f>_xlfn.XLOOKUP(__xlnm._FilterDatabase_1516[[#This Row],[SAPSA Number]],'DS Point summary'!A:A,'DS Point summary'!F:F)</f>
        <v>0</v>
      </c>
      <c r="H23" s="19">
        <f>_xlfn.XLOOKUP(__xlnm._FilterDatabase_1516[[#This Row],[SAPSA Number]],'DS Point summary'!A:A,'DS Point summary'!G:G)</f>
        <v>0</v>
      </c>
      <c r="I23" s="19" t="s">
        <v>365</v>
      </c>
      <c r="J23" s="21">
        <f t="shared" si="1"/>
        <v>0</v>
      </c>
      <c r="K23" s="22">
        <f t="shared" si="2"/>
        <v>0</v>
      </c>
      <c r="L23" s="23">
        <v>0</v>
      </c>
      <c r="M23" s="24">
        <v>0</v>
      </c>
      <c r="N23" s="23">
        <v>0</v>
      </c>
      <c r="O23" s="24">
        <v>0</v>
      </c>
      <c r="P23" s="23">
        <v>0</v>
      </c>
      <c r="Q23" s="24">
        <v>0</v>
      </c>
      <c r="R23" s="23">
        <v>0</v>
      </c>
      <c r="S23" s="24">
        <v>0</v>
      </c>
      <c r="T23" s="23">
        <v>0</v>
      </c>
      <c r="U23" s="24">
        <v>0</v>
      </c>
      <c r="V23" s="23">
        <v>0</v>
      </c>
      <c r="W23" s="24">
        <v>0</v>
      </c>
    </row>
    <row r="24" spans="1:23" ht="14.45" customHeight="1" x14ac:dyDescent="0.25">
      <c r="A24" s="17">
        <f t="shared" si="0"/>
        <v>2</v>
      </c>
      <c r="B24" s="40">
        <v>7271</v>
      </c>
      <c r="C24" s="25" t="str">
        <f>_xlfn.XLOOKUP(__xlnm._FilterDatabase_1516[[#This Row],[SAPSA Number]],Table1[SAPSA number],Table1[Paid up])</f>
        <v>Y</v>
      </c>
      <c r="D24" s="39" t="str">
        <f>_xlfn.XLOOKUP(__xlnm._FilterDatabase_1516[[#This Row],[SAPSA Number]],'DS Point summary'!A:A,'DS Point summary'!C:C)</f>
        <v>Johan</v>
      </c>
      <c r="E24" s="39" t="str">
        <f>_xlfn.XLOOKUP(__xlnm._FilterDatabase_1516[[#This Row],[SAPSA Number]],'DS Point summary'!A:A,'DS Point summary'!D:D)</f>
        <v>Jacobs</v>
      </c>
      <c r="F24" s="20" t="str">
        <f>_xlfn.XLOOKUP(__xlnm._FilterDatabase_1516[[#This Row],[SAPSA Number]],'DS Point summary'!A:A,'DS Point summary'!E:E)</f>
        <v>J</v>
      </c>
      <c r="G24" s="17" t="str">
        <f ca="1">_xlfn.XLOOKUP(__xlnm._FilterDatabase_1516[[#This Row],[SAPSA Number]],'DS Point summary'!A:A,'DS Point summary'!F:F)</f>
        <v xml:space="preserve"> </v>
      </c>
      <c r="H24" s="19">
        <f ca="1">_xlfn.XLOOKUP(__xlnm._FilterDatabase_1516[[#This Row],[SAPSA Number]],'DS Point summary'!A:A,'DS Point summary'!G:G)</f>
        <v>45</v>
      </c>
      <c r="I24" s="19" t="s">
        <v>365</v>
      </c>
      <c r="J24" s="21">
        <f t="shared" si="1"/>
        <v>0</v>
      </c>
      <c r="K24" s="22">
        <f t="shared" si="2"/>
        <v>0</v>
      </c>
      <c r="L24" s="23">
        <v>0</v>
      </c>
      <c r="M24" s="24">
        <v>0</v>
      </c>
      <c r="N24" s="23">
        <v>0</v>
      </c>
      <c r="O24" s="24">
        <v>0</v>
      </c>
      <c r="P24" s="23">
        <v>0</v>
      </c>
      <c r="Q24" s="24">
        <v>0</v>
      </c>
      <c r="R24" s="23">
        <v>0</v>
      </c>
      <c r="S24" s="24">
        <v>0</v>
      </c>
      <c r="T24" s="23">
        <v>0</v>
      </c>
      <c r="U24" s="24">
        <v>0</v>
      </c>
      <c r="V24" s="23">
        <v>0</v>
      </c>
      <c r="W24" s="24">
        <v>0</v>
      </c>
    </row>
    <row r="25" spans="1:23" ht="14.45" customHeight="1" x14ac:dyDescent="0.25">
      <c r="A25" s="17">
        <f t="shared" si="0"/>
        <v>2</v>
      </c>
      <c r="B25" s="25">
        <v>6833</v>
      </c>
      <c r="C25" s="25" t="str">
        <f>_xlfn.XLOOKUP(__xlnm._FilterDatabase_1516[[#This Row],[SAPSA Number]],Table1[SAPSA number],Table1[Paid up])</f>
        <v>Y</v>
      </c>
      <c r="D25" s="39" t="str">
        <f>_xlfn.XLOOKUP(__xlnm._FilterDatabase_1516[[#This Row],[SAPSA Number]],'DS Point summary'!A:A,'DS Point summary'!C:C)</f>
        <v>Heinrich</v>
      </c>
      <c r="E25" s="39" t="str">
        <f>_xlfn.XLOOKUP(__xlnm._FilterDatabase_1516[[#This Row],[SAPSA Number]],'DS Point summary'!A:A,'DS Point summary'!D:D)</f>
        <v>Barnes</v>
      </c>
      <c r="F25" s="20" t="str">
        <f>_xlfn.XLOOKUP(__xlnm._FilterDatabase_1516[[#This Row],[SAPSA Number]],'DS Point summary'!A:A,'DS Point summary'!E:E)</f>
        <v>H</v>
      </c>
      <c r="G25" s="17" t="str">
        <f ca="1">_xlfn.XLOOKUP(__xlnm._FilterDatabase_1516[[#This Row],[SAPSA Number]],'DS Point summary'!A:A,'DS Point summary'!F:F)</f>
        <v xml:space="preserve"> </v>
      </c>
      <c r="H25" s="19">
        <f ca="1">_xlfn.XLOOKUP(__xlnm._FilterDatabase_1516[[#This Row],[SAPSA Number]],'DS Point summary'!A:A,'DS Point summary'!G:G)</f>
        <v>36</v>
      </c>
      <c r="I25" s="19" t="s">
        <v>365</v>
      </c>
      <c r="J25" s="21">
        <f t="shared" si="1"/>
        <v>0</v>
      </c>
      <c r="K25" s="22">
        <f t="shared" si="2"/>
        <v>0</v>
      </c>
      <c r="L25" s="23">
        <v>0</v>
      </c>
      <c r="M25" s="24">
        <v>0</v>
      </c>
      <c r="N25" s="23">
        <v>0</v>
      </c>
      <c r="O25" s="24">
        <v>0</v>
      </c>
      <c r="P25" s="23">
        <v>0</v>
      </c>
      <c r="Q25" s="24">
        <v>0</v>
      </c>
      <c r="R25" s="23">
        <v>0</v>
      </c>
      <c r="S25" s="24">
        <v>0</v>
      </c>
      <c r="T25" s="23">
        <v>0</v>
      </c>
      <c r="U25" s="24">
        <v>0</v>
      </c>
      <c r="V25" s="23">
        <v>0</v>
      </c>
      <c r="W25" s="24">
        <v>0</v>
      </c>
    </row>
    <row r="26" spans="1:23" ht="14.45" customHeight="1" x14ac:dyDescent="0.25">
      <c r="A26" s="17">
        <f t="shared" si="0"/>
        <v>2</v>
      </c>
      <c r="B26" s="25">
        <v>1471</v>
      </c>
      <c r="C26" s="25" t="str">
        <f>_xlfn.XLOOKUP(__xlnm._FilterDatabase_1516[[#This Row],[SAPSA Number]],Table1[SAPSA number],Table1[Paid up])</f>
        <v>Y</v>
      </c>
      <c r="D26" s="39" t="str">
        <f>_xlfn.XLOOKUP(__xlnm._FilterDatabase_1516[[#This Row],[SAPSA Number]],'DS Point summary'!A:A,'DS Point summary'!C:C)</f>
        <v>Nikolaus Phillip Karl</v>
      </c>
      <c r="E26" s="39" t="str">
        <f>_xlfn.XLOOKUP(__xlnm._FilterDatabase_1516[[#This Row],[SAPSA Number]],'DS Point summary'!A:A,'DS Point summary'!D:D)</f>
        <v>Bernhard</v>
      </c>
      <c r="F26" s="20" t="str">
        <f>_xlfn.XLOOKUP(__xlnm._FilterDatabase_1516[[#This Row],[SAPSA Number]],'DS Point summary'!A:A,'DS Point summary'!E:E)</f>
        <v>NPK</v>
      </c>
      <c r="G26" s="17" t="str">
        <f ca="1">_xlfn.XLOOKUP(__xlnm._FilterDatabase_1516[[#This Row],[SAPSA Number]],'DS Point summary'!A:A,'DS Point summary'!F:F)</f>
        <v xml:space="preserve"> </v>
      </c>
      <c r="H26" s="19">
        <f ca="1">_xlfn.XLOOKUP(__xlnm._FilterDatabase_1516[[#This Row],[SAPSA Number]],'DS Point summary'!A:A,'DS Point summary'!G:G)</f>
        <v>41</v>
      </c>
      <c r="I26" s="19" t="s">
        <v>365</v>
      </c>
      <c r="J26" s="21">
        <f t="shared" si="1"/>
        <v>0</v>
      </c>
      <c r="K26" s="22">
        <f t="shared" si="2"/>
        <v>0</v>
      </c>
      <c r="L26" s="23">
        <v>0</v>
      </c>
      <c r="M26" s="24">
        <v>0</v>
      </c>
      <c r="N26" s="23">
        <v>0</v>
      </c>
      <c r="O26" s="24">
        <v>0</v>
      </c>
      <c r="P26" s="23">
        <v>0</v>
      </c>
      <c r="Q26" s="24">
        <v>0</v>
      </c>
      <c r="R26" s="23">
        <v>0</v>
      </c>
      <c r="S26" s="24">
        <v>0</v>
      </c>
      <c r="T26" s="23">
        <v>0</v>
      </c>
      <c r="U26" s="24">
        <v>0</v>
      </c>
      <c r="V26" s="23">
        <v>0</v>
      </c>
      <c r="W26" s="24">
        <v>0</v>
      </c>
    </row>
    <row r="27" spans="1:23" ht="14.45" customHeight="1" x14ac:dyDescent="0.25">
      <c r="A27" s="17">
        <f t="shared" si="0"/>
        <v>2</v>
      </c>
      <c r="B27" s="25">
        <v>4624</v>
      </c>
      <c r="C27" s="25" t="str">
        <f>_xlfn.XLOOKUP(__xlnm._FilterDatabase_1516[[#This Row],[SAPSA Number]],Table1[SAPSA number],Table1[Paid up])</f>
        <v>Y</v>
      </c>
      <c r="D27" s="39" t="str">
        <f>_xlfn.XLOOKUP(__xlnm._FilterDatabase_1516[[#This Row],[SAPSA Number]],'DS Point summary'!A:A,'DS Point summary'!C:C)</f>
        <v>Stephanus Christiaan</v>
      </c>
      <c r="E27" s="39" t="str">
        <f>_xlfn.XLOOKUP(__xlnm._FilterDatabase_1516[[#This Row],[SAPSA Number]],'DS Point summary'!A:A,'DS Point summary'!D:D)</f>
        <v>Bester</v>
      </c>
      <c r="F27" s="20" t="str">
        <f>_xlfn.XLOOKUP(__xlnm._FilterDatabase_1516[[#This Row],[SAPSA Number]],'DS Point summary'!A:A,'DS Point summary'!E:E)</f>
        <v>SC</v>
      </c>
      <c r="G27" s="17" t="str">
        <f ca="1">_xlfn.XLOOKUP(__xlnm._FilterDatabase_1516[[#This Row],[SAPSA Number]],'DS Point summary'!A:A,'DS Point summary'!F:F)</f>
        <v>S</v>
      </c>
      <c r="H27" s="19">
        <f ca="1">_xlfn.XLOOKUP(__xlnm._FilterDatabase_1516[[#This Row],[SAPSA Number]],'DS Point summary'!A:A,'DS Point summary'!G:G)</f>
        <v>56</v>
      </c>
      <c r="I27" s="19" t="s">
        <v>365</v>
      </c>
      <c r="J27" s="21">
        <f t="shared" si="1"/>
        <v>0</v>
      </c>
      <c r="K27" s="22">
        <f t="shared" si="2"/>
        <v>0</v>
      </c>
      <c r="L27" s="23">
        <v>0</v>
      </c>
      <c r="M27" s="24">
        <v>0</v>
      </c>
      <c r="N27" s="23">
        <v>0</v>
      </c>
      <c r="O27" s="24">
        <v>0</v>
      </c>
      <c r="P27" s="23">
        <v>0</v>
      </c>
      <c r="Q27" s="24">
        <v>0</v>
      </c>
      <c r="R27" s="23">
        <v>0</v>
      </c>
      <c r="S27" s="24">
        <v>0</v>
      </c>
      <c r="T27" s="23">
        <v>0</v>
      </c>
      <c r="U27" s="24">
        <v>0</v>
      </c>
      <c r="V27" s="23">
        <v>0</v>
      </c>
      <c r="W27" s="24">
        <v>0</v>
      </c>
    </row>
    <row r="28" spans="1:23" ht="14.45" customHeight="1" x14ac:dyDescent="0.25">
      <c r="A28" s="17">
        <f t="shared" si="0"/>
        <v>2</v>
      </c>
      <c r="B28" s="25">
        <v>3349</v>
      </c>
      <c r="C28" s="25" t="str">
        <f>_xlfn.XLOOKUP(__xlnm._FilterDatabase_1516[[#This Row],[SAPSA Number]],Table1[SAPSA number],Table1[Paid up])</f>
        <v>Y</v>
      </c>
      <c r="D28" s="39" t="str">
        <f>_xlfn.XLOOKUP(__xlnm._FilterDatabase_1516[[#This Row],[SAPSA Number]],'DS Point summary'!A:A,'DS Point summary'!C:C)</f>
        <v>Stefanus Christiaan</v>
      </c>
      <c r="E28" s="39" t="str">
        <f>_xlfn.XLOOKUP(__xlnm._FilterDatabase_1516[[#This Row],[SAPSA Number]],'DS Point summary'!A:A,'DS Point summary'!D:D)</f>
        <v>Bosch</v>
      </c>
      <c r="F28" s="20" t="str">
        <f>_xlfn.XLOOKUP(__xlnm._FilterDatabase_1516[[#This Row],[SAPSA Number]],'DS Point summary'!A:A,'DS Point summary'!E:E)</f>
        <v>SC</v>
      </c>
      <c r="G28" s="17" t="str">
        <f ca="1">_xlfn.XLOOKUP(__xlnm._FilterDatabase_1516[[#This Row],[SAPSA Number]],'DS Point summary'!A:A,'DS Point summary'!F:F)</f>
        <v>S</v>
      </c>
      <c r="H28" s="19">
        <f ca="1">_xlfn.XLOOKUP(__xlnm._FilterDatabase_1516[[#This Row],[SAPSA Number]],'DS Point summary'!A:A,'DS Point summary'!G:G)</f>
        <v>52</v>
      </c>
      <c r="I28" s="19" t="s">
        <v>365</v>
      </c>
      <c r="J28" s="21">
        <f t="shared" si="1"/>
        <v>0</v>
      </c>
      <c r="K28" s="22">
        <f t="shared" si="2"/>
        <v>0</v>
      </c>
      <c r="L28" s="23">
        <v>0</v>
      </c>
      <c r="M28" s="24">
        <v>0</v>
      </c>
      <c r="N28" s="23">
        <v>0</v>
      </c>
      <c r="O28" s="24">
        <v>0</v>
      </c>
      <c r="P28" s="23">
        <v>0</v>
      </c>
      <c r="Q28" s="24">
        <v>0</v>
      </c>
      <c r="R28" s="23">
        <v>0</v>
      </c>
      <c r="S28" s="24">
        <v>0</v>
      </c>
      <c r="T28" s="23">
        <v>0</v>
      </c>
      <c r="U28" s="24">
        <v>0</v>
      </c>
      <c r="V28" s="23">
        <v>0</v>
      </c>
      <c r="W28" s="24">
        <v>0</v>
      </c>
    </row>
    <row r="29" spans="1:23" ht="14.45" customHeight="1" x14ac:dyDescent="0.25">
      <c r="A29" s="17">
        <f>RANK(K29,K$2:K$158,0)</f>
        <v>2</v>
      </c>
      <c r="B29" s="18">
        <v>4621</v>
      </c>
      <c r="C29" s="25" t="str">
        <f>_xlfn.XLOOKUP(__xlnm._FilterDatabase_1516[[#This Row],[SAPSA Number]],Table1[SAPSA number],Table1[Paid up])</f>
        <v>Y</v>
      </c>
      <c r="D29" s="39" t="str">
        <f>_xlfn.XLOOKUP(__xlnm._FilterDatabase_1516[[#This Row],[SAPSA Number]],'DS Point summary'!A:A,'DS Point summary'!C:C)</f>
        <v>Colin</v>
      </c>
      <c r="E29" s="39" t="str">
        <f>_xlfn.XLOOKUP(__xlnm._FilterDatabase_1516[[#This Row],[SAPSA Number]],'DS Point summary'!A:A,'DS Point summary'!D:D)</f>
        <v>Bowring</v>
      </c>
      <c r="F29" s="20" t="str">
        <f>_xlfn.XLOOKUP(__xlnm._FilterDatabase_1516[[#This Row],[SAPSA Number]],'DS Point summary'!A:A,'DS Point summary'!E:E)</f>
        <v>C</v>
      </c>
      <c r="G29" s="17" t="str">
        <f ca="1">_xlfn.XLOOKUP(__xlnm._FilterDatabase_1516[[#This Row],[SAPSA Number]],'DS Point summary'!A:A,'DS Point summary'!F:F)</f>
        <v>SS</v>
      </c>
      <c r="H29" s="19">
        <f ca="1">_xlfn.XLOOKUP(__xlnm._FilterDatabase_1516[[#This Row],[SAPSA Number]],'DS Point summary'!A:A,'DS Point summary'!G:G)</f>
        <v>62</v>
      </c>
      <c r="I29" s="19" t="s">
        <v>365</v>
      </c>
      <c r="J29" s="21">
        <f t="shared" si="1"/>
        <v>0</v>
      </c>
      <c r="K29" s="22">
        <f t="shared" si="2"/>
        <v>0</v>
      </c>
      <c r="L29" s="23">
        <v>0</v>
      </c>
      <c r="M29" s="24">
        <v>0</v>
      </c>
      <c r="N29" s="23">
        <v>0</v>
      </c>
      <c r="O29" s="24">
        <v>0</v>
      </c>
      <c r="P29" s="23">
        <v>0</v>
      </c>
      <c r="Q29" s="24">
        <v>0</v>
      </c>
      <c r="R29" s="23">
        <v>0</v>
      </c>
      <c r="S29" s="24">
        <v>0</v>
      </c>
      <c r="T29" s="23">
        <v>0</v>
      </c>
      <c r="U29" s="24">
        <v>0</v>
      </c>
      <c r="V29" s="23">
        <v>0</v>
      </c>
      <c r="W29" s="24">
        <v>0</v>
      </c>
    </row>
    <row r="30" spans="1:23" ht="14.45" customHeight="1" x14ac:dyDescent="0.25">
      <c r="A30" s="17">
        <f t="shared" ref="A30:A61" si="3">RANK(K30,K$2:K$139,0)</f>
        <v>2</v>
      </c>
      <c r="B30" s="18">
        <v>3338</v>
      </c>
      <c r="C30" s="25" t="str">
        <f>_xlfn.XLOOKUP(__xlnm._FilterDatabase_1516[[#This Row],[SAPSA Number]],Table1[SAPSA number],Table1[Paid up])</f>
        <v>Y</v>
      </c>
      <c r="D30" s="39" t="str">
        <f>_xlfn.XLOOKUP(__xlnm._FilterDatabase_1516[[#This Row],[SAPSA Number]],'DS Point summary'!A:A,'DS Point summary'!C:C)</f>
        <v>Carl Johann</v>
      </c>
      <c r="E30" s="39" t="str">
        <f>_xlfn.XLOOKUP(__xlnm._FilterDatabase_1516[[#This Row],[SAPSA Number]],'DS Point summary'!A:A,'DS Point summary'!D:D)</f>
        <v>Brandt</v>
      </c>
      <c r="F30" s="20" t="str">
        <f>_xlfn.XLOOKUP(__xlnm._FilterDatabase_1516[[#This Row],[SAPSA Number]],'DS Point summary'!A:A,'DS Point summary'!E:E)</f>
        <v>CJ</v>
      </c>
      <c r="G30" s="17" t="str">
        <f ca="1">_xlfn.XLOOKUP(__xlnm._FilterDatabase_1516[[#This Row],[SAPSA Number]],'DS Point summary'!A:A,'DS Point summary'!F:F)</f>
        <v>S</v>
      </c>
      <c r="H30" s="19">
        <f ca="1">_xlfn.XLOOKUP(__xlnm._FilterDatabase_1516[[#This Row],[SAPSA Number]],'DS Point summary'!A:A,'DS Point summary'!G:G)</f>
        <v>53</v>
      </c>
      <c r="I30" s="19" t="s">
        <v>365</v>
      </c>
      <c r="J30" s="21">
        <f t="shared" si="1"/>
        <v>0</v>
      </c>
      <c r="K30" s="22">
        <f t="shared" si="2"/>
        <v>0</v>
      </c>
      <c r="L30" s="23">
        <v>0</v>
      </c>
      <c r="M30" s="24">
        <v>0</v>
      </c>
      <c r="N30" s="23">
        <v>0</v>
      </c>
      <c r="O30" s="24">
        <v>0</v>
      </c>
      <c r="P30" s="23">
        <v>0</v>
      </c>
      <c r="Q30" s="24">
        <v>0</v>
      </c>
      <c r="R30" s="23">
        <v>0</v>
      </c>
      <c r="S30" s="24">
        <v>0</v>
      </c>
      <c r="T30" s="23">
        <v>0</v>
      </c>
      <c r="U30" s="24">
        <v>0</v>
      </c>
      <c r="V30" s="23">
        <v>0</v>
      </c>
      <c r="W30" s="24">
        <v>0</v>
      </c>
    </row>
    <row r="31" spans="1:23" ht="14.45" customHeight="1" x14ac:dyDescent="0.25">
      <c r="A31" s="17">
        <f t="shared" si="3"/>
        <v>2</v>
      </c>
      <c r="B31" s="25">
        <v>3350</v>
      </c>
      <c r="C31" s="25" t="str">
        <f>_xlfn.XLOOKUP(__xlnm._FilterDatabase_1516[[#This Row],[SAPSA Number]],Table1[SAPSA number],Table1[Paid up])</f>
        <v>Y</v>
      </c>
      <c r="D31" s="39" t="str">
        <f>_xlfn.XLOOKUP(__xlnm._FilterDatabase_1516[[#This Row],[SAPSA Number]],'DS Point summary'!A:A,'DS Point summary'!C:C)</f>
        <v>Conrad Ernest</v>
      </c>
      <c r="E31" s="39" t="str">
        <f>_xlfn.XLOOKUP(__xlnm._FilterDatabase_1516[[#This Row],[SAPSA Number]],'DS Point summary'!A:A,'DS Point summary'!D:D)</f>
        <v>Brandt</v>
      </c>
      <c r="F31" s="20" t="str">
        <f>_xlfn.XLOOKUP(__xlnm._FilterDatabase_1516[[#This Row],[SAPSA Number]],'DS Point summary'!A:A,'DS Point summary'!E:E)</f>
        <v>CE</v>
      </c>
      <c r="G31" s="17" t="str">
        <f ca="1">_xlfn.XLOOKUP(__xlnm._FilterDatabase_1516[[#This Row],[SAPSA Number]],'DS Point summary'!A:A,'DS Point summary'!F:F)</f>
        <v>S</v>
      </c>
      <c r="H31" s="19">
        <f ca="1">_xlfn.XLOOKUP(__xlnm._FilterDatabase_1516[[#This Row],[SAPSA Number]],'DS Point summary'!A:A,'DS Point summary'!G:G)</f>
        <v>50</v>
      </c>
      <c r="I31" s="19" t="s">
        <v>365</v>
      </c>
      <c r="J31" s="21">
        <f t="shared" si="1"/>
        <v>0</v>
      </c>
      <c r="K31" s="22">
        <f t="shared" si="2"/>
        <v>0</v>
      </c>
      <c r="L31" s="23">
        <v>0</v>
      </c>
      <c r="M31" s="24">
        <v>0</v>
      </c>
      <c r="N31" s="23">
        <v>0</v>
      </c>
      <c r="O31" s="24">
        <v>0</v>
      </c>
      <c r="P31" s="23">
        <v>0</v>
      </c>
      <c r="Q31" s="24">
        <v>0</v>
      </c>
      <c r="R31" s="23">
        <v>0</v>
      </c>
      <c r="S31" s="24">
        <v>0</v>
      </c>
      <c r="T31" s="23">
        <v>0</v>
      </c>
      <c r="U31" s="24">
        <v>0</v>
      </c>
      <c r="V31" s="23">
        <v>0</v>
      </c>
      <c r="W31" s="24">
        <v>0</v>
      </c>
    </row>
    <row r="32" spans="1:23" ht="14.45" customHeight="1" x14ac:dyDescent="0.25">
      <c r="A32" s="17">
        <f t="shared" si="3"/>
        <v>2</v>
      </c>
      <c r="B32" s="25">
        <v>3576</v>
      </c>
      <c r="C32" s="25" t="str">
        <f>_xlfn.XLOOKUP(__xlnm._FilterDatabase_1516[[#This Row],[SAPSA Number]],Table1[SAPSA number],Table1[Paid up])</f>
        <v>Y</v>
      </c>
      <c r="D32" s="39" t="str">
        <f>_xlfn.XLOOKUP(__xlnm._FilterDatabase_1516[[#This Row],[SAPSA Number]],'DS Point summary'!A:A,'DS Point summary'!C:C)</f>
        <v>Christoff Mechiel</v>
      </c>
      <c r="E32" s="39" t="str">
        <f>_xlfn.XLOOKUP(__xlnm._FilterDatabase_1516[[#This Row],[SAPSA Number]],'DS Point summary'!A:A,'DS Point summary'!D:D)</f>
        <v>Brandt</v>
      </c>
      <c r="F32" s="20" t="str">
        <f>_xlfn.XLOOKUP(__xlnm._FilterDatabase_1516[[#This Row],[SAPSA Number]],'DS Point summary'!A:A,'DS Point summary'!E:E)</f>
        <v>CM</v>
      </c>
      <c r="G32" s="17" t="str">
        <f ca="1">_xlfn.XLOOKUP(__xlnm._FilterDatabase_1516[[#This Row],[SAPSA Number]],'DS Point summary'!A:A,'DS Point summary'!F:F)</f>
        <v xml:space="preserve"> </v>
      </c>
      <c r="H32" s="19">
        <f ca="1">_xlfn.XLOOKUP(__xlnm._FilterDatabase_1516[[#This Row],[SAPSA Number]],'DS Point summary'!A:A,'DS Point summary'!G:G)</f>
        <v>46</v>
      </c>
      <c r="I32" s="19" t="s">
        <v>365</v>
      </c>
      <c r="J32" s="21">
        <f t="shared" si="1"/>
        <v>0</v>
      </c>
      <c r="K32" s="22">
        <f t="shared" si="2"/>
        <v>0</v>
      </c>
      <c r="L32" s="23">
        <v>0</v>
      </c>
      <c r="M32" s="24">
        <v>0</v>
      </c>
      <c r="N32" s="23">
        <v>0</v>
      </c>
      <c r="O32" s="24">
        <v>0</v>
      </c>
      <c r="P32" s="23">
        <v>0</v>
      </c>
      <c r="Q32" s="24">
        <v>0</v>
      </c>
      <c r="R32" s="23">
        <v>0</v>
      </c>
      <c r="S32" s="24">
        <v>0</v>
      </c>
      <c r="T32" s="23">
        <v>0</v>
      </c>
      <c r="U32" s="24">
        <v>0</v>
      </c>
      <c r="V32" s="23">
        <v>0</v>
      </c>
      <c r="W32" s="24">
        <v>0</v>
      </c>
    </row>
    <row r="33" spans="1:23" ht="14.45" customHeight="1" x14ac:dyDescent="0.25">
      <c r="A33" s="17">
        <f t="shared" si="3"/>
        <v>2</v>
      </c>
      <c r="B33" s="25">
        <v>3577</v>
      </c>
      <c r="C33" s="25" t="str">
        <f>_xlfn.XLOOKUP(__xlnm._FilterDatabase_1516[[#This Row],[SAPSA Number]],Table1[SAPSA number],Table1[Paid up])</f>
        <v>Y</v>
      </c>
      <c r="D33" s="39" t="str">
        <f>_xlfn.XLOOKUP(__xlnm._FilterDatabase_1516[[#This Row],[SAPSA Number]],'DS Point summary'!A:A,'DS Point summary'!C:C)</f>
        <v>Werner</v>
      </c>
      <c r="E33" s="39" t="str">
        <f>_xlfn.XLOOKUP(__xlnm._FilterDatabase_1516[[#This Row],[SAPSA Number]],'DS Point summary'!A:A,'DS Point summary'!D:D)</f>
        <v>Britz</v>
      </c>
      <c r="F33" s="20" t="str">
        <f>_xlfn.XLOOKUP(__xlnm._FilterDatabase_1516[[#This Row],[SAPSA Number]],'DS Point summary'!A:A,'DS Point summary'!E:E)</f>
        <v>W</v>
      </c>
      <c r="G33" s="17" t="str">
        <f ca="1">_xlfn.XLOOKUP(__xlnm._FilterDatabase_1516[[#This Row],[SAPSA Number]],'DS Point summary'!A:A,'DS Point summary'!F:F)</f>
        <v xml:space="preserve"> </v>
      </c>
      <c r="H33" s="19">
        <f ca="1">_xlfn.XLOOKUP(__xlnm._FilterDatabase_1516[[#This Row],[SAPSA Number]],'DS Point summary'!A:A,'DS Point summary'!G:G)</f>
        <v>43</v>
      </c>
      <c r="I33" s="19" t="s">
        <v>365</v>
      </c>
      <c r="J33" s="21">
        <f t="shared" si="1"/>
        <v>0</v>
      </c>
      <c r="K33" s="22">
        <f t="shared" si="2"/>
        <v>0</v>
      </c>
      <c r="L33" s="23">
        <v>0</v>
      </c>
      <c r="M33" s="24">
        <v>0</v>
      </c>
      <c r="N33" s="23">
        <v>0</v>
      </c>
      <c r="O33" s="24">
        <v>0</v>
      </c>
      <c r="P33" s="23">
        <v>0</v>
      </c>
      <c r="Q33" s="24">
        <v>0</v>
      </c>
      <c r="R33" s="23">
        <v>0</v>
      </c>
      <c r="S33" s="24">
        <v>0</v>
      </c>
      <c r="T33" s="23">
        <v>0</v>
      </c>
      <c r="U33" s="24">
        <v>0</v>
      </c>
      <c r="V33" s="23">
        <v>0</v>
      </c>
      <c r="W33" s="24">
        <v>0</v>
      </c>
    </row>
    <row r="34" spans="1:23" ht="14.45" customHeight="1" x14ac:dyDescent="0.25">
      <c r="A34" s="17">
        <f t="shared" si="3"/>
        <v>2</v>
      </c>
      <c r="B34" s="40">
        <v>5304</v>
      </c>
      <c r="C34" s="25" t="str">
        <f>_xlfn.XLOOKUP(__xlnm._FilterDatabase_1516[[#This Row],[SAPSA Number]],Table1[SAPSA number],Table1[Paid up])</f>
        <v>Y</v>
      </c>
      <c r="D34" s="39" t="str">
        <f>_xlfn.XLOOKUP(__xlnm._FilterDatabase_1516[[#This Row],[SAPSA Number]],'DS Point summary'!A:A,'DS Point summary'!C:C)</f>
        <v>Johan Gerard</v>
      </c>
      <c r="E34" s="39" t="str">
        <f>_xlfn.XLOOKUP(__xlnm._FilterDatabase_1516[[#This Row],[SAPSA Number]],'DS Point summary'!A:A,'DS Point summary'!D:D)</f>
        <v>Bultman</v>
      </c>
      <c r="F34" s="20" t="str">
        <f>_xlfn.XLOOKUP(__xlnm._FilterDatabase_1516[[#This Row],[SAPSA Number]],'DS Point summary'!A:A,'DS Point summary'!E:E)</f>
        <v>JG</v>
      </c>
      <c r="G34" s="17" t="str">
        <f ca="1">_xlfn.XLOOKUP(__xlnm._FilterDatabase_1516[[#This Row],[SAPSA Number]],'DS Point summary'!A:A,'DS Point summary'!F:F)</f>
        <v xml:space="preserve"> </v>
      </c>
      <c r="H34" s="19">
        <f ca="1">_xlfn.XLOOKUP(__xlnm._FilterDatabase_1516[[#This Row],[SAPSA Number]],'DS Point summary'!A:A,'DS Point summary'!G:G)</f>
        <v>40</v>
      </c>
      <c r="I34" s="19" t="s">
        <v>365</v>
      </c>
      <c r="J34" s="21">
        <f t="shared" ref="J34:J65" si="4">(IF(L34&gt;0,1,0)+(IF(M34&gt;0,1,0))+(IF(N34&gt;0,1,0))+(IF(O34&gt;0,1,0))+(IF(P34&gt;0,1,0))+(IF(Q34&gt;0,1,0))+(IF(R34&gt;0,1,0))+(IF(S34&gt;0,1,0))+(IF(T34&gt;0,1,0))+(IF(U34&gt;0,1,0))+(IF(V34&gt;0,1,0))+(IF(W34&gt;0,1,0)))</f>
        <v>0</v>
      </c>
      <c r="K34" s="22">
        <f t="shared" ref="K34:K65" si="5">(LARGE(L34:U34,1)+LARGE(L34:U34,2)+LARGE(L34:U34,3)+LARGE(L34:U34,4)+LARGE(L34:U34,5))/5</f>
        <v>0</v>
      </c>
      <c r="L34" s="23">
        <v>0</v>
      </c>
      <c r="M34" s="24">
        <v>0</v>
      </c>
      <c r="N34" s="23">
        <v>0</v>
      </c>
      <c r="O34" s="24">
        <v>0</v>
      </c>
      <c r="P34" s="23">
        <v>0</v>
      </c>
      <c r="Q34" s="24">
        <v>0</v>
      </c>
      <c r="R34" s="23">
        <v>0</v>
      </c>
      <c r="S34" s="24">
        <v>0</v>
      </c>
      <c r="T34" s="23">
        <v>0</v>
      </c>
      <c r="U34" s="24">
        <v>0</v>
      </c>
      <c r="V34" s="23">
        <v>0</v>
      </c>
      <c r="W34" s="24">
        <v>0</v>
      </c>
    </row>
    <row r="35" spans="1:23" ht="14.45" customHeight="1" x14ac:dyDescent="0.25">
      <c r="A35" s="17">
        <f t="shared" si="3"/>
        <v>2</v>
      </c>
      <c r="B35" s="26">
        <v>259</v>
      </c>
      <c r="C35" s="25" t="str">
        <f>_xlfn.XLOOKUP(__xlnm._FilterDatabase_1516[[#This Row],[SAPSA Number]],Table1[SAPSA number],Table1[Paid up])</f>
        <v>Y</v>
      </c>
      <c r="D35" s="39" t="str">
        <f>_xlfn.XLOOKUP(__xlnm._FilterDatabase_1516[[#This Row],[SAPSA Number]],'DS Point summary'!A:A,'DS Point summary'!C:C)</f>
        <v>Kathleen Beresford</v>
      </c>
      <c r="E35" s="39" t="str">
        <f>_xlfn.XLOOKUP(__xlnm._FilterDatabase_1516[[#This Row],[SAPSA Number]],'DS Point summary'!A:A,'DS Point summary'!D:D)</f>
        <v>Carter</v>
      </c>
      <c r="F35" s="20" t="str">
        <f>_xlfn.XLOOKUP(__xlnm._FilterDatabase_1516[[#This Row],[SAPSA Number]],'DS Point summary'!A:A,'DS Point summary'!E:E)</f>
        <v>KB</v>
      </c>
      <c r="G35" s="17" t="str">
        <f>_xlfn.XLOOKUP(__xlnm._FilterDatabase_1516[[#This Row],[SAPSA Number]],'DS Point summary'!A:A,'DS Point summary'!F:F)</f>
        <v>Lady</v>
      </c>
      <c r="H35" s="19">
        <f ca="1">_xlfn.XLOOKUP(__xlnm._FilterDatabase_1516[[#This Row],[SAPSA Number]],'DS Point summary'!A:A,'DS Point summary'!G:G)</f>
        <v>38</v>
      </c>
      <c r="I35" s="19" t="s">
        <v>365</v>
      </c>
      <c r="J35" s="21">
        <f t="shared" si="4"/>
        <v>0</v>
      </c>
      <c r="K35" s="22">
        <f t="shared" si="5"/>
        <v>0</v>
      </c>
      <c r="L35" s="23">
        <v>0</v>
      </c>
      <c r="M35" s="24">
        <v>0</v>
      </c>
      <c r="N35" s="23">
        <v>0</v>
      </c>
      <c r="O35" s="24">
        <v>0</v>
      </c>
      <c r="P35" s="23">
        <v>0</v>
      </c>
      <c r="Q35" s="24">
        <v>0</v>
      </c>
      <c r="R35" s="23">
        <v>0</v>
      </c>
      <c r="S35" s="24">
        <v>0</v>
      </c>
      <c r="T35" s="23">
        <v>0</v>
      </c>
      <c r="U35" s="24">
        <v>0</v>
      </c>
      <c r="V35" s="23">
        <v>0</v>
      </c>
      <c r="W35" s="24">
        <v>0</v>
      </c>
    </row>
    <row r="36" spans="1:23" ht="14.45" customHeight="1" x14ac:dyDescent="0.25">
      <c r="A36" s="17">
        <f t="shared" si="3"/>
        <v>2</v>
      </c>
      <c r="B36" s="25">
        <v>4316</v>
      </c>
      <c r="C36" s="25" t="str">
        <f>_xlfn.XLOOKUP(__xlnm._FilterDatabase_1516[[#This Row],[SAPSA Number]],Table1[SAPSA number],Table1[Paid up])</f>
        <v>Y</v>
      </c>
      <c r="D36" s="39" t="str">
        <f>_xlfn.XLOOKUP(__xlnm._FilterDatabase_1516[[#This Row],[SAPSA Number]],'DS Point summary'!A:A,'DS Point summary'!C:C)</f>
        <v>Wilhelm Jacobus</v>
      </c>
      <c r="E36" s="39" t="str">
        <f>_xlfn.XLOOKUP(__xlnm._FilterDatabase_1516[[#This Row],[SAPSA Number]],'DS Point summary'!A:A,'DS Point summary'!D:D)</f>
        <v>Coetzee</v>
      </c>
      <c r="F36" s="20" t="str">
        <f>_xlfn.XLOOKUP(__xlnm._FilterDatabase_1516[[#This Row],[SAPSA Number]],'DS Point summary'!A:A,'DS Point summary'!E:E)</f>
        <v>WJ</v>
      </c>
      <c r="G36" s="17" t="str">
        <f ca="1">_xlfn.XLOOKUP(__xlnm._FilterDatabase_1516[[#This Row],[SAPSA Number]],'DS Point summary'!A:A,'DS Point summary'!F:F)</f>
        <v>S</v>
      </c>
      <c r="H36" s="19">
        <f ca="1">_xlfn.XLOOKUP(__xlnm._FilterDatabase_1516[[#This Row],[SAPSA Number]],'DS Point summary'!A:A,'DS Point summary'!G:G)</f>
        <v>54</v>
      </c>
      <c r="I36" s="19" t="s">
        <v>365</v>
      </c>
      <c r="J36" s="21">
        <f t="shared" si="4"/>
        <v>0</v>
      </c>
      <c r="K36" s="22">
        <f t="shared" si="5"/>
        <v>0</v>
      </c>
      <c r="L36" s="23">
        <v>0</v>
      </c>
      <c r="M36" s="24">
        <v>0</v>
      </c>
      <c r="N36" s="23">
        <v>0</v>
      </c>
      <c r="O36" s="24">
        <v>0</v>
      </c>
      <c r="P36" s="23">
        <v>0</v>
      </c>
      <c r="Q36" s="24">
        <v>0</v>
      </c>
      <c r="R36" s="23">
        <v>0</v>
      </c>
      <c r="S36" s="24">
        <v>0</v>
      </c>
      <c r="T36" s="23">
        <v>0</v>
      </c>
      <c r="U36" s="24">
        <v>0</v>
      </c>
      <c r="V36" s="23">
        <v>0</v>
      </c>
      <c r="W36" s="24">
        <v>0</v>
      </c>
    </row>
    <row r="37" spans="1:23" ht="14.45" customHeight="1" x14ac:dyDescent="0.25">
      <c r="A37" s="17">
        <f t="shared" si="3"/>
        <v>2</v>
      </c>
      <c r="B37" s="25">
        <v>601</v>
      </c>
      <c r="C37" s="25" t="str">
        <f>_xlfn.XLOOKUP(__xlnm._FilterDatabase_1516[[#This Row],[SAPSA Number]],Table1[SAPSA number],Table1[Paid up])</f>
        <v>Y</v>
      </c>
      <c r="D37" s="39" t="str">
        <f>_xlfn.XLOOKUP(__xlnm._FilterDatabase_1516[[#This Row],[SAPSA Number]],'DS Point summary'!A:A,'DS Point summary'!C:C)</f>
        <v>Piero</v>
      </c>
      <c r="E37" s="39" t="str">
        <f>_xlfn.XLOOKUP(__xlnm._FilterDatabase_1516[[#This Row],[SAPSA Number]],'DS Point summary'!A:A,'DS Point summary'!D:D)</f>
        <v>Cupido</v>
      </c>
      <c r="F37" s="20" t="str">
        <f>_xlfn.XLOOKUP(__xlnm._FilterDatabase_1516[[#This Row],[SAPSA Number]],'DS Point summary'!A:A,'DS Point summary'!E:E)</f>
        <v>P</v>
      </c>
      <c r="G37" s="17" t="str">
        <f ca="1">_xlfn.XLOOKUP(__xlnm._FilterDatabase_1516[[#This Row],[SAPSA Number]],'DS Point summary'!A:A,'DS Point summary'!F:F)</f>
        <v xml:space="preserve"> </v>
      </c>
      <c r="H37" s="19">
        <f ca="1">_xlfn.XLOOKUP(__xlnm._FilterDatabase_1516[[#This Row],[SAPSA Number]],'DS Point summary'!A:A,'DS Point summary'!G:G)</f>
        <v>46</v>
      </c>
      <c r="I37" s="19" t="s">
        <v>365</v>
      </c>
      <c r="J37" s="21">
        <f t="shared" si="4"/>
        <v>0</v>
      </c>
      <c r="K37" s="22">
        <f t="shared" si="5"/>
        <v>0</v>
      </c>
      <c r="L37" s="23">
        <v>0</v>
      </c>
      <c r="M37" s="24">
        <v>0</v>
      </c>
      <c r="N37" s="23">
        <v>0</v>
      </c>
      <c r="O37" s="24">
        <v>0</v>
      </c>
      <c r="P37" s="23">
        <v>0</v>
      </c>
      <c r="Q37" s="24">
        <v>0</v>
      </c>
      <c r="R37" s="23">
        <v>0</v>
      </c>
      <c r="S37" s="24">
        <v>0</v>
      </c>
      <c r="T37" s="23">
        <v>0</v>
      </c>
      <c r="U37" s="24">
        <v>0</v>
      </c>
      <c r="V37" s="23">
        <v>0</v>
      </c>
      <c r="W37" s="24">
        <v>0</v>
      </c>
    </row>
    <row r="38" spans="1:23" ht="14.45" customHeight="1" x14ac:dyDescent="0.25">
      <c r="A38" s="17">
        <f t="shared" si="3"/>
        <v>2</v>
      </c>
      <c r="B38" s="25">
        <v>591</v>
      </c>
      <c r="C38" s="25" t="str">
        <f>_xlfn.XLOOKUP(__xlnm._FilterDatabase_1516[[#This Row],[SAPSA Number]],Table1[SAPSA number],Table1[Paid up])</f>
        <v>Y</v>
      </c>
      <c r="D38" s="39" t="str">
        <f>_xlfn.XLOOKUP(__xlnm._FilterDatabase_1516[[#This Row],[SAPSA Number]],'DS Point summary'!A:A,'DS Point summary'!C:C)</f>
        <v>Enrico</v>
      </c>
      <c r="E38" s="39" t="str">
        <f>_xlfn.XLOOKUP(__xlnm._FilterDatabase_1516[[#This Row],[SAPSA Number]],'DS Point summary'!A:A,'DS Point summary'!D:D)</f>
        <v>Cupido</v>
      </c>
      <c r="F38" s="20" t="str">
        <f>_xlfn.XLOOKUP(__xlnm._FilterDatabase_1516[[#This Row],[SAPSA Number]],'DS Point summary'!A:A,'DS Point summary'!E:E)</f>
        <v>E</v>
      </c>
      <c r="G38" s="17" t="str">
        <f ca="1">_xlfn.XLOOKUP(__xlnm._FilterDatabase_1516[[#This Row],[SAPSA Number]],'DS Point summary'!A:A,'DS Point summary'!F:F)</f>
        <v>GS</v>
      </c>
      <c r="H38" s="19">
        <f ca="1">_xlfn.XLOOKUP(__xlnm._FilterDatabase_1516[[#This Row],[SAPSA Number]],'DS Point summary'!A:A,'DS Point summary'!G:G)</f>
        <v>74</v>
      </c>
      <c r="I38" s="19" t="s">
        <v>365</v>
      </c>
      <c r="J38" s="21">
        <f t="shared" si="4"/>
        <v>0</v>
      </c>
      <c r="K38" s="22">
        <f t="shared" si="5"/>
        <v>0</v>
      </c>
      <c r="L38" s="23">
        <v>0</v>
      </c>
      <c r="M38" s="24">
        <v>0</v>
      </c>
      <c r="N38" s="23">
        <v>0</v>
      </c>
      <c r="O38" s="24">
        <v>0</v>
      </c>
      <c r="P38" s="23">
        <v>0</v>
      </c>
      <c r="Q38" s="24">
        <v>0</v>
      </c>
      <c r="R38" s="23">
        <v>0</v>
      </c>
      <c r="S38" s="24">
        <v>0</v>
      </c>
      <c r="T38" s="23">
        <v>0</v>
      </c>
      <c r="U38" s="24">
        <v>0</v>
      </c>
      <c r="V38" s="23">
        <v>0</v>
      </c>
      <c r="W38" s="24">
        <v>0</v>
      </c>
    </row>
    <row r="39" spans="1:23" ht="14.45" customHeight="1" x14ac:dyDescent="0.25">
      <c r="A39" s="17">
        <f t="shared" si="3"/>
        <v>2</v>
      </c>
      <c r="B39" s="39">
        <v>7193</v>
      </c>
      <c r="C39" s="25" t="str">
        <f>_xlfn.XLOOKUP(__xlnm._FilterDatabase_1516[[#This Row],[SAPSA Number]],Table1[SAPSA number],Table1[Paid up])</f>
        <v>Y</v>
      </c>
      <c r="D39" s="39" t="str">
        <f>_xlfn.XLOOKUP(__xlnm._FilterDatabase_1516[[#This Row],[SAPSA Number]],'DS Point summary'!A:A,'DS Point summary'!C:C)</f>
        <v>Liezl</v>
      </c>
      <c r="E39" s="39" t="str">
        <f>_xlfn.XLOOKUP(__xlnm._FilterDatabase_1516[[#This Row],[SAPSA Number]],'DS Point summary'!A:A,'DS Point summary'!D:D)</f>
        <v>de Jager</v>
      </c>
      <c r="F39" s="20" t="str">
        <f>_xlfn.XLOOKUP(__xlnm._FilterDatabase_1516[[#This Row],[SAPSA Number]],'DS Point summary'!A:A,'DS Point summary'!E:E)</f>
        <v>L</v>
      </c>
      <c r="G39" s="17" t="str">
        <f>_xlfn.XLOOKUP(__xlnm._FilterDatabase_1516[[#This Row],[SAPSA Number]],'DS Point summary'!A:A,'DS Point summary'!F:F)</f>
        <v>Lady</v>
      </c>
      <c r="H39" s="19">
        <f ca="1">_xlfn.XLOOKUP(__xlnm._FilterDatabase_1516[[#This Row],[SAPSA Number]],'DS Point summary'!A:A,'DS Point summary'!G:G)</f>
        <v>39</v>
      </c>
      <c r="I39" s="19" t="s">
        <v>365</v>
      </c>
      <c r="J39" s="21">
        <f t="shared" si="4"/>
        <v>0</v>
      </c>
      <c r="K39" s="22">
        <f t="shared" si="5"/>
        <v>0</v>
      </c>
      <c r="L39" s="23">
        <v>0</v>
      </c>
      <c r="M39" s="24">
        <v>0</v>
      </c>
      <c r="N39" s="23">
        <v>0</v>
      </c>
      <c r="O39" s="24">
        <v>0</v>
      </c>
      <c r="P39" s="23">
        <v>0</v>
      </c>
      <c r="Q39" s="24">
        <v>0</v>
      </c>
      <c r="R39" s="23">
        <v>0</v>
      </c>
      <c r="S39" s="24">
        <v>0</v>
      </c>
      <c r="T39" s="23">
        <v>0</v>
      </c>
      <c r="U39" s="24">
        <v>0</v>
      </c>
      <c r="V39" s="23">
        <v>0</v>
      </c>
      <c r="W39" s="24">
        <v>0</v>
      </c>
    </row>
    <row r="40" spans="1:23" ht="14.45" customHeight="1" x14ac:dyDescent="0.25">
      <c r="A40" s="17">
        <f t="shared" si="3"/>
        <v>2</v>
      </c>
      <c r="B40" s="27">
        <v>6855</v>
      </c>
      <c r="C40" s="25" t="str">
        <f>_xlfn.XLOOKUP(__xlnm._FilterDatabase_1516[[#This Row],[SAPSA Number]],Table1[SAPSA number],Table1[Paid up])</f>
        <v>Y</v>
      </c>
      <c r="D40" s="39" t="str">
        <f>_xlfn.XLOOKUP(__xlnm._FilterDatabase_1516[[#This Row],[SAPSA Number]],'DS Point summary'!A:A,'DS Point summary'!C:C)</f>
        <v>Cornelius Jansen</v>
      </c>
      <c r="E40" s="39" t="str">
        <f>_xlfn.XLOOKUP(__xlnm._FilterDatabase_1516[[#This Row],[SAPSA Number]],'DS Point summary'!A:A,'DS Point summary'!D:D)</f>
        <v>de Jager</v>
      </c>
      <c r="F40" s="20" t="str">
        <f>_xlfn.XLOOKUP(__xlnm._FilterDatabase_1516[[#This Row],[SAPSA Number]],'DS Point summary'!A:A,'DS Point summary'!E:E)</f>
        <v>CJ</v>
      </c>
      <c r="G40" s="17" t="str">
        <f ca="1">_xlfn.XLOOKUP(__xlnm._FilterDatabase_1516[[#This Row],[SAPSA Number]],'DS Point summary'!A:A,'DS Point summary'!F:F)</f>
        <v xml:space="preserve"> </v>
      </c>
      <c r="H40" s="19">
        <f ca="1">_xlfn.XLOOKUP(__xlnm._FilterDatabase_1516[[#This Row],[SAPSA Number]],'DS Point summary'!A:A,'DS Point summary'!G:G)</f>
        <v>38</v>
      </c>
      <c r="I40" s="19" t="s">
        <v>365</v>
      </c>
      <c r="J40" s="21">
        <f t="shared" si="4"/>
        <v>0</v>
      </c>
      <c r="K40" s="22">
        <f t="shared" si="5"/>
        <v>0</v>
      </c>
      <c r="L40" s="23">
        <v>0</v>
      </c>
      <c r="M40" s="24">
        <v>0</v>
      </c>
      <c r="N40" s="23">
        <v>0</v>
      </c>
      <c r="O40" s="24">
        <v>0</v>
      </c>
      <c r="P40" s="23">
        <v>0</v>
      </c>
      <c r="Q40" s="24">
        <v>0</v>
      </c>
      <c r="R40" s="23">
        <v>0</v>
      </c>
      <c r="S40" s="24">
        <v>0</v>
      </c>
      <c r="T40" s="23">
        <v>0</v>
      </c>
      <c r="U40" s="24">
        <v>0</v>
      </c>
      <c r="V40" s="23">
        <v>0</v>
      </c>
      <c r="W40" s="24">
        <v>0</v>
      </c>
    </row>
    <row r="41" spans="1:23" ht="14.45" customHeight="1" x14ac:dyDescent="0.25">
      <c r="A41" s="17">
        <f t="shared" si="3"/>
        <v>2</v>
      </c>
      <c r="B41" s="26">
        <v>301</v>
      </c>
      <c r="C41" s="25" t="str">
        <f>_xlfn.XLOOKUP(__xlnm._FilterDatabase_1516[[#This Row],[SAPSA Number]],Table1[SAPSA number],Table1[Paid up])</f>
        <v>Y</v>
      </c>
      <c r="D41" s="39" t="str">
        <f>_xlfn.XLOOKUP(__xlnm._FilterDatabase_1516[[#This Row],[SAPSA Number]],'DS Point summary'!A:A,'DS Point summary'!C:C)</f>
        <v>Wolfgang Wilhelm</v>
      </c>
      <c r="E41" s="39" t="str">
        <f>_xlfn.XLOOKUP(__xlnm._FilterDatabase_1516[[#This Row],[SAPSA Number]],'DS Point summary'!A:A,'DS Point summary'!D:D)</f>
        <v>Dirsuweit</v>
      </c>
      <c r="F41" s="20" t="str">
        <f>_xlfn.XLOOKUP(__xlnm._FilterDatabase_1516[[#This Row],[SAPSA Number]],'DS Point summary'!A:A,'DS Point summary'!E:E)</f>
        <v>WW</v>
      </c>
      <c r="G41" s="17" t="str">
        <f ca="1">_xlfn.XLOOKUP(__xlnm._FilterDatabase_1516[[#This Row],[SAPSA Number]],'DS Point summary'!A:A,'DS Point summary'!F:F)</f>
        <v>GS</v>
      </c>
      <c r="H41" s="19">
        <f>_xlfn.XLOOKUP(__xlnm._FilterDatabase_1516[[#This Row],[SAPSA Number]],'DS Point summary'!A:A,'DS Point summary'!G:G)</f>
        <v>0</v>
      </c>
      <c r="I41" s="19" t="s">
        <v>365</v>
      </c>
      <c r="J41" s="21">
        <f t="shared" si="4"/>
        <v>0</v>
      </c>
      <c r="K41" s="22">
        <f t="shared" si="5"/>
        <v>0</v>
      </c>
      <c r="L41" s="23">
        <v>0</v>
      </c>
      <c r="M41" s="24">
        <v>0</v>
      </c>
      <c r="N41" s="23">
        <v>0</v>
      </c>
      <c r="O41" s="24">
        <v>0</v>
      </c>
      <c r="P41" s="23">
        <v>0</v>
      </c>
      <c r="Q41" s="24">
        <v>0</v>
      </c>
      <c r="R41" s="23">
        <v>0</v>
      </c>
      <c r="S41" s="24">
        <v>0</v>
      </c>
      <c r="T41" s="23">
        <v>0</v>
      </c>
      <c r="U41" s="24">
        <v>0</v>
      </c>
      <c r="V41" s="23">
        <v>0</v>
      </c>
      <c r="W41" s="24">
        <v>0</v>
      </c>
    </row>
    <row r="42" spans="1:23" ht="14.45" customHeight="1" x14ac:dyDescent="0.25">
      <c r="A42" s="17">
        <f t="shared" si="3"/>
        <v>2</v>
      </c>
      <c r="B42" s="25">
        <v>6846</v>
      </c>
      <c r="C42" s="25" t="str">
        <f>_xlfn.XLOOKUP(__xlnm._FilterDatabase_1516[[#This Row],[SAPSA Number]],Table1[SAPSA number],Table1[Paid up])</f>
        <v>Y</v>
      </c>
      <c r="D42" s="39" t="str">
        <f>_xlfn.XLOOKUP(__xlnm._FilterDatabase_1516[[#This Row],[SAPSA Number]],'DS Point summary'!A:A,'DS Point summary'!C:C)</f>
        <v>Daniel Stephanus</v>
      </c>
      <c r="E42" s="39" t="str">
        <f>_xlfn.XLOOKUP(__xlnm._FilterDatabase_1516[[#This Row],[SAPSA Number]],'DS Point summary'!A:A,'DS Point summary'!D:D)</f>
        <v>Dreyer</v>
      </c>
      <c r="F42" s="20" t="str">
        <f>_xlfn.XLOOKUP(__xlnm._FilterDatabase_1516[[#This Row],[SAPSA Number]],'DS Point summary'!A:A,'DS Point summary'!E:E)</f>
        <v>DSJ</v>
      </c>
      <c r="G42" s="17" t="str">
        <f ca="1">_xlfn.XLOOKUP(__xlnm._FilterDatabase_1516[[#This Row],[SAPSA Number]],'DS Point summary'!A:A,'DS Point summary'!F:F)</f>
        <v xml:space="preserve"> </v>
      </c>
      <c r="H42" s="19">
        <f ca="1">_xlfn.XLOOKUP(__xlnm._FilterDatabase_1516[[#This Row],[SAPSA Number]],'DS Point summary'!A:A,'DS Point summary'!G:G)</f>
        <v>41</v>
      </c>
      <c r="I42" s="19" t="s">
        <v>365</v>
      </c>
      <c r="J42" s="21">
        <f t="shared" si="4"/>
        <v>0</v>
      </c>
      <c r="K42" s="22">
        <f t="shared" si="5"/>
        <v>0</v>
      </c>
      <c r="L42" s="23">
        <v>0</v>
      </c>
      <c r="M42" s="24">
        <v>0</v>
      </c>
      <c r="N42" s="23">
        <v>0</v>
      </c>
      <c r="O42" s="24">
        <v>0</v>
      </c>
      <c r="P42" s="23">
        <v>0</v>
      </c>
      <c r="Q42" s="24">
        <v>0</v>
      </c>
      <c r="R42" s="23">
        <v>0</v>
      </c>
      <c r="S42" s="24">
        <v>0</v>
      </c>
      <c r="T42" s="23">
        <v>0</v>
      </c>
      <c r="U42" s="24">
        <v>0</v>
      </c>
      <c r="V42" s="23">
        <v>0</v>
      </c>
      <c r="W42" s="24">
        <v>0</v>
      </c>
    </row>
    <row r="43" spans="1:23" ht="14.45" customHeight="1" x14ac:dyDescent="0.25">
      <c r="A43" s="17">
        <f t="shared" si="3"/>
        <v>2</v>
      </c>
      <c r="B43" s="25">
        <v>6225</v>
      </c>
      <c r="C43" s="25" t="str">
        <f>_xlfn.XLOOKUP(__xlnm._FilterDatabase_1516[[#This Row],[SAPSA Number]],Table1[SAPSA number],Table1[Paid up])</f>
        <v>Y</v>
      </c>
      <c r="D43" s="39" t="str">
        <f>_xlfn.XLOOKUP(__xlnm._FilterDatabase_1516[[#This Row],[SAPSA Number]],'DS Point summary'!A:A,'DS Point summary'!C:C)</f>
        <v>Hannele Meliske</v>
      </c>
      <c r="E43" s="39" t="str">
        <f>_xlfn.XLOOKUP(__xlnm._FilterDatabase_1516[[#This Row],[SAPSA Number]],'DS Point summary'!A:A,'DS Point summary'!D:D)</f>
        <v>du Bruyn</v>
      </c>
      <c r="F43" s="20" t="str">
        <f>_xlfn.XLOOKUP(__xlnm._FilterDatabase_1516[[#This Row],[SAPSA Number]],'DS Point summary'!A:A,'DS Point summary'!E:E)</f>
        <v>HM</v>
      </c>
      <c r="G43" s="17" t="str">
        <f>_xlfn.XLOOKUP(__xlnm._FilterDatabase_1516[[#This Row],[SAPSA Number]],'DS Point summary'!A:A,'DS Point summary'!F:F)</f>
        <v>Lady</v>
      </c>
      <c r="H43" s="19">
        <f ca="1">_xlfn.XLOOKUP(__xlnm._FilterDatabase_1516[[#This Row],[SAPSA Number]],'DS Point summary'!A:A,'DS Point summary'!G:G)</f>
        <v>42</v>
      </c>
      <c r="I43" s="19" t="s">
        <v>365</v>
      </c>
      <c r="J43" s="21">
        <f t="shared" si="4"/>
        <v>0</v>
      </c>
      <c r="K43" s="22">
        <f t="shared" si="5"/>
        <v>0</v>
      </c>
      <c r="L43" s="23">
        <v>0</v>
      </c>
      <c r="M43" s="24">
        <v>0</v>
      </c>
      <c r="N43" s="23">
        <v>0</v>
      </c>
      <c r="O43" s="24">
        <v>0</v>
      </c>
      <c r="P43" s="23">
        <v>0</v>
      </c>
      <c r="Q43" s="24">
        <v>0</v>
      </c>
      <c r="R43" s="23">
        <v>0</v>
      </c>
      <c r="S43" s="24">
        <v>0</v>
      </c>
      <c r="T43" s="23">
        <v>0</v>
      </c>
      <c r="U43" s="24">
        <v>0</v>
      </c>
      <c r="V43" s="23">
        <v>0</v>
      </c>
      <c r="W43" s="24">
        <v>0</v>
      </c>
    </row>
    <row r="44" spans="1:23" ht="14.45" customHeight="1" x14ac:dyDescent="0.25">
      <c r="A44" s="17">
        <f t="shared" si="3"/>
        <v>2</v>
      </c>
      <c r="B44" s="26">
        <v>6975</v>
      </c>
      <c r="C44" s="25" t="str">
        <f>_xlfn.XLOOKUP(__xlnm._FilterDatabase_1516[[#This Row],[SAPSA Number]],Table1[SAPSA number],Table1[Paid up])</f>
        <v>Y</v>
      </c>
      <c r="D44" s="39" t="str">
        <f>_xlfn.XLOOKUP(__xlnm._FilterDatabase_1516[[#This Row],[SAPSA Number]],'DS Point summary'!A:A,'DS Point summary'!C:C)</f>
        <v>Mattheus Johannes</v>
      </c>
      <c r="E44" s="39" t="str">
        <f>_xlfn.XLOOKUP(__xlnm._FilterDatabase_1516[[#This Row],[SAPSA Number]],'DS Point summary'!A:A,'DS Point summary'!D:D)</f>
        <v>du Bruyn</v>
      </c>
      <c r="F44" s="20" t="str">
        <f>_xlfn.XLOOKUP(__xlnm._FilterDatabase_1516[[#This Row],[SAPSA Number]],'DS Point summary'!A:A,'DS Point summary'!E:E)</f>
        <v>MJ</v>
      </c>
      <c r="G44" s="17" t="str">
        <f ca="1">_xlfn.XLOOKUP(__xlnm._FilterDatabase_1516[[#This Row],[SAPSA Number]],'DS Point summary'!A:A,'DS Point summary'!F:F)</f>
        <v xml:space="preserve"> </v>
      </c>
      <c r="H44" s="19">
        <f ca="1">_xlfn.XLOOKUP(__xlnm._FilterDatabase_1516[[#This Row],[SAPSA Number]],'DS Point summary'!A:A,'DS Point summary'!G:G)</f>
        <v>45</v>
      </c>
      <c r="I44" s="19" t="s">
        <v>365</v>
      </c>
      <c r="J44" s="21">
        <f t="shared" si="4"/>
        <v>0</v>
      </c>
      <c r="K44" s="22">
        <f t="shared" si="5"/>
        <v>0</v>
      </c>
      <c r="L44" s="23">
        <v>0</v>
      </c>
      <c r="M44" s="24">
        <v>0</v>
      </c>
      <c r="N44" s="23">
        <v>0</v>
      </c>
      <c r="O44" s="24">
        <v>0</v>
      </c>
      <c r="P44" s="23">
        <v>0</v>
      </c>
      <c r="Q44" s="24">
        <v>0</v>
      </c>
      <c r="R44" s="23">
        <v>0</v>
      </c>
      <c r="S44" s="24">
        <v>0</v>
      </c>
      <c r="T44" s="23">
        <v>0</v>
      </c>
      <c r="U44" s="24">
        <v>0</v>
      </c>
      <c r="V44" s="23">
        <v>0</v>
      </c>
      <c r="W44" s="24">
        <v>0</v>
      </c>
    </row>
    <row r="45" spans="1:23" ht="14.45" customHeight="1" x14ac:dyDescent="0.25">
      <c r="A45" s="17">
        <f t="shared" si="3"/>
        <v>2</v>
      </c>
      <c r="B45" s="25">
        <v>392</v>
      </c>
      <c r="C45" s="25" t="str">
        <f>_xlfn.XLOOKUP(__xlnm._FilterDatabase_1516[[#This Row],[SAPSA Number]],Table1[SAPSA number],Table1[Paid up])</f>
        <v>Y</v>
      </c>
      <c r="D45" s="39" t="str">
        <f>_xlfn.XLOOKUP(__xlnm._FilterDatabase_1516[[#This Row],[SAPSA Number]],'DS Point summary'!A:A,'DS Point summary'!C:C)</f>
        <v>Sasha-Lee</v>
      </c>
      <c r="E45" s="39" t="str">
        <f>_xlfn.XLOOKUP(__xlnm._FilterDatabase_1516[[#This Row],[SAPSA Number]],'DS Point summary'!A:A,'DS Point summary'!D:D)</f>
        <v>Du Plessis</v>
      </c>
      <c r="F45" s="20" t="str">
        <f>_xlfn.XLOOKUP(__xlnm._FilterDatabase_1516[[#This Row],[SAPSA Number]],'DS Point summary'!A:A,'DS Point summary'!E:E)</f>
        <v>SL</v>
      </c>
      <c r="G45" s="17" t="str">
        <f>_xlfn.XLOOKUP(__xlnm._FilterDatabase_1516[[#This Row],[SAPSA Number]],'DS Point summary'!A:A,'DS Point summary'!F:F)</f>
        <v>Lady</v>
      </c>
      <c r="H45" s="19">
        <f ca="1">_xlfn.XLOOKUP(__xlnm._FilterDatabase_1516[[#This Row],[SAPSA Number]],'DS Point summary'!A:A,'DS Point summary'!G:G)</f>
        <v>31</v>
      </c>
      <c r="I45" s="19" t="s">
        <v>365</v>
      </c>
      <c r="J45" s="21">
        <f t="shared" si="4"/>
        <v>0</v>
      </c>
      <c r="K45" s="22">
        <f t="shared" si="5"/>
        <v>0</v>
      </c>
      <c r="L45" s="23">
        <v>0</v>
      </c>
      <c r="M45" s="24">
        <v>0</v>
      </c>
      <c r="N45" s="23">
        <v>0</v>
      </c>
      <c r="O45" s="24">
        <v>0</v>
      </c>
      <c r="P45" s="23">
        <v>0</v>
      </c>
      <c r="Q45" s="24">
        <v>0</v>
      </c>
      <c r="R45" s="23">
        <v>0</v>
      </c>
      <c r="S45" s="24">
        <v>0</v>
      </c>
      <c r="T45" s="23">
        <v>0</v>
      </c>
      <c r="U45" s="24">
        <v>0</v>
      </c>
      <c r="V45" s="23">
        <v>0</v>
      </c>
      <c r="W45" s="24">
        <v>0</v>
      </c>
    </row>
    <row r="46" spans="1:23" ht="14.45" customHeight="1" x14ac:dyDescent="0.25">
      <c r="A46" s="17">
        <f t="shared" si="3"/>
        <v>2</v>
      </c>
      <c r="B46" s="18">
        <v>127</v>
      </c>
      <c r="C46" s="25" t="str">
        <f>_xlfn.XLOOKUP(__xlnm._FilterDatabase_1516[[#This Row],[SAPSA Number]],Table1[SAPSA number],Table1[Paid up])</f>
        <v>Y</v>
      </c>
      <c r="D46" s="39" t="str">
        <f>_xlfn.XLOOKUP(__xlnm._FilterDatabase_1516[[#This Row],[SAPSA Number]],'DS Point summary'!A:A,'DS Point summary'!C:C)</f>
        <v>Eurika Susara</v>
      </c>
      <c r="E46" s="39" t="str">
        <f>_xlfn.XLOOKUP(__xlnm._FilterDatabase_1516[[#This Row],[SAPSA Number]],'DS Point summary'!A:A,'DS Point summary'!D:D)</f>
        <v>Du Plooy</v>
      </c>
      <c r="F46" s="20" t="str">
        <f>_xlfn.XLOOKUP(__xlnm._FilterDatabase_1516[[#This Row],[SAPSA Number]],'DS Point summary'!A:A,'DS Point summary'!E:E)</f>
        <v>E</v>
      </c>
      <c r="G46" s="17" t="str">
        <f>_xlfn.XLOOKUP(__xlnm._FilterDatabase_1516[[#This Row],[SAPSA Number]],'DS Point summary'!A:A,'DS Point summary'!F:F)</f>
        <v>SS</v>
      </c>
      <c r="H46" s="19">
        <f ca="1">_xlfn.XLOOKUP(__xlnm._FilterDatabase_1516[[#This Row],[SAPSA Number]],'DS Point summary'!A:A,'DS Point summary'!G:G)</f>
        <v>65</v>
      </c>
      <c r="I46" s="19" t="s">
        <v>365</v>
      </c>
      <c r="J46" s="21">
        <f t="shared" si="4"/>
        <v>0</v>
      </c>
      <c r="K46" s="22">
        <f t="shared" si="5"/>
        <v>0</v>
      </c>
      <c r="L46" s="23">
        <v>0</v>
      </c>
      <c r="M46" s="24">
        <v>0</v>
      </c>
      <c r="N46" s="23">
        <v>0</v>
      </c>
      <c r="O46" s="24">
        <v>0</v>
      </c>
      <c r="P46" s="23">
        <v>0</v>
      </c>
      <c r="Q46" s="24">
        <v>0</v>
      </c>
      <c r="R46" s="23">
        <v>0</v>
      </c>
      <c r="S46" s="24">
        <v>0</v>
      </c>
      <c r="T46" s="23">
        <v>0</v>
      </c>
      <c r="U46" s="24">
        <v>0</v>
      </c>
      <c r="V46" s="23">
        <v>0</v>
      </c>
      <c r="W46" s="24">
        <v>0</v>
      </c>
    </row>
    <row r="47" spans="1:23" ht="14.45" customHeight="1" x14ac:dyDescent="0.25">
      <c r="A47" s="17">
        <f t="shared" si="3"/>
        <v>2</v>
      </c>
      <c r="B47" s="18">
        <v>6935</v>
      </c>
      <c r="C47" s="25" t="str">
        <f>_xlfn.XLOOKUP(__xlnm._FilterDatabase_1516[[#This Row],[SAPSA Number]],Table1[SAPSA number],Table1[Paid up])</f>
        <v>Y</v>
      </c>
      <c r="D47" s="39" t="str">
        <f>_xlfn.XLOOKUP(__xlnm._FilterDatabase_1516[[#This Row],[SAPSA Number]],'DS Point summary'!A:A,'DS Point summary'!C:C)</f>
        <v>Dewaldt</v>
      </c>
      <c r="E47" s="39" t="str">
        <f>_xlfn.XLOOKUP(__xlnm._FilterDatabase_1516[[#This Row],[SAPSA Number]],'DS Point summary'!A:A,'DS Point summary'!D:D)</f>
        <v>Engelbrecht</v>
      </c>
      <c r="F47" s="20" t="str">
        <f>_xlfn.XLOOKUP(__xlnm._FilterDatabase_1516[[#This Row],[SAPSA Number]],'DS Point summary'!A:A,'DS Point summary'!E:E)</f>
        <v>D</v>
      </c>
      <c r="G47" s="17" t="str">
        <f ca="1">_xlfn.XLOOKUP(__xlnm._FilterDatabase_1516[[#This Row],[SAPSA Number]],'DS Point summary'!A:A,'DS Point summary'!F:F)</f>
        <v xml:space="preserve"> </v>
      </c>
      <c r="H47" s="19">
        <f ca="1">_xlfn.XLOOKUP(__xlnm._FilterDatabase_1516[[#This Row],[SAPSA Number]],'DS Point summary'!A:A,'DS Point summary'!G:G)</f>
        <v>36</v>
      </c>
      <c r="I47" s="19" t="s">
        <v>365</v>
      </c>
      <c r="J47" s="21">
        <f t="shared" si="4"/>
        <v>0</v>
      </c>
      <c r="K47" s="22">
        <f t="shared" si="5"/>
        <v>0</v>
      </c>
      <c r="L47" s="23">
        <v>0</v>
      </c>
      <c r="M47" s="24">
        <v>0</v>
      </c>
      <c r="N47" s="23">
        <v>0</v>
      </c>
      <c r="O47" s="24">
        <v>0</v>
      </c>
      <c r="P47" s="23">
        <v>0</v>
      </c>
      <c r="Q47" s="24">
        <v>0</v>
      </c>
      <c r="R47" s="23">
        <v>0</v>
      </c>
      <c r="S47" s="24">
        <v>0</v>
      </c>
      <c r="T47" s="23">
        <v>0</v>
      </c>
      <c r="U47" s="24">
        <v>0</v>
      </c>
      <c r="V47" s="23">
        <v>0</v>
      </c>
      <c r="W47" s="24">
        <v>0</v>
      </c>
    </row>
    <row r="48" spans="1:23" ht="14.25" customHeight="1" x14ac:dyDescent="0.25">
      <c r="A48" s="17">
        <f t="shared" si="3"/>
        <v>2</v>
      </c>
      <c r="B48" s="25">
        <v>393</v>
      </c>
      <c r="C48" s="25" t="str">
        <f>_xlfn.XLOOKUP(__xlnm._FilterDatabase_1516[[#This Row],[SAPSA Number]],Table1[SAPSA number],Table1[Paid up])</f>
        <v>Y</v>
      </c>
      <c r="D48" s="39" t="str">
        <f>_xlfn.XLOOKUP(__xlnm._FilterDatabase_1516[[#This Row],[SAPSA Number]],'DS Point summary'!A:A,'DS Point summary'!C:C)</f>
        <v>Robyn Angela</v>
      </c>
      <c r="E48" s="39" t="str">
        <f>_xlfn.XLOOKUP(__xlnm._FilterDatabase_1516[[#This Row],[SAPSA Number]],'DS Point summary'!A:A,'DS Point summary'!D:D)</f>
        <v>Evans</v>
      </c>
      <c r="F48" s="20" t="str">
        <f>_xlfn.XLOOKUP(__xlnm._FilterDatabase_1516[[#This Row],[SAPSA Number]],'DS Point summary'!A:A,'DS Point summary'!E:E)</f>
        <v>RA</v>
      </c>
      <c r="G48" s="17" t="str">
        <f>_xlfn.XLOOKUP(__xlnm._FilterDatabase_1516[[#This Row],[SAPSA Number]],'DS Point summary'!A:A,'DS Point summary'!F:F)</f>
        <v>Lady</v>
      </c>
      <c r="H48" s="19">
        <f ca="1">_xlfn.XLOOKUP(__xlnm._FilterDatabase_1516[[#This Row],[SAPSA Number]],'DS Point summary'!A:A,'DS Point summary'!G:G)</f>
        <v>59</v>
      </c>
      <c r="I48" s="19" t="s">
        <v>365</v>
      </c>
      <c r="J48" s="21">
        <f t="shared" si="4"/>
        <v>0</v>
      </c>
      <c r="K48" s="22">
        <f t="shared" si="5"/>
        <v>0</v>
      </c>
      <c r="L48" s="23">
        <v>0</v>
      </c>
      <c r="M48" s="24">
        <v>0</v>
      </c>
      <c r="N48" s="23">
        <v>0</v>
      </c>
      <c r="O48" s="24">
        <v>0</v>
      </c>
      <c r="P48" s="23">
        <v>0</v>
      </c>
      <c r="Q48" s="24">
        <v>0</v>
      </c>
      <c r="R48" s="23">
        <v>0</v>
      </c>
      <c r="S48" s="24">
        <v>0</v>
      </c>
      <c r="T48" s="23">
        <v>0</v>
      </c>
      <c r="U48" s="24">
        <v>0</v>
      </c>
      <c r="V48" s="23">
        <v>0</v>
      </c>
      <c r="W48" s="24">
        <v>0</v>
      </c>
    </row>
    <row r="49" spans="1:23" ht="14.45" customHeight="1" x14ac:dyDescent="0.25">
      <c r="A49" s="17">
        <f t="shared" si="3"/>
        <v>2</v>
      </c>
      <c r="B49" s="25">
        <v>3172</v>
      </c>
      <c r="C49" s="25" t="str">
        <f>_xlfn.XLOOKUP(__xlnm._FilterDatabase_1516[[#This Row],[SAPSA Number]],Table1[SAPSA number],Table1[Paid up])</f>
        <v>Y</v>
      </c>
      <c r="D49" s="39" t="str">
        <f>_xlfn.XLOOKUP(__xlnm._FilterDatabase_1516[[#This Row],[SAPSA Number]],'DS Point summary'!A:A,'DS Point summary'!C:C)</f>
        <v>Mervyn-John</v>
      </c>
      <c r="E49" s="39" t="str">
        <f>_xlfn.XLOOKUP(__xlnm._FilterDatabase_1516[[#This Row],[SAPSA Number]],'DS Point summary'!A:A,'DS Point summary'!D:D)</f>
        <v>Evans</v>
      </c>
      <c r="F49" s="20" t="str">
        <f>_xlfn.XLOOKUP(__xlnm._FilterDatabase_1516[[#This Row],[SAPSA Number]],'DS Point summary'!A:A,'DS Point summary'!E:E)</f>
        <v>MJ</v>
      </c>
      <c r="G49" s="17" t="str">
        <f ca="1">_xlfn.XLOOKUP(__xlnm._FilterDatabase_1516[[#This Row],[SAPSA Number]],'DS Point summary'!A:A,'DS Point summary'!F:F)</f>
        <v>SS</v>
      </c>
      <c r="H49" s="19">
        <f ca="1">_xlfn.XLOOKUP(__xlnm._FilterDatabase_1516[[#This Row],[SAPSA Number]],'DS Point summary'!A:A,'DS Point summary'!G:G)</f>
        <v>65</v>
      </c>
      <c r="I49" s="19" t="s">
        <v>365</v>
      </c>
      <c r="J49" s="21">
        <f t="shared" si="4"/>
        <v>0</v>
      </c>
      <c r="K49" s="22">
        <f t="shared" si="5"/>
        <v>0</v>
      </c>
      <c r="L49" s="23">
        <v>0</v>
      </c>
      <c r="M49" s="24">
        <v>0</v>
      </c>
      <c r="N49" s="23">
        <v>0</v>
      </c>
      <c r="O49" s="24">
        <v>0</v>
      </c>
      <c r="P49" s="23">
        <v>0</v>
      </c>
      <c r="Q49" s="24">
        <v>0</v>
      </c>
      <c r="R49" s="23">
        <v>0</v>
      </c>
      <c r="S49" s="24">
        <v>0</v>
      </c>
      <c r="T49" s="23">
        <v>0</v>
      </c>
      <c r="U49" s="24">
        <v>0</v>
      </c>
      <c r="V49" s="23">
        <v>0</v>
      </c>
      <c r="W49" s="24">
        <v>0</v>
      </c>
    </row>
    <row r="50" spans="1:23" ht="14.45" customHeight="1" x14ac:dyDescent="0.25">
      <c r="A50" s="17">
        <f t="shared" si="3"/>
        <v>2</v>
      </c>
      <c r="B50" s="25">
        <v>3173</v>
      </c>
      <c r="C50" s="25" t="str">
        <f>_xlfn.XLOOKUP(__xlnm._FilterDatabase_1516[[#This Row],[SAPSA Number]],Table1[SAPSA number],Table1[Paid up])</f>
        <v>Y</v>
      </c>
      <c r="D50" s="39" t="str">
        <f>_xlfn.XLOOKUP(__xlnm._FilterDatabase_1516[[#This Row],[SAPSA Number]],'DS Point summary'!A:A,'DS Point summary'!C:C)</f>
        <v>Garrett-John</v>
      </c>
      <c r="E50" s="39" t="str">
        <f>_xlfn.XLOOKUP(__xlnm._FilterDatabase_1516[[#This Row],[SAPSA Number]],'DS Point summary'!A:A,'DS Point summary'!D:D)</f>
        <v>Evans</v>
      </c>
      <c r="F50" s="20" t="str">
        <f>_xlfn.XLOOKUP(__xlnm._FilterDatabase_1516[[#This Row],[SAPSA Number]],'DS Point summary'!A:A,'DS Point summary'!E:E)</f>
        <v>G-J</v>
      </c>
      <c r="G50" s="17" t="str">
        <f ca="1">_xlfn.XLOOKUP(__xlnm._FilterDatabase_1516[[#This Row],[SAPSA Number]],'DS Point summary'!A:A,'DS Point summary'!F:F)</f>
        <v xml:space="preserve"> </v>
      </c>
      <c r="H50" s="19">
        <f ca="1">_xlfn.XLOOKUP(__xlnm._FilterDatabase_1516[[#This Row],[SAPSA Number]],'DS Point summary'!A:A,'DS Point summary'!G:G)</f>
        <v>31</v>
      </c>
      <c r="I50" s="19" t="s">
        <v>365</v>
      </c>
      <c r="J50" s="21">
        <f t="shared" si="4"/>
        <v>0</v>
      </c>
      <c r="K50" s="22">
        <f t="shared" si="5"/>
        <v>0</v>
      </c>
      <c r="L50" s="23">
        <v>0</v>
      </c>
      <c r="M50" s="24">
        <v>0</v>
      </c>
      <c r="N50" s="23">
        <v>0</v>
      </c>
      <c r="O50" s="24">
        <v>0</v>
      </c>
      <c r="P50" s="23">
        <v>0</v>
      </c>
      <c r="Q50" s="24">
        <v>0</v>
      </c>
      <c r="R50" s="23">
        <v>0</v>
      </c>
      <c r="S50" s="24">
        <v>0</v>
      </c>
      <c r="T50" s="23">
        <v>0</v>
      </c>
      <c r="U50" s="24">
        <v>0</v>
      </c>
      <c r="V50" s="23">
        <v>0</v>
      </c>
      <c r="W50" s="24">
        <v>0</v>
      </c>
    </row>
    <row r="51" spans="1:23" ht="14.45" customHeight="1" x14ac:dyDescent="0.25">
      <c r="A51" s="17">
        <f t="shared" si="3"/>
        <v>2</v>
      </c>
      <c r="B51" s="25">
        <v>3782</v>
      </c>
      <c r="C51" s="25" t="str">
        <f>_xlfn.XLOOKUP(__xlnm._FilterDatabase_1516[[#This Row],[SAPSA Number]],Table1[SAPSA number],Table1[Paid up])</f>
        <v>Y</v>
      </c>
      <c r="D51" s="39" t="str">
        <f>_xlfn.XLOOKUP(__xlnm._FilterDatabase_1516[[#This Row],[SAPSA Number]],'DS Point summary'!A:A,'DS Point summary'!C:C)</f>
        <v>Gary Athol</v>
      </c>
      <c r="E51" s="39" t="str">
        <f>_xlfn.XLOOKUP(__xlnm._FilterDatabase_1516[[#This Row],[SAPSA Number]],'DS Point summary'!A:A,'DS Point summary'!D:D)</f>
        <v>Hagemann</v>
      </c>
      <c r="F51" s="20" t="str">
        <f>_xlfn.XLOOKUP(__xlnm._FilterDatabase_1516[[#This Row],[SAPSA Number]],'DS Point summary'!A:A,'DS Point summary'!E:E)</f>
        <v>GA</v>
      </c>
      <c r="G51" s="17" t="str">
        <f ca="1">_xlfn.XLOOKUP(__xlnm._FilterDatabase_1516[[#This Row],[SAPSA Number]],'DS Point summary'!A:A,'DS Point summary'!F:F)</f>
        <v>S</v>
      </c>
      <c r="H51" s="19">
        <f ca="1">_xlfn.XLOOKUP(__xlnm._FilterDatabase_1516[[#This Row],[SAPSA Number]],'DS Point summary'!A:A,'DS Point summary'!G:G)</f>
        <v>54</v>
      </c>
      <c r="I51" s="19" t="s">
        <v>365</v>
      </c>
      <c r="J51" s="21">
        <f t="shared" si="4"/>
        <v>0</v>
      </c>
      <c r="K51" s="22">
        <f t="shared" si="5"/>
        <v>0</v>
      </c>
      <c r="L51" s="23">
        <v>0</v>
      </c>
      <c r="M51" s="24">
        <v>0</v>
      </c>
      <c r="N51" s="23">
        <v>0</v>
      </c>
      <c r="O51" s="24">
        <v>0</v>
      </c>
      <c r="P51" s="23">
        <v>0</v>
      </c>
      <c r="Q51" s="24">
        <v>0</v>
      </c>
      <c r="R51" s="23">
        <v>0</v>
      </c>
      <c r="S51" s="24">
        <v>0</v>
      </c>
      <c r="T51" s="23">
        <v>0</v>
      </c>
      <c r="U51" s="24">
        <v>0</v>
      </c>
      <c r="V51" s="23">
        <v>0</v>
      </c>
      <c r="W51" s="24">
        <v>0</v>
      </c>
    </row>
    <row r="52" spans="1:23" ht="14.45" customHeight="1" x14ac:dyDescent="0.25">
      <c r="A52" s="17">
        <f t="shared" si="3"/>
        <v>2</v>
      </c>
      <c r="B52" s="25">
        <v>6308</v>
      </c>
      <c r="C52" s="25" t="str">
        <f>_xlfn.XLOOKUP(__xlnm._FilterDatabase_1516[[#This Row],[SAPSA Number]],Table1[SAPSA number],Table1[Paid up])</f>
        <v>Y</v>
      </c>
      <c r="D52" s="39" t="str">
        <f>_xlfn.XLOOKUP(__xlnm._FilterDatabase_1516[[#This Row],[SAPSA Number]],'DS Point summary'!A:A,'DS Point summary'!C:C)</f>
        <v>James Matthew</v>
      </c>
      <c r="E52" s="39" t="str">
        <f>_xlfn.XLOOKUP(__xlnm._FilterDatabase_1516[[#This Row],[SAPSA Number]],'DS Point summary'!A:A,'DS Point summary'!D:D)</f>
        <v>Hagemann</v>
      </c>
      <c r="F52" s="20" t="str">
        <f>_xlfn.XLOOKUP(__xlnm._FilterDatabase_1516[[#This Row],[SAPSA Number]],'DS Point summary'!A:A,'DS Point summary'!E:E)</f>
        <v>JM</v>
      </c>
      <c r="G52" s="17" t="str">
        <f ca="1">_xlfn.XLOOKUP(__xlnm._FilterDatabase_1516[[#This Row],[SAPSA Number]],'DS Point summary'!A:A,'DS Point summary'!F:F)</f>
        <v>Jnr</v>
      </c>
      <c r="H52" s="19">
        <f ca="1">_xlfn.XLOOKUP(__xlnm._FilterDatabase_1516[[#This Row],[SAPSA Number]],'DS Point summary'!A:A,'DS Point summary'!G:G)</f>
        <v>19</v>
      </c>
      <c r="I52" s="19" t="s">
        <v>365</v>
      </c>
      <c r="J52" s="21">
        <f t="shared" si="4"/>
        <v>0</v>
      </c>
      <c r="K52" s="22">
        <f t="shared" si="5"/>
        <v>0</v>
      </c>
      <c r="L52" s="23">
        <v>0</v>
      </c>
      <c r="M52" s="24">
        <v>0</v>
      </c>
      <c r="N52" s="23">
        <v>0</v>
      </c>
      <c r="O52" s="24">
        <v>0</v>
      </c>
      <c r="P52" s="23">
        <v>0</v>
      </c>
      <c r="Q52" s="24">
        <v>0</v>
      </c>
      <c r="R52" s="23">
        <v>0</v>
      </c>
      <c r="S52" s="24">
        <v>0</v>
      </c>
      <c r="T52" s="23">
        <v>0</v>
      </c>
      <c r="U52" s="24">
        <v>0</v>
      </c>
      <c r="V52" s="23">
        <v>0</v>
      </c>
      <c r="W52" s="24">
        <v>0</v>
      </c>
    </row>
    <row r="53" spans="1:23" ht="14.45" customHeight="1" x14ac:dyDescent="0.25">
      <c r="A53" s="17">
        <f t="shared" si="3"/>
        <v>2</v>
      </c>
      <c r="B53" s="25">
        <v>645</v>
      </c>
      <c r="C53" s="25" t="str">
        <f>_xlfn.XLOOKUP(__xlnm._FilterDatabase_1516[[#This Row],[SAPSA Number]],Table1[SAPSA number],Table1[Paid up])</f>
        <v>Y</v>
      </c>
      <c r="D53" s="39" t="str">
        <f>_xlfn.XLOOKUP(__xlnm._FilterDatabase_1516[[#This Row],[SAPSA Number]],'DS Point summary'!A:A,'DS Point summary'!C:C)</f>
        <v>Lukas Marthinus</v>
      </c>
      <c r="E53" s="39" t="str">
        <f>_xlfn.XLOOKUP(__xlnm._FilterDatabase_1516[[#This Row],[SAPSA Number]],'DS Point summary'!A:A,'DS Point summary'!D:D)</f>
        <v>Janse van Rensburg</v>
      </c>
      <c r="F53" s="20" t="str">
        <f>_xlfn.XLOOKUP(__xlnm._FilterDatabase_1516[[#This Row],[SAPSA Number]],'DS Point summary'!A:A,'DS Point summary'!E:E)</f>
        <v>LM</v>
      </c>
      <c r="G53" s="17" t="str">
        <f ca="1">_xlfn.XLOOKUP(__xlnm._FilterDatabase_1516[[#This Row],[SAPSA Number]],'DS Point summary'!A:A,'DS Point summary'!F:F)</f>
        <v xml:space="preserve"> </v>
      </c>
      <c r="H53" s="19">
        <f ca="1">_xlfn.XLOOKUP(__xlnm._FilterDatabase_1516[[#This Row],[SAPSA Number]],'DS Point summary'!A:A,'DS Point summary'!G:G)</f>
        <v>29</v>
      </c>
      <c r="I53" s="19" t="s">
        <v>365</v>
      </c>
      <c r="J53" s="21">
        <f t="shared" si="4"/>
        <v>0</v>
      </c>
      <c r="K53" s="22">
        <f t="shared" si="5"/>
        <v>0</v>
      </c>
      <c r="L53" s="23">
        <v>0</v>
      </c>
      <c r="M53" s="24">
        <v>0</v>
      </c>
      <c r="N53" s="23">
        <v>0</v>
      </c>
      <c r="O53" s="24">
        <v>0</v>
      </c>
      <c r="P53" s="23">
        <v>0</v>
      </c>
      <c r="Q53" s="24">
        <v>0</v>
      </c>
      <c r="R53" s="23">
        <v>0</v>
      </c>
      <c r="S53" s="24">
        <v>0</v>
      </c>
      <c r="T53" s="23">
        <v>0</v>
      </c>
      <c r="U53" s="24">
        <v>0</v>
      </c>
      <c r="V53" s="23">
        <v>0</v>
      </c>
      <c r="W53" s="24">
        <v>0</v>
      </c>
    </row>
    <row r="54" spans="1:23" ht="14.45" customHeight="1" x14ac:dyDescent="0.25">
      <c r="A54" s="17">
        <f t="shared" si="3"/>
        <v>2</v>
      </c>
      <c r="B54" s="25">
        <v>7173</v>
      </c>
      <c r="C54" s="25" t="str">
        <f>_xlfn.XLOOKUP(__xlnm._FilterDatabase_1516[[#This Row],[SAPSA Number]],Table1[SAPSA number],Table1[Paid up])</f>
        <v>Y</v>
      </c>
      <c r="D54" s="39" t="str">
        <f>_xlfn.XLOOKUP(__xlnm._FilterDatabase_1516[[#This Row],[SAPSA Number]],'DS Point summary'!A:A,'DS Point summary'!C:C)</f>
        <v xml:space="preserve">Gideon Joubert </v>
      </c>
      <c r="E54" s="39" t="str">
        <f>_xlfn.XLOOKUP(__xlnm._FilterDatabase_1516[[#This Row],[SAPSA Number]],'DS Point summary'!A:A,'DS Point summary'!D:D)</f>
        <v>Jansen</v>
      </c>
      <c r="F54" s="20" t="str">
        <f>_xlfn.XLOOKUP(__xlnm._FilterDatabase_1516[[#This Row],[SAPSA Number]],'DS Point summary'!A:A,'DS Point summary'!E:E)</f>
        <v>GJ</v>
      </c>
      <c r="G54" s="17">
        <f>_xlfn.XLOOKUP(__xlnm._FilterDatabase_1516[[#This Row],[SAPSA Number]],'DS Point summary'!A:A,'DS Point summary'!F:F)</f>
        <v>0</v>
      </c>
      <c r="H54" s="19">
        <f>_xlfn.XLOOKUP(__xlnm._FilterDatabase_1516[[#This Row],[SAPSA Number]],'DS Point summary'!A:A,'DS Point summary'!G:G)</f>
        <v>0</v>
      </c>
      <c r="I54" s="19" t="s">
        <v>365</v>
      </c>
      <c r="J54" s="21">
        <f t="shared" si="4"/>
        <v>0</v>
      </c>
      <c r="K54" s="22">
        <f t="shared" si="5"/>
        <v>0</v>
      </c>
      <c r="L54" s="23">
        <v>0</v>
      </c>
      <c r="M54" s="24">
        <v>0</v>
      </c>
      <c r="N54" s="23">
        <v>0</v>
      </c>
      <c r="O54" s="24">
        <v>0</v>
      </c>
      <c r="P54" s="23">
        <v>0</v>
      </c>
      <c r="Q54" s="24">
        <v>0</v>
      </c>
      <c r="R54" s="23">
        <v>0</v>
      </c>
      <c r="S54" s="24">
        <v>0</v>
      </c>
      <c r="T54" s="23">
        <v>0</v>
      </c>
      <c r="U54" s="24">
        <v>0</v>
      </c>
      <c r="V54" s="23">
        <v>0</v>
      </c>
      <c r="W54" s="24">
        <v>0</v>
      </c>
    </row>
    <row r="55" spans="1:23" ht="14.45" customHeight="1" x14ac:dyDescent="0.25">
      <c r="A55" s="17">
        <f t="shared" si="3"/>
        <v>2</v>
      </c>
      <c r="B55" s="25">
        <v>7174</v>
      </c>
      <c r="C55" s="25" t="str">
        <f>_xlfn.XLOOKUP(__xlnm._FilterDatabase_1516[[#This Row],[SAPSA Number]],Table1[SAPSA number],Table1[Paid up])</f>
        <v>Y</v>
      </c>
      <c r="D55" s="39" t="str">
        <f>_xlfn.XLOOKUP(__xlnm._FilterDatabase_1516[[#This Row],[SAPSA Number]],'DS Point summary'!A:A,'DS Point summary'!C:C)</f>
        <v>Jacobus Francois</v>
      </c>
      <c r="E55" s="39" t="str">
        <f>_xlfn.XLOOKUP(__xlnm._FilterDatabase_1516[[#This Row],[SAPSA Number]],'DS Point summary'!A:A,'DS Point summary'!D:D)</f>
        <v>Jansen</v>
      </c>
      <c r="F55" s="20" t="str">
        <f>_xlfn.XLOOKUP(__xlnm._FilterDatabase_1516[[#This Row],[SAPSA Number]],'DS Point summary'!A:A,'DS Point summary'!E:E)</f>
        <v>JF</v>
      </c>
      <c r="G55" s="17">
        <f>_xlfn.XLOOKUP(__xlnm._FilterDatabase_1516[[#This Row],[SAPSA Number]],'DS Point summary'!A:A,'DS Point summary'!F:F)</f>
        <v>0</v>
      </c>
      <c r="H55" s="19">
        <f>_xlfn.XLOOKUP(__xlnm._FilterDatabase_1516[[#This Row],[SAPSA Number]],'DS Point summary'!A:A,'DS Point summary'!G:G)</f>
        <v>0</v>
      </c>
      <c r="I55" s="19" t="s">
        <v>365</v>
      </c>
      <c r="J55" s="21">
        <f t="shared" si="4"/>
        <v>0</v>
      </c>
      <c r="K55" s="22">
        <f t="shared" si="5"/>
        <v>0</v>
      </c>
      <c r="L55" s="23">
        <v>0</v>
      </c>
      <c r="M55" s="24">
        <v>0</v>
      </c>
      <c r="N55" s="23">
        <v>0</v>
      </c>
      <c r="O55" s="24">
        <v>0</v>
      </c>
      <c r="P55" s="23">
        <v>0</v>
      </c>
      <c r="Q55" s="24">
        <v>0</v>
      </c>
      <c r="R55" s="23">
        <v>0</v>
      </c>
      <c r="S55" s="24">
        <v>0</v>
      </c>
      <c r="T55" s="23">
        <v>0</v>
      </c>
      <c r="U55" s="24">
        <v>0</v>
      </c>
      <c r="V55" s="23">
        <v>0</v>
      </c>
      <c r="W55" s="24">
        <v>0</v>
      </c>
    </row>
    <row r="56" spans="1:23" ht="14.45" customHeight="1" x14ac:dyDescent="0.25">
      <c r="A56" s="17">
        <f t="shared" si="3"/>
        <v>2</v>
      </c>
      <c r="B56" s="25">
        <v>2655</v>
      </c>
      <c r="C56" s="25" t="str">
        <f>_xlfn.XLOOKUP(__xlnm._FilterDatabase_1516[[#This Row],[SAPSA Number]],Table1[SAPSA number],Table1[Paid up])</f>
        <v>Y</v>
      </c>
      <c r="D56" s="39" t="str">
        <f>_xlfn.XLOOKUP(__xlnm._FilterDatabase_1516[[#This Row],[SAPSA Number]],'DS Point summary'!A:A,'DS Point summary'!C:C)</f>
        <v>Ruben</v>
      </c>
      <c r="E56" s="39" t="str">
        <f>_xlfn.XLOOKUP(__xlnm._FilterDatabase_1516[[#This Row],[SAPSA Number]],'DS Point summary'!A:A,'DS Point summary'!D:D)</f>
        <v>Joubert</v>
      </c>
      <c r="F56" s="20" t="str">
        <f>_xlfn.XLOOKUP(__xlnm._FilterDatabase_1516[[#This Row],[SAPSA Number]],'DS Point summary'!A:A,'DS Point summary'!E:E)</f>
        <v>R</v>
      </c>
      <c r="G56" s="17" t="str">
        <f ca="1">_xlfn.XLOOKUP(__xlnm._FilterDatabase_1516[[#This Row],[SAPSA Number]],'DS Point summary'!A:A,'DS Point summary'!F:F)</f>
        <v>Jnr</v>
      </c>
      <c r="H56" s="19">
        <f ca="1">_xlfn.XLOOKUP(__xlnm._FilterDatabase_1516[[#This Row],[SAPSA Number]],'DS Point summary'!A:A,'DS Point summary'!G:G)</f>
        <v>17</v>
      </c>
      <c r="I56" s="19" t="s">
        <v>365</v>
      </c>
      <c r="J56" s="21">
        <f t="shared" si="4"/>
        <v>0</v>
      </c>
      <c r="K56" s="22">
        <f t="shared" si="5"/>
        <v>0</v>
      </c>
      <c r="L56" s="23">
        <v>0</v>
      </c>
      <c r="M56" s="24">
        <v>0</v>
      </c>
      <c r="N56" s="23">
        <v>0</v>
      </c>
      <c r="O56" s="24">
        <v>0</v>
      </c>
      <c r="P56" s="23">
        <v>0</v>
      </c>
      <c r="Q56" s="24">
        <v>0</v>
      </c>
      <c r="R56" s="23">
        <v>0</v>
      </c>
      <c r="S56" s="24">
        <v>0</v>
      </c>
      <c r="T56" s="23">
        <v>0</v>
      </c>
      <c r="U56" s="24">
        <v>0</v>
      </c>
      <c r="V56" s="23">
        <v>0</v>
      </c>
      <c r="W56" s="24">
        <v>0</v>
      </c>
    </row>
    <row r="57" spans="1:23" ht="14.45" customHeight="1" x14ac:dyDescent="0.25">
      <c r="A57" s="17">
        <f t="shared" si="3"/>
        <v>2</v>
      </c>
      <c r="B57" s="18">
        <v>3339</v>
      </c>
      <c r="C57" s="25" t="str">
        <f>_xlfn.XLOOKUP(__xlnm._FilterDatabase_1516[[#This Row],[SAPSA Number]],Table1[SAPSA number],Table1[Paid up])</f>
        <v>Y</v>
      </c>
      <c r="D57" s="39" t="str">
        <f>_xlfn.XLOOKUP(__xlnm._FilterDatabase_1516[[#This Row],[SAPSA Number]],'DS Point summary'!A:A,'DS Point summary'!C:C)</f>
        <v>Hendrik Johannes</v>
      </c>
      <c r="E57" s="39" t="str">
        <f>_xlfn.XLOOKUP(__xlnm._FilterDatabase_1516[[#This Row],[SAPSA Number]],'DS Point summary'!A:A,'DS Point summary'!D:D)</f>
        <v>Joubert</v>
      </c>
      <c r="F57" s="20" t="str">
        <f>_xlfn.XLOOKUP(__xlnm._FilterDatabase_1516[[#This Row],[SAPSA Number]],'DS Point summary'!A:A,'DS Point summary'!E:E)</f>
        <v>HJ</v>
      </c>
      <c r="G57" s="17" t="str">
        <f ca="1">_xlfn.XLOOKUP(__xlnm._FilterDatabase_1516[[#This Row],[SAPSA Number]],'DS Point summary'!A:A,'DS Point summary'!F:F)</f>
        <v>S</v>
      </c>
      <c r="H57" s="19">
        <f ca="1">_xlfn.XLOOKUP(__xlnm._FilterDatabase_1516[[#This Row],[SAPSA Number]],'DS Point summary'!A:A,'DS Point summary'!G:G)</f>
        <v>51</v>
      </c>
      <c r="I57" s="19" t="s">
        <v>365</v>
      </c>
      <c r="J57" s="21">
        <f t="shared" si="4"/>
        <v>0</v>
      </c>
      <c r="K57" s="22">
        <f t="shared" si="5"/>
        <v>0</v>
      </c>
      <c r="L57" s="23">
        <v>0</v>
      </c>
      <c r="M57" s="24">
        <v>0</v>
      </c>
      <c r="N57" s="23">
        <v>0</v>
      </c>
      <c r="O57" s="24">
        <v>0</v>
      </c>
      <c r="P57" s="23">
        <v>0</v>
      </c>
      <c r="Q57" s="24">
        <v>0</v>
      </c>
      <c r="R57" s="23">
        <v>0</v>
      </c>
      <c r="S57" s="24">
        <v>0</v>
      </c>
      <c r="T57" s="23">
        <v>0</v>
      </c>
      <c r="U57" s="24">
        <v>0</v>
      </c>
      <c r="V57" s="23">
        <v>0</v>
      </c>
      <c r="W57" s="24">
        <v>0</v>
      </c>
    </row>
    <row r="58" spans="1:23" ht="14.45" customHeight="1" x14ac:dyDescent="0.25">
      <c r="A58" s="17">
        <f t="shared" si="3"/>
        <v>2</v>
      </c>
      <c r="B58" s="25">
        <v>4094</v>
      </c>
      <c r="C58" s="25" t="str">
        <f>_xlfn.XLOOKUP(__xlnm._FilterDatabase_1516[[#This Row],[SAPSA Number]],Table1[SAPSA number],Table1[Paid up])</f>
        <v>Y</v>
      </c>
      <c r="D58" s="39" t="str">
        <f>_xlfn.XLOOKUP(__xlnm._FilterDatabase_1516[[#This Row],[SAPSA Number]],'DS Point summary'!A:A,'DS Point summary'!C:C)</f>
        <v>Johan</v>
      </c>
      <c r="E58" s="39" t="str">
        <f>_xlfn.XLOOKUP(__xlnm._FilterDatabase_1516[[#This Row],[SAPSA Number]],'DS Point summary'!A:A,'DS Point summary'!D:D)</f>
        <v>Kemp</v>
      </c>
      <c r="F58" s="20" t="str">
        <f>_xlfn.XLOOKUP(__xlnm._FilterDatabase_1516[[#This Row],[SAPSA Number]],'DS Point summary'!A:A,'DS Point summary'!E:E)</f>
        <v>J</v>
      </c>
      <c r="G58" s="17" t="str">
        <f ca="1">_xlfn.XLOOKUP(__xlnm._FilterDatabase_1516[[#This Row],[SAPSA Number]],'DS Point summary'!A:A,'DS Point summary'!F:F)</f>
        <v xml:space="preserve"> </v>
      </c>
      <c r="H58" s="19">
        <f ca="1">_xlfn.XLOOKUP(__xlnm._FilterDatabase_1516[[#This Row],[SAPSA Number]],'DS Point summary'!A:A,'DS Point summary'!G:G)</f>
        <v>42</v>
      </c>
      <c r="I58" s="19" t="s">
        <v>365</v>
      </c>
      <c r="J58" s="21">
        <f t="shared" si="4"/>
        <v>0</v>
      </c>
      <c r="K58" s="22">
        <f t="shared" si="5"/>
        <v>0</v>
      </c>
      <c r="L58" s="23">
        <v>0</v>
      </c>
      <c r="M58" s="24">
        <v>0</v>
      </c>
      <c r="N58" s="23">
        <v>0</v>
      </c>
      <c r="O58" s="24">
        <v>0</v>
      </c>
      <c r="P58" s="23">
        <v>0</v>
      </c>
      <c r="Q58" s="24">
        <v>0</v>
      </c>
      <c r="R58" s="23">
        <v>0</v>
      </c>
      <c r="S58" s="24">
        <v>0</v>
      </c>
      <c r="T58" s="23">
        <v>0</v>
      </c>
      <c r="U58" s="24">
        <v>0</v>
      </c>
      <c r="V58" s="23">
        <v>0</v>
      </c>
      <c r="W58" s="24">
        <v>0</v>
      </c>
    </row>
    <row r="59" spans="1:23" ht="14.45" customHeight="1" x14ac:dyDescent="0.25">
      <c r="A59" s="17">
        <f t="shared" si="3"/>
        <v>2</v>
      </c>
      <c r="B59" s="25">
        <v>7260</v>
      </c>
      <c r="C59" s="25" t="str">
        <f>_xlfn.XLOOKUP(__xlnm._FilterDatabase_1516[[#This Row],[SAPSA Number]],Table1[SAPSA number],Table1[Paid up])</f>
        <v>Y</v>
      </c>
      <c r="D59" s="39" t="str">
        <f>_xlfn.XLOOKUP(__xlnm._FilterDatabase_1516[[#This Row],[SAPSA Number]],'DS Point summary'!A:A,'DS Point summary'!C:C)</f>
        <v>Glenn</v>
      </c>
      <c r="E59" s="39" t="str">
        <f>_xlfn.XLOOKUP(__xlnm._FilterDatabase_1516[[#This Row],[SAPSA Number]],'DS Point summary'!A:A,'DS Point summary'!D:D)</f>
        <v>Kieser</v>
      </c>
      <c r="F59" s="20" t="str">
        <f>_xlfn.XLOOKUP(__xlnm._FilterDatabase_1516[[#This Row],[SAPSA Number]],'DS Point summary'!A:A,'DS Point summary'!E:E)</f>
        <v>G</v>
      </c>
      <c r="G59" s="17" t="str">
        <f ca="1">_xlfn.XLOOKUP(__xlnm._FilterDatabase_1516[[#This Row],[SAPSA Number]],'DS Point summary'!A:A,'DS Point summary'!F:F)</f>
        <v>S</v>
      </c>
      <c r="H59" s="19">
        <f ca="1">_xlfn.XLOOKUP(__xlnm._FilterDatabase_1516[[#This Row],[SAPSA Number]],'DS Point summary'!A:A,'DS Point summary'!G:G)</f>
        <v>59</v>
      </c>
      <c r="I59" s="19" t="s">
        <v>365</v>
      </c>
      <c r="J59" s="21">
        <f t="shared" si="4"/>
        <v>0</v>
      </c>
      <c r="K59" s="22">
        <f t="shared" si="5"/>
        <v>0</v>
      </c>
      <c r="L59" s="23">
        <v>0</v>
      </c>
      <c r="M59" s="24">
        <v>0</v>
      </c>
      <c r="N59" s="23">
        <v>0</v>
      </c>
      <c r="O59" s="24">
        <v>0</v>
      </c>
      <c r="P59" s="23">
        <v>0</v>
      </c>
      <c r="Q59" s="24">
        <v>0</v>
      </c>
      <c r="R59" s="23">
        <v>0</v>
      </c>
      <c r="S59" s="24">
        <v>0</v>
      </c>
      <c r="T59" s="23">
        <v>0</v>
      </c>
      <c r="U59" s="24">
        <v>0</v>
      </c>
      <c r="V59" s="23">
        <v>0</v>
      </c>
      <c r="W59" s="24">
        <v>0</v>
      </c>
    </row>
    <row r="60" spans="1:23" ht="14.45" customHeight="1" x14ac:dyDescent="0.25">
      <c r="A60" s="17">
        <f t="shared" si="3"/>
        <v>2</v>
      </c>
      <c r="B60" s="25">
        <v>7065</v>
      </c>
      <c r="C60" s="25" t="str">
        <f>_xlfn.XLOOKUP(__xlnm._FilterDatabase_1516[[#This Row],[SAPSA Number]],Table1[SAPSA number],Table1[Paid up])</f>
        <v>Y</v>
      </c>
      <c r="D60" s="39" t="str">
        <f>_xlfn.XLOOKUP(__xlnm._FilterDatabase_1516[[#This Row],[SAPSA Number]],'DS Point summary'!A:A,'DS Point summary'!C:C)</f>
        <v>Wesley Austin</v>
      </c>
      <c r="E60" s="39" t="str">
        <f>_xlfn.XLOOKUP(__xlnm._FilterDatabase_1516[[#This Row],[SAPSA Number]],'DS Point summary'!A:A,'DS Point summary'!D:D)</f>
        <v>Kiloh</v>
      </c>
      <c r="F60" s="20" t="str">
        <f>_xlfn.XLOOKUP(__xlnm._FilterDatabase_1516[[#This Row],[SAPSA Number]],'DS Point summary'!A:A,'DS Point summary'!E:E)</f>
        <v>WA</v>
      </c>
      <c r="G60" s="17" t="str">
        <f ca="1">_xlfn.XLOOKUP(__xlnm._FilterDatabase_1516[[#This Row],[SAPSA Number]],'DS Point summary'!A:A,'DS Point summary'!F:F)</f>
        <v xml:space="preserve"> </v>
      </c>
      <c r="H60" s="19">
        <f>_xlfn.XLOOKUP(__xlnm._FilterDatabase_1516[[#This Row],[SAPSA Number]],'DS Point summary'!A:A,'DS Point summary'!G:G)</f>
        <v>0</v>
      </c>
      <c r="I60" s="19" t="s">
        <v>365</v>
      </c>
      <c r="J60" s="21">
        <f t="shared" si="4"/>
        <v>0</v>
      </c>
      <c r="K60" s="22">
        <f t="shared" si="5"/>
        <v>0</v>
      </c>
      <c r="L60" s="23">
        <v>0</v>
      </c>
      <c r="M60" s="24">
        <v>0</v>
      </c>
      <c r="N60" s="23">
        <v>0</v>
      </c>
      <c r="O60" s="24">
        <v>0</v>
      </c>
      <c r="P60" s="23">
        <v>0</v>
      </c>
      <c r="Q60" s="24">
        <v>0</v>
      </c>
      <c r="R60" s="23">
        <v>0</v>
      </c>
      <c r="S60" s="24">
        <v>0</v>
      </c>
      <c r="T60" s="23">
        <v>0</v>
      </c>
      <c r="U60" s="24">
        <v>0</v>
      </c>
      <c r="V60" s="23">
        <v>0</v>
      </c>
      <c r="W60" s="24">
        <v>0</v>
      </c>
    </row>
    <row r="61" spans="1:23" ht="14.45" customHeight="1" x14ac:dyDescent="0.25">
      <c r="A61" s="17">
        <f t="shared" si="3"/>
        <v>2</v>
      </c>
      <c r="B61" s="18">
        <v>7066</v>
      </c>
      <c r="C61" s="25" t="str">
        <f>_xlfn.XLOOKUP(__xlnm._FilterDatabase_1516[[#This Row],[SAPSA Number]],Table1[SAPSA number],Table1[Paid up])</f>
        <v>Y</v>
      </c>
      <c r="D61" s="39" t="str">
        <f>_xlfn.XLOOKUP(__xlnm._FilterDatabase_1516[[#This Row],[SAPSA Number]],'DS Point summary'!A:A,'DS Point summary'!C:C)</f>
        <v>Adrian Warren</v>
      </c>
      <c r="E61" s="39" t="str">
        <f>_xlfn.XLOOKUP(__xlnm._FilterDatabase_1516[[#This Row],[SAPSA Number]],'DS Point summary'!A:A,'DS Point summary'!D:D)</f>
        <v>Kiloh</v>
      </c>
      <c r="F61" s="20" t="str">
        <f>_xlfn.XLOOKUP(__xlnm._FilterDatabase_1516[[#This Row],[SAPSA Number]],'DS Point summary'!A:A,'DS Point summary'!E:E)</f>
        <v>AW</v>
      </c>
      <c r="G61" s="17" t="str">
        <f ca="1">_xlfn.XLOOKUP(__xlnm._FilterDatabase_1516[[#This Row],[SAPSA Number]],'DS Point summary'!A:A,'DS Point summary'!F:F)</f>
        <v>Jnr</v>
      </c>
      <c r="H61" s="19">
        <f>_xlfn.XLOOKUP(__xlnm._FilterDatabase_1516[[#This Row],[SAPSA Number]],'DS Point summary'!A:A,'DS Point summary'!G:G)</f>
        <v>0</v>
      </c>
      <c r="I61" s="19" t="s">
        <v>365</v>
      </c>
      <c r="J61" s="21">
        <f t="shared" si="4"/>
        <v>0</v>
      </c>
      <c r="K61" s="22">
        <f t="shared" si="5"/>
        <v>0</v>
      </c>
      <c r="L61" s="23">
        <v>0</v>
      </c>
      <c r="M61" s="24">
        <v>0</v>
      </c>
      <c r="N61" s="23">
        <v>0</v>
      </c>
      <c r="O61" s="24">
        <v>0</v>
      </c>
      <c r="P61" s="23">
        <v>0</v>
      </c>
      <c r="Q61" s="24">
        <v>0</v>
      </c>
      <c r="R61" s="23">
        <v>0</v>
      </c>
      <c r="S61" s="24">
        <v>0</v>
      </c>
      <c r="T61" s="23">
        <v>0</v>
      </c>
      <c r="U61" s="24">
        <v>0</v>
      </c>
      <c r="V61" s="23">
        <v>0</v>
      </c>
      <c r="W61" s="24">
        <v>0</v>
      </c>
    </row>
    <row r="62" spans="1:23" ht="14.45" customHeight="1" x14ac:dyDescent="0.25">
      <c r="A62" s="17">
        <f t="shared" ref="A62:A93" si="6">RANK(K62,K$2:K$139,0)</f>
        <v>2</v>
      </c>
      <c r="B62" s="25">
        <v>7067</v>
      </c>
      <c r="C62" s="25" t="str">
        <f>_xlfn.XLOOKUP(__xlnm._FilterDatabase_1516[[#This Row],[SAPSA Number]],Table1[SAPSA number],Table1[Paid up])</f>
        <v>Y</v>
      </c>
      <c r="D62" s="39" t="str">
        <f>_xlfn.XLOOKUP(__xlnm._FilterDatabase_1516[[#This Row],[SAPSA Number]],'DS Point summary'!A:A,'DS Point summary'!C:C)</f>
        <v>Kewan Rudy</v>
      </c>
      <c r="E62" s="39" t="str">
        <f>_xlfn.XLOOKUP(__xlnm._FilterDatabase_1516[[#This Row],[SAPSA Number]],'DS Point summary'!A:A,'DS Point summary'!D:D)</f>
        <v>Kiloh</v>
      </c>
      <c r="F62" s="20" t="str">
        <f>_xlfn.XLOOKUP(__xlnm._FilterDatabase_1516[[#This Row],[SAPSA Number]],'DS Point summary'!A:A,'DS Point summary'!E:E)</f>
        <v>KR</v>
      </c>
      <c r="G62" s="17" t="str">
        <f ca="1">_xlfn.XLOOKUP(__xlnm._FilterDatabase_1516[[#This Row],[SAPSA Number]],'DS Point summary'!A:A,'DS Point summary'!F:F)</f>
        <v>Jnr</v>
      </c>
      <c r="H62" s="19">
        <f>_xlfn.XLOOKUP(__xlnm._FilterDatabase_1516[[#This Row],[SAPSA Number]],'DS Point summary'!A:A,'DS Point summary'!G:G)</f>
        <v>0</v>
      </c>
      <c r="I62" s="19" t="s">
        <v>365</v>
      </c>
      <c r="J62" s="21">
        <f t="shared" si="4"/>
        <v>0</v>
      </c>
      <c r="K62" s="22">
        <f t="shared" si="5"/>
        <v>0</v>
      </c>
      <c r="L62" s="23">
        <v>0</v>
      </c>
      <c r="M62" s="24">
        <v>0</v>
      </c>
      <c r="N62" s="23">
        <v>0</v>
      </c>
      <c r="O62" s="24">
        <v>0</v>
      </c>
      <c r="P62" s="23">
        <v>0</v>
      </c>
      <c r="Q62" s="24">
        <v>0</v>
      </c>
      <c r="R62" s="23">
        <v>0</v>
      </c>
      <c r="S62" s="24">
        <v>0</v>
      </c>
      <c r="T62" s="23">
        <v>0</v>
      </c>
      <c r="U62" s="24">
        <v>0</v>
      </c>
      <c r="V62" s="23">
        <v>0</v>
      </c>
      <c r="W62" s="24">
        <v>0</v>
      </c>
    </row>
    <row r="63" spans="1:23" ht="14.45" customHeight="1" x14ac:dyDescent="0.25">
      <c r="A63" s="17">
        <f t="shared" si="6"/>
        <v>2</v>
      </c>
      <c r="B63" s="25">
        <v>6434</v>
      </c>
      <c r="C63" s="25" t="str">
        <f>_xlfn.XLOOKUP(__xlnm._FilterDatabase_1516[[#This Row],[SAPSA Number]],Table1[SAPSA number],Table1[Paid up])</f>
        <v>Y</v>
      </c>
      <c r="D63" s="39" t="str">
        <f>_xlfn.XLOOKUP(__xlnm._FilterDatabase_1516[[#This Row],[SAPSA Number]],'DS Point summary'!A:A,'DS Point summary'!C:C)</f>
        <v>Francois Robert</v>
      </c>
      <c r="E63" s="39" t="str">
        <f>_xlfn.XLOOKUP(__xlnm._FilterDatabase_1516[[#This Row],[SAPSA Number]],'DS Point summary'!A:A,'DS Point summary'!D:D)</f>
        <v>Koekemoer</v>
      </c>
      <c r="F63" s="20" t="str">
        <f>_xlfn.XLOOKUP(__xlnm._FilterDatabase_1516[[#This Row],[SAPSA Number]],'DS Point summary'!A:A,'DS Point summary'!E:E)</f>
        <v>FR</v>
      </c>
      <c r="G63" s="17" t="str">
        <f ca="1">_xlfn.XLOOKUP(__xlnm._FilterDatabase_1516[[#This Row],[SAPSA Number]],'DS Point summary'!A:A,'DS Point summary'!F:F)</f>
        <v xml:space="preserve"> </v>
      </c>
      <c r="H63" s="19">
        <f ca="1">_xlfn.XLOOKUP(__xlnm._FilterDatabase_1516[[#This Row],[SAPSA Number]],'DS Point summary'!A:A,'DS Point summary'!G:G)</f>
        <v>42</v>
      </c>
      <c r="I63" s="19" t="s">
        <v>365</v>
      </c>
      <c r="J63" s="21">
        <f t="shared" si="4"/>
        <v>0</v>
      </c>
      <c r="K63" s="22">
        <f t="shared" si="5"/>
        <v>0</v>
      </c>
      <c r="L63" s="23">
        <v>0</v>
      </c>
      <c r="M63" s="24">
        <v>0</v>
      </c>
      <c r="N63" s="23">
        <v>0</v>
      </c>
      <c r="O63" s="24">
        <v>0</v>
      </c>
      <c r="P63" s="23">
        <v>0</v>
      </c>
      <c r="Q63" s="24">
        <v>0</v>
      </c>
      <c r="R63" s="23">
        <v>0</v>
      </c>
      <c r="S63" s="24">
        <v>0</v>
      </c>
      <c r="T63" s="23">
        <v>0</v>
      </c>
      <c r="U63" s="24">
        <v>0</v>
      </c>
      <c r="V63" s="23">
        <v>0</v>
      </c>
      <c r="W63" s="24">
        <v>0</v>
      </c>
    </row>
    <row r="64" spans="1:23" ht="14.45" customHeight="1" x14ac:dyDescent="0.25">
      <c r="A64" s="17">
        <f t="shared" si="6"/>
        <v>2</v>
      </c>
      <c r="B64" s="26">
        <v>191</v>
      </c>
      <c r="C64" s="25" t="str">
        <f>_xlfn.XLOOKUP(__xlnm._FilterDatabase_1516[[#This Row],[SAPSA Number]],Table1[SAPSA number],Table1[Paid up])</f>
        <v>Y</v>
      </c>
      <c r="D64" s="39" t="str">
        <f>_xlfn.XLOOKUP(__xlnm._FilterDatabase_1516[[#This Row],[SAPSA Number]],'DS Point summary'!A:A,'DS Point summary'!C:C)</f>
        <v>Joseph John</v>
      </c>
      <c r="E64" s="39" t="str">
        <f>_xlfn.XLOOKUP(__xlnm._FilterDatabase_1516[[#This Row],[SAPSA Number]],'DS Point summary'!A:A,'DS Point summary'!D:D)</f>
        <v>Kriel</v>
      </c>
      <c r="F64" s="20" t="str">
        <f>_xlfn.XLOOKUP(__xlnm._FilterDatabase_1516[[#This Row],[SAPSA Number]],'DS Point summary'!A:A,'DS Point summary'!E:E)</f>
        <v>JJ</v>
      </c>
      <c r="G64" s="17" t="str">
        <f ca="1">_xlfn.XLOOKUP(__xlnm._FilterDatabase_1516[[#This Row],[SAPSA Number]],'DS Point summary'!A:A,'DS Point summary'!F:F)</f>
        <v>SS</v>
      </c>
      <c r="H64" s="19">
        <f ca="1">_xlfn.XLOOKUP(__xlnm._FilterDatabase_1516[[#This Row],[SAPSA Number]],'DS Point summary'!A:A,'DS Point summary'!G:G)</f>
        <v>60</v>
      </c>
      <c r="I64" s="19" t="s">
        <v>365</v>
      </c>
      <c r="J64" s="21">
        <f t="shared" si="4"/>
        <v>0</v>
      </c>
      <c r="K64" s="22">
        <f t="shared" si="5"/>
        <v>0</v>
      </c>
      <c r="L64" s="23">
        <v>0</v>
      </c>
      <c r="M64" s="24">
        <v>0</v>
      </c>
      <c r="N64" s="23">
        <v>0</v>
      </c>
      <c r="O64" s="24">
        <v>0</v>
      </c>
      <c r="P64" s="23">
        <v>0</v>
      </c>
      <c r="Q64" s="24">
        <v>0</v>
      </c>
      <c r="R64" s="23">
        <v>0</v>
      </c>
      <c r="S64" s="24">
        <v>0</v>
      </c>
      <c r="T64" s="23">
        <v>0</v>
      </c>
      <c r="U64" s="24">
        <v>0</v>
      </c>
      <c r="V64" s="23">
        <v>0</v>
      </c>
      <c r="W64" s="24">
        <v>0</v>
      </c>
    </row>
    <row r="65" spans="1:23" ht="14.45" customHeight="1" x14ac:dyDescent="0.25">
      <c r="A65" s="17">
        <f t="shared" si="6"/>
        <v>2</v>
      </c>
      <c r="B65" s="26">
        <v>199</v>
      </c>
      <c r="C65" s="25" t="str">
        <f>_xlfn.XLOOKUP(__xlnm._FilterDatabase_1516[[#This Row],[SAPSA Number]],Table1[SAPSA number],Table1[Paid up])</f>
        <v>Y</v>
      </c>
      <c r="D65" s="39" t="str">
        <f>_xlfn.XLOOKUP(__xlnm._FilterDatabase_1516[[#This Row],[SAPSA Number]],'DS Point summary'!A:A,'DS Point summary'!C:C)</f>
        <v>Susanna Johanna</v>
      </c>
      <c r="E65" s="39" t="str">
        <f>_xlfn.XLOOKUP(__xlnm._FilterDatabase_1516[[#This Row],[SAPSA Number]],'DS Point summary'!A:A,'DS Point summary'!D:D)</f>
        <v>Kriel</v>
      </c>
      <c r="F65" s="20" t="str">
        <f>_xlfn.XLOOKUP(__xlnm._FilterDatabase_1516[[#This Row],[SAPSA Number]],'DS Point summary'!A:A,'DS Point summary'!E:E)</f>
        <v>SJ</v>
      </c>
      <c r="G65" s="17" t="str">
        <f>_xlfn.XLOOKUP(__xlnm._FilterDatabase_1516[[#This Row],[SAPSA Number]],'DS Point summary'!A:A,'DS Point summary'!F:F)</f>
        <v>Lady</v>
      </c>
      <c r="H65" s="19">
        <f ca="1">_xlfn.XLOOKUP(__xlnm._FilterDatabase_1516[[#This Row],[SAPSA Number]],'DS Point summary'!A:A,'DS Point summary'!G:G)</f>
        <v>60</v>
      </c>
      <c r="I65" s="19" t="s">
        <v>365</v>
      </c>
      <c r="J65" s="21">
        <f t="shared" si="4"/>
        <v>0</v>
      </c>
      <c r="K65" s="22">
        <f t="shared" si="5"/>
        <v>0</v>
      </c>
      <c r="L65" s="23">
        <v>0</v>
      </c>
      <c r="M65" s="24">
        <v>0</v>
      </c>
      <c r="N65" s="23">
        <v>0</v>
      </c>
      <c r="O65" s="24">
        <v>0</v>
      </c>
      <c r="P65" s="23">
        <v>0</v>
      </c>
      <c r="Q65" s="24">
        <v>0</v>
      </c>
      <c r="R65" s="23">
        <v>0</v>
      </c>
      <c r="S65" s="24">
        <v>0</v>
      </c>
      <c r="T65" s="23">
        <v>0</v>
      </c>
      <c r="U65" s="24">
        <v>0</v>
      </c>
      <c r="V65" s="23">
        <v>0</v>
      </c>
      <c r="W65" s="24">
        <v>0</v>
      </c>
    </row>
    <row r="66" spans="1:23" ht="14.45" customHeight="1" x14ac:dyDescent="0.25">
      <c r="A66" s="17">
        <f t="shared" si="6"/>
        <v>2</v>
      </c>
      <c r="B66" s="26">
        <v>252</v>
      </c>
      <c r="C66" s="25" t="str">
        <f>_xlfn.XLOOKUP(__xlnm._FilterDatabase_1516[[#This Row],[SAPSA Number]],Table1[SAPSA number],Table1[Paid up])</f>
        <v>Y</v>
      </c>
      <c r="D66" s="39" t="str">
        <f>_xlfn.XLOOKUP(__xlnm._FilterDatabase_1516[[#This Row],[SAPSA Number]],'DS Point summary'!A:A,'DS Point summary'!C:C)</f>
        <v>Deon</v>
      </c>
      <c r="E66" s="39" t="str">
        <f>_xlfn.XLOOKUP(__xlnm._FilterDatabase_1516[[#This Row],[SAPSA Number]],'DS Point summary'!A:A,'DS Point summary'!D:D)</f>
        <v>Labuschagne</v>
      </c>
      <c r="F66" s="20" t="str">
        <f>_xlfn.XLOOKUP(__xlnm._FilterDatabase_1516[[#This Row],[SAPSA Number]],'DS Point summary'!A:A,'DS Point summary'!E:E)</f>
        <v>D</v>
      </c>
      <c r="G66" s="17" t="str">
        <f ca="1">_xlfn.XLOOKUP(__xlnm._FilterDatabase_1516[[#This Row],[SAPSA Number]],'DS Point summary'!A:A,'DS Point summary'!F:F)</f>
        <v>SS</v>
      </c>
      <c r="H66" s="19">
        <f ca="1">_xlfn.XLOOKUP(__xlnm._FilterDatabase_1516[[#This Row],[SAPSA Number]],'DS Point summary'!A:A,'DS Point summary'!G:G)</f>
        <v>69</v>
      </c>
      <c r="I66" s="19" t="s">
        <v>365</v>
      </c>
      <c r="J66" s="21">
        <f t="shared" ref="J66:J97" si="7">(IF(L66&gt;0,1,0)+(IF(M66&gt;0,1,0))+(IF(N66&gt;0,1,0))+(IF(O66&gt;0,1,0))+(IF(P66&gt;0,1,0))+(IF(Q66&gt;0,1,0))+(IF(R66&gt;0,1,0))+(IF(S66&gt;0,1,0))+(IF(T66&gt;0,1,0))+(IF(U66&gt;0,1,0))+(IF(V66&gt;0,1,0))+(IF(W66&gt;0,1,0)))</f>
        <v>0</v>
      </c>
      <c r="K66" s="22">
        <f t="shared" ref="K66:K97" si="8">(LARGE(L66:U66,1)+LARGE(L66:U66,2)+LARGE(L66:U66,3)+LARGE(L66:U66,4)+LARGE(L66:U66,5))/5</f>
        <v>0</v>
      </c>
      <c r="L66" s="23">
        <v>0</v>
      </c>
      <c r="M66" s="24">
        <v>0</v>
      </c>
      <c r="N66" s="23">
        <v>0</v>
      </c>
      <c r="O66" s="24">
        <v>0</v>
      </c>
      <c r="P66" s="23">
        <v>0</v>
      </c>
      <c r="Q66" s="24">
        <v>0</v>
      </c>
      <c r="R66" s="23">
        <v>0</v>
      </c>
      <c r="S66" s="24">
        <v>0</v>
      </c>
      <c r="T66" s="23">
        <v>0</v>
      </c>
      <c r="U66" s="24">
        <v>0</v>
      </c>
      <c r="V66" s="23">
        <v>0</v>
      </c>
      <c r="W66" s="24">
        <v>0</v>
      </c>
    </row>
    <row r="67" spans="1:23" ht="14.45" customHeight="1" x14ac:dyDescent="0.25">
      <c r="A67" s="17">
        <f t="shared" si="6"/>
        <v>2</v>
      </c>
      <c r="B67" s="27">
        <v>2651</v>
      </c>
      <c r="C67" s="25" t="str">
        <f>_xlfn.XLOOKUP(__xlnm._FilterDatabase_1516[[#This Row],[SAPSA Number]],Table1[SAPSA number],Table1[Paid up])</f>
        <v>Y</v>
      </c>
      <c r="D67" s="39" t="str">
        <f>_xlfn.XLOOKUP(__xlnm._FilterDatabase_1516[[#This Row],[SAPSA Number]],'DS Point summary'!A:A,'DS Point summary'!C:C)</f>
        <v>Paul Herman</v>
      </c>
      <c r="E67" s="39" t="str">
        <f>_xlfn.XLOOKUP(__xlnm._FilterDatabase_1516[[#This Row],[SAPSA Number]],'DS Point summary'!A:A,'DS Point summary'!D:D)</f>
        <v>Leuschner</v>
      </c>
      <c r="F67" s="20" t="str">
        <f>_xlfn.XLOOKUP(__xlnm._FilterDatabase_1516[[#This Row],[SAPSA Number]],'DS Point summary'!A:A,'DS Point summary'!E:E)</f>
        <v>PH</v>
      </c>
      <c r="G67" s="17" t="str">
        <f ca="1">_xlfn.XLOOKUP(__xlnm._FilterDatabase_1516[[#This Row],[SAPSA Number]],'DS Point summary'!A:A,'DS Point summary'!F:F)</f>
        <v>S</v>
      </c>
      <c r="H67" s="19">
        <f ca="1">_xlfn.XLOOKUP(__xlnm._FilterDatabase_1516[[#This Row],[SAPSA Number]],'DS Point summary'!A:A,'DS Point summary'!G:G)</f>
        <v>50</v>
      </c>
      <c r="I67" s="19" t="s">
        <v>365</v>
      </c>
      <c r="J67" s="21">
        <f t="shared" si="7"/>
        <v>0</v>
      </c>
      <c r="K67" s="22">
        <f t="shared" si="8"/>
        <v>0</v>
      </c>
      <c r="L67" s="23">
        <v>0</v>
      </c>
      <c r="M67" s="24">
        <v>0</v>
      </c>
      <c r="N67" s="23">
        <v>0</v>
      </c>
      <c r="O67" s="24">
        <v>0</v>
      </c>
      <c r="P67" s="23">
        <v>0</v>
      </c>
      <c r="Q67" s="24">
        <v>0</v>
      </c>
      <c r="R67" s="23">
        <v>0</v>
      </c>
      <c r="S67" s="24">
        <v>0</v>
      </c>
      <c r="T67" s="23">
        <v>0</v>
      </c>
      <c r="U67" s="24">
        <v>0</v>
      </c>
      <c r="V67" s="23">
        <v>0</v>
      </c>
      <c r="W67" s="24">
        <v>0</v>
      </c>
    </row>
    <row r="68" spans="1:23" ht="14.45" customHeight="1" x14ac:dyDescent="0.25">
      <c r="A68" s="17">
        <f t="shared" si="6"/>
        <v>2</v>
      </c>
      <c r="B68" s="26">
        <v>3810</v>
      </c>
      <c r="C68" s="25" t="str">
        <f>_xlfn.XLOOKUP(__xlnm._FilterDatabase_1516[[#This Row],[SAPSA Number]],Table1[SAPSA number],Table1[Paid up])</f>
        <v>Y</v>
      </c>
      <c r="D68" s="39" t="str">
        <f>_xlfn.XLOOKUP(__xlnm._FilterDatabase_1516[[#This Row],[SAPSA Number]],'DS Point summary'!A:A,'DS Point summary'!C:C)</f>
        <v>Roelof</v>
      </c>
      <c r="E68" s="39" t="str">
        <f>_xlfn.XLOOKUP(__xlnm._FilterDatabase_1516[[#This Row],[SAPSA Number]],'DS Point summary'!A:A,'DS Point summary'!D:D)</f>
        <v>Liebenberg</v>
      </c>
      <c r="F68" s="20" t="str">
        <f>_xlfn.XLOOKUP(__xlnm._FilterDatabase_1516[[#This Row],[SAPSA Number]],'DS Point summary'!A:A,'DS Point summary'!E:E)</f>
        <v>R</v>
      </c>
      <c r="G68" s="17" t="str">
        <f ca="1">_xlfn.XLOOKUP(__xlnm._FilterDatabase_1516[[#This Row],[SAPSA Number]],'DS Point summary'!A:A,'DS Point summary'!F:F)</f>
        <v>S</v>
      </c>
      <c r="H68" s="19">
        <f ca="1">_xlfn.XLOOKUP(__xlnm._FilterDatabase_1516[[#This Row],[SAPSA Number]],'DS Point summary'!A:A,'DS Point summary'!G:G)</f>
        <v>56</v>
      </c>
      <c r="I68" s="19" t="s">
        <v>365</v>
      </c>
      <c r="J68" s="21">
        <f t="shared" si="7"/>
        <v>0</v>
      </c>
      <c r="K68" s="22">
        <f t="shared" si="8"/>
        <v>0</v>
      </c>
      <c r="L68" s="23">
        <v>0</v>
      </c>
      <c r="M68" s="24">
        <v>0</v>
      </c>
      <c r="N68" s="23">
        <v>0</v>
      </c>
      <c r="O68" s="24">
        <v>0</v>
      </c>
      <c r="P68" s="23">
        <v>0</v>
      </c>
      <c r="Q68" s="24">
        <v>0</v>
      </c>
      <c r="R68" s="23">
        <v>0</v>
      </c>
      <c r="S68" s="24">
        <v>0</v>
      </c>
      <c r="T68" s="23">
        <v>0</v>
      </c>
      <c r="U68" s="24">
        <v>0</v>
      </c>
      <c r="V68" s="23">
        <v>0</v>
      </c>
      <c r="W68" s="24">
        <v>0</v>
      </c>
    </row>
    <row r="69" spans="1:23" ht="14.45" customHeight="1" x14ac:dyDescent="0.25">
      <c r="A69" s="17">
        <f t="shared" si="6"/>
        <v>2</v>
      </c>
      <c r="B69" s="39">
        <v>6395</v>
      </c>
      <c r="C69" s="25" t="str">
        <f>_xlfn.XLOOKUP(__xlnm._FilterDatabase_1516[[#This Row],[SAPSA Number]],Table1[SAPSA number],Table1[Paid up])</f>
        <v>Y</v>
      </c>
      <c r="D69" s="39" t="str">
        <f>_xlfn.XLOOKUP(__xlnm._FilterDatabase_1516[[#This Row],[SAPSA Number]],'DS Point summary'!A:A,'DS Point summary'!C:C)</f>
        <v>Andre Jacque</v>
      </c>
      <c r="E69" s="39" t="str">
        <f>_xlfn.XLOOKUP(__xlnm._FilterDatabase_1516[[#This Row],[SAPSA Number]],'DS Point summary'!A:A,'DS Point summary'!D:D)</f>
        <v>Loubser</v>
      </c>
      <c r="F69" s="20" t="str">
        <f>_xlfn.XLOOKUP(__xlnm._FilterDatabase_1516[[#This Row],[SAPSA Number]],'DS Point summary'!A:A,'DS Point summary'!E:E)</f>
        <v>AJP</v>
      </c>
      <c r="G69" s="17" t="str">
        <f>_xlfn.XLOOKUP(__xlnm._FilterDatabase_1516[[#This Row],[SAPSA Number]],'DS Point summary'!A:A,'DS Point summary'!F:F)</f>
        <v>Y</v>
      </c>
      <c r="H69" s="19">
        <f>_xlfn.XLOOKUP(__xlnm._FilterDatabase_1516[[#This Row],[SAPSA Number]],'DS Point summary'!A:A,'DS Point summary'!G:G)</f>
        <v>0</v>
      </c>
      <c r="I69" s="19" t="s">
        <v>365</v>
      </c>
      <c r="J69" s="21">
        <f t="shared" si="7"/>
        <v>0</v>
      </c>
      <c r="K69" s="22">
        <f t="shared" si="8"/>
        <v>0</v>
      </c>
      <c r="L69" s="23">
        <v>0</v>
      </c>
      <c r="M69" s="24">
        <v>0</v>
      </c>
      <c r="N69" s="23">
        <v>0</v>
      </c>
      <c r="O69" s="24">
        <v>0</v>
      </c>
      <c r="P69" s="23">
        <v>0</v>
      </c>
      <c r="Q69" s="24">
        <v>0</v>
      </c>
      <c r="R69" s="23">
        <v>0</v>
      </c>
      <c r="S69" s="24">
        <v>0</v>
      </c>
      <c r="T69" s="23">
        <v>0</v>
      </c>
      <c r="U69" s="24">
        <v>0</v>
      </c>
      <c r="V69" s="23">
        <v>0</v>
      </c>
      <c r="W69" s="24">
        <v>0</v>
      </c>
    </row>
    <row r="70" spans="1:23" x14ac:dyDescent="0.25">
      <c r="A70" s="17">
        <f t="shared" si="6"/>
        <v>2</v>
      </c>
      <c r="B70" s="39">
        <v>4862</v>
      </c>
      <c r="C70" s="25" t="str">
        <f>_xlfn.XLOOKUP(__xlnm._FilterDatabase_1516[[#This Row],[SAPSA Number]],Table1[SAPSA number],Table1[Paid up])</f>
        <v>Y</v>
      </c>
      <c r="D70" s="39" t="str">
        <f>_xlfn.XLOOKUP(__xlnm._FilterDatabase_1516[[#This Row],[SAPSA Number]],'DS Point summary'!A:A,'DS Point summary'!C:C)</f>
        <v>George Keith</v>
      </c>
      <c r="E70" s="39" t="str">
        <f>_xlfn.XLOOKUP(__xlnm._FilterDatabase_1516[[#This Row],[SAPSA Number]],'DS Point summary'!A:A,'DS Point summary'!D:D)</f>
        <v>Marais</v>
      </c>
      <c r="F70" s="20" t="str">
        <f>_xlfn.XLOOKUP(__xlnm._FilterDatabase_1516[[#This Row],[SAPSA Number]],'DS Point summary'!A:A,'DS Point summary'!E:E)</f>
        <v>GK</v>
      </c>
      <c r="G70" s="17" t="str">
        <f ca="1">_xlfn.XLOOKUP(__xlnm._FilterDatabase_1516[[#This Row],[SAPSA Number]],'DS Point summary'!A:A,'DS Point summary'!F:F)</f>
        <v>S</v>
      </c>
      <c r="H70" s="19">
        <f ca="1">_xlfn.XLOOKUP(__xlnm._FilterDatabase_1516[[#This Row],[SAPSA Number]],'DS Point summary'!A:A,'DS Point summary'!G:G)</f>
        <v>52</v>
      </c>
      <c r="I70" s="19" t="s">
        <v>365</v>
      </c>
      <c r="J70" s="21">
        <f t="shared" si="7"/>
        <v>0</v>
      </c>
      <c r="K70" s="22">
        <f t="shared" si="8"/>
        <v>0</v>
      </c>
      <c r="L70" s="23">
        <v>0</v>
      </c>
      <c r="M70" s="24">
        <v>0</v>
      </c>
      <c r="N70" s="23">
        <v>0</v>
      </c>
      <c r="O70" s="24">
        <v>0</v>
      </c>
      <c r="P70" s="23">
        <v>0</v>
      </c>
      <c r="Q70" s="24">
        <v>0</v>
      </c>
      <c r="R70" s="23">
        <v>0</v>
      </c>
      <c r="S70" s="24">
        <v>0</v>
      </c>
      <c r="T70" s="23">
        <v>0</v>
      </c>
      <c r="U70" s="24">
        <v>0</v>
      </c>
      <c r="V70" s="23">
        <v>0</v>
      </c>
      <c r="W70" s="24">
        <v>0</v>
      </c>
    </row>
    <row r="71" spans="1:23" x14ac:dyDescent="0.25">
      <c r="A71" s="17">
        <f t="shared" si="6"/>
        <v>2</v>
      </c>
      <c r="B71" s="26">
        <v>683</v>
      </c>
      <c r="C71" s="25" t="str">
        <f>_xlfn.XLOOKUP(__xlnm._FilterDatabase_1516[[#This Row],[SAPSA Number]],Table1[SAPSA number],Table1[Paid up])</f>
        <v>Y</v>
      </c>
      <c r="D71" s="39" t="str">
        <f>_xlfn.XLOOKUP(__xlnm._FilterDatabase_1516[[#This Row],[SAPSA Number]],'DS Point summary'!A:A,'DS Point summary'!C:C)</f>
        <v>Ivor</v>
      </c>
      <c r="E71" s="39" t="str">
        <f>_xlfn.XLOOKUP(__xlnm._FilterDatabase_1516[[#This Row],[SAPSA Number]],'DS Point summary'!A:A,'DS Point summary'!D:D)</f>
        <v>Marais</v>
      </c>
      <c r="F71" s="20" t="str">
        <f>_xlfn.XLOOKUP(__xlnm._FilterDatabase_1516[[#This Row],[SAPSA Number]],'DS Point summary'!A:A,'DS Point summary'!E:E)</f>
        <v>I</v>
      </c>
      <c r="G71" s="17" t="str">
        <f ca="1">_xlfn.XLOOKUP(__xlnm._FilterDatabase_1516[[#This Row],[SAPSA Number]],'DS Point summary'!A:A,'DS Point summary'!F:F)</f>
        <v>S</v>
      </c>
      <c r="H71" s="19">
        <f ca="1">_xlfn.XLOOKUP(__xlnm._FilterDatabase_1516[[#This Row],[SAPSA Number]],'DS Point summary'!A:A,'DS Point summary'!G:G)</f>
        <v>57</v>
      </c>
      <c r="I71" s="19" t="s">
        <v>365</v>
      </c>
      <c r="J71" s="21">
        <f t="shared" si="7"/>
        <v>0</v>
      </c>
      <c r="K71" s="22">
        <f t="shared" si="8"/>
        <v>0</v>
      </c>
      <c r="L71" s="23">
        <v>0</v>
      </c>
      <c r="M71" s="24">
        <v>0</v>
      </c>
      <c r="N71" s="23">
        <v>0</v>
      </c>
      <c r="O71" s="24">
        <v>0</v>
      </c>
      <c r="P71" s="23">
        <v>0</v>
      </c>
      <c r="Q71" s="24">
        <v>0</v>
      </c>
      <c r="R71" s="23">
        <v>0</v>
      </c>
      <c r="S71" s="24">
        <v>0</v>
      </c>
      <c r="T71" s="23">
        <v>0</v>
      </c>
      <c r="U71" s="24">
        <v>0</v>
      </c>
      <c r="V71" s="23">
        <v>0</v>
      </c>
      <c r="W71" s="24">
        <v>0</v>
      </c>
    </row>
    <row r="72" spans="1:23" x14ac:dyDescent="0.25">
      <c r="A72" s="17">
        <f t="shared" si="6"/>
        <v>2</v>
      </c>
      <c r="B72" s="27">
        <v>6966</v>
      </c>
      <c r="C72" s="25" t="str">
        <f>_xlfn.XLOOKUP(__xlnm._FilterDatabase_1516[[#This Row],[SAPSA Number]],Table1[SAPSA number],Table1[Paid up])</f>
        <v>Y</v>
      </c>
      <c r="D72" s="39" t="str">
        <f>_xlfn.XLOOKUP(__xlnm._FilterDatabase_1516[[#This Row],[SAPSA Number]],'DS Point summary'!A:A,'DS Point summary'!C:C)</f>
        <v>James</v>
      </c>
      <c r="E72" s="39" t="str">
        <f>_xlfn.XLOOKUP(__xlnm._FilterDatabase_1516[[#This Row],[SAPSA Number]],'DS Point summary'!A:A,'DS Point summary'!D:D)</f>
        <v>Masonganye</v>
      </c>
      <c r="F72" s="20" t="str">
        <f>_xlfn.XLOOKUP(__xlnm._FilterDatabase_1516[[#This Row],[SAPSA Number]],'DS Point summary'!A:A,'DS Point summary'!E:E)</f>
        <v>J</v>
      </c>
      <c r="G72" s="17" t="str">
        <f ca="1">_xlfn.XLOOKUP(__xlnm._FilterDatabase_1516[[#This Row],[SAPSA Number]],'DS Point summary'!A:A,'DS Point summary'!F:F)</f>
        <v>S</v>
      </c>
      <c r="H72" s="19">
        <f ca="1">_xlfn.XLOOKUP(__xlnm._FilterDatabase_1516[[#This Row],[SAPSA Number]],'DS Point summary'!A:A,'DS Point summary'!G:G)</f>
        <v>50</v>
      </c>
      <c r="I72" s="19" t="s">
        <v>365</v>
      </c>
      <c r="J72" s="21">
        <f t="shared" si="7"/>
        <v>0</v>
      </c>
      <c r="K72" s="22">
        <f t="shared" si="8"/>
        <v>0</v>
      </c>
      <c r="L72" s="23">
        <v>0</v>
      </c>
      <c r="M72" s="24">
        <v>0</v>
      </c>
      <c r="N72" s="23">
        <v>0</v>
      </c>
      <c r="O72" s="24">
        <v>0</v>
      </c>
      <c r="P72" s="23">
        <v>0</v>
      </c>
      <c r="Q72" s="24">
        <v>0</v>
      </c>
      <c r="R72" s="23">
        <v>0</v>
      </c>
      <c r="S72" s="24">
        <v>0</v>
      </c>
      <c r="T72" s="23">
        <v>0</v>
      </c>
      <c r="U72" s="24">
        <v>0</v>
      </c>
      <c r="V72" s="23">
        <v>0</v>
      </c>
      <c r="W72" s="24">
        <v>0</v>
      </c>
    </row>
    <row r="73" spans="1:23" x14ac:dyDescent="0.25">
      <c r="A73" s="17">
        <f t="shared" si="6"/>
        <v>2</v>
      </c>
      <c r="B73" s="27">
        <v>7132</v>
      </c>
      <c r="C73" s="25" t="str">
        <f>_xlfn.XLOOKUP(__xlnm._FilterDatabase_1516[[#This Row],[SAPSA Number]],Table1[SAPSA number],Table1[Paid up])</f>
        <v>Y</v>
      </c>
      <c r="D73" s="39" t="str">
        <f>_xlfn.XLOOKUP(__xlnm._FilterDatabase_1516[[#This Row],[SAPSA Number]],'DS Point summary'!A:A,'DS Point summary'!C:C)</f>
        <v>Yussuf</v>
      </c>
      <c r="E73" s="39" t="str">
        <f>_xlfn.XLOOKUP(__xlnm._FilterDatabase_1516[[#This Row],[SAPSA Number]],'DS Point summary'!A:A,'DS Point summary'!D:D)</f>
        <v>Mayet</v>
      </c>
      <c r="F73" s="20" t="str">
        <f>_xlfn.XLOOKUP(__xlnm._FilterDatabase_1516[[#This Row],[SAPSA Number]],'DS Point summary'!A:A,'DS Point summary'!E:E)</f>
        <v>Y</v>
      </c>
      <c r="G73" s="17" t="str">
        <f ca="1">_xlfn.XLOOKUP(__xlnm._FilterDatabase_1516[[#This Row],[SAPSA Number]],'DS Point summary'!A:A,'DS Point summary'!F:F)</f>
        <v>GS</v>
      </c>
      <c r="H73" s="19">
        <f>_xlfn.XLOOKUP(__xlnm._FilterDatabase_1516[[#This Row],[SAPSA Number]],'DS Point summary'!A:A,'DS Point summary'!G:G)</f>
        <v>0</v>
      </c>
      <c r="I73" s="19" t="s">
        <v>365</v>
      </c>
      <c r="J73" s="21">
        <f t="shared" si="7"/>
        <v>0</v>
      </c>
      <c r="K73" s="22">
        <f t="shared" si="8"/>
        <v>0</v>
      </c>
      <c r="L73" s="23">
        <v>0</v>
      </c>
      <c r="M73" s="24">
        <v>0</v>
      </c>
      <c r="N73" s="23">
        <v>0</v>
      </c>
      <c r="O73" s="24">
        <v>0</v>
      </c>
      <c r="P73" s="23">
        <v>0</v>
      </c>
      <c r="Q73" s="24">
        <v>0</v>
      </c>
      <c r="R73" s="23">
        <v>0</v>
      </c>
      <c r="S73" s="24">
        <v>0</v>
      </c>
      <c r="T73" s="23">
        <v>0</v>
      </c>
      <c r="U73" s="24">
        <v>0</v>
      </c>
      <c r="V73" s="23">
        <v>0</v>
      </c>
      <c r="W73" s="24">
        <v>0</v>
      </c>
    </row>
    <row r="74" spans="1:23" x14ac:dyDescent="0.25">
      <c r="A74" s="17">
        <f t="shared" si="6"/>
        <v>2</v>
      </c>
      <c r="B74" s="39">
        <v>888</v>
      </c>
      <c r="C74" s="25" t="str">
        <f>_xlfn.XLOOKUP(__xlnm._FilterDatabase_1516[[#This Row],[SAPSA Number]],Table1[SAPSA number],Table1[Paid up])</f>
        <v>Y</v>
      </c>
      <c r="D74" s="39" t="str">
        <f>_xlfn.XLOOKUP(__xlnm._FilterDatabase_1516[[#This Row],[SAPSA Number]],'DS Point summary'!A:A,'DS Point summary'!C:C)</f>
        <v>Yolandi Elaine</v>
      </c>
      <c r="E74" s="39" t="str">
        <f>_xlfn.XLOOKUP(__xlnm._FilterDatabase_1516[[#This Row],[SAPSA Number]],'DS Point summary'!A:A,'DS Point summary'!D:D)</f>
        <v>McAllister</v>
      </c>
      <c r="F74" s="20" t="str">
        <f>_xlfn.XLOOKUP(__xlnm._FilterDatabase_1516[[#This Row],[SAPSA Number]],'DS Point summary'!A:A,'DS Point summary'!E:E)</f>
        <v>YE</v>
      </c>
      <c r="G74" s="17" t="str">
        <f>_xlfn.XLOOKUP(__xlnm._FilterDatabase_1516[[#This Row],[SAPSA Number]],'DS Point summary'!A:A,'DS Point summary'!F:F)</f>
        <v>Lady</v>
      </c>
      <c r="H74" s="19">
        <f ca="1">_xlfn.XLOOKUP(__xlnm._FilterDatabase_1516[[#This Row],[SAPSA Number]],'DS Point summary'!A:A,'DS Point summary'!G:G)</f>
        <v>55</v>
      </c>
      <c r="I74" s="19" t="s">
        <v>365</v>
      </c>
      <c r="J74" s="21">
        <f t="shared" si="7"/>
        <v>0</v>
      </c>
      <c r="K74" s="22">
        <f t="shared" si="8"/>
        <v>0</v>
      </c>
      <c r="L74" s="23">
        <v>0</v>
      </c>
      <c r="M74" s="24">
        <v>0</v>
      </c>
      <c r="N74" s="23">
        <v>0</v>
      </c>
      <c r="O74" s="24">
        <v>0</v>
      </c>
      <c r="P74" s="23">
        <v>0</v>
      </c>
      <c r="Q74" s="24">
        <v>0</v>
      </c>
      <c r="R74" s="23">
        <v>0</v>
      </c>
      <c r="S74" s="24">
        <v>0</v>
      </c>
      <c r="T74" s="23">
        <v>0</v>
      </c>
      <c r="U74" s="24">
        <v>0</v>
      </c>
      <c r="V74" s="23">
        <v>0</v>
      </c>
      <c r="W74" s="24">
        <v>0</v>
      </c>
    </row>
    <row r="75" spans="1:23" x14ac:dyDescent="0.25">
      <c r="A75" s="17">
        <f t="shared" si="6"/>
        <v>2</v>
      </c>
      <c r="B75" s="25">
        <v>2928</v>
      </c>
      <c r="C75" s="25" t="str">
        <f>_xlfn.XLOOKUP(__xlnm._FilterDatabase_1516[[#This Row],[SAPSA Number]],Table1[SAPSA number],Table1[Paid up])</f>
        <v>Y</v>
      </c>
      <c r="D75" s="39" t="str">
        <f>_xlfn.XLOOKUP(__xlnm._FilterDatabase_1516[[#This Row],[SAPSA Number]],'DS Point summary'!A:A,'DS Point summary'!C:C)</f>
        <v>Delville Wood</v>
      </c>
      <c r="E75" s="39" t="str">
        <f>_xlfn.XLOOKUP(__xlnm._FilterDatabase_1516[[#This Row],[SAPSA Number]],'DS Point summary'!A:A,'DS Point summary'!D:D)</f>
        <v>McAllister</v>
      </c>
      <c r="F75" s="20" t="str">
        <f>_xlfn.XLOOKUP(__xlnm._FilterDatabase_1516[[#This Row],[SAPSA Number]],'DS Point summary'!A:A,'DS Point summary'!E:E)</f>
        <v>DW</v>
      </c>
      <c r="G75" s="17" t="str">
        <f ca="1">_xlfn.XLOOKUP(__xlnm._FilterDatabase_1516[[#This Row],[SAPSA Number]],'DS Point summary'!A:A,'DS Point summary'!F:F)</f>
        <v>S</v>
      </c>
      <c r="H75" s="19">
        <f ca="1">_xlfn.XLOOKUP(__xlnm._FilterDatabase_1516[[#This Row],[SAPSA Number]],'DS Point summary'!A:A,'DS Point summary'!G:G)</f>
        <v>58</v>
      </c>
      <c r="I75" s="19" t="s">
        <v>365</v>
      </c>
      <c r="J75" s="21">
        <f t="shared" si="7"/>
        <v>0</v>
      </c>
      <c r="K75" s="22">
        <f t="shared" si="8"/>
        <v>0</v>
      </c>
      <c r="L75" s="23">
        <v>0</v>
      </c>
      <c r="M75" s="24">
        <v>0</v>
      </c>
      <c r="N75" s="23">
        <v>0</v>
      </c>
      <c r="O75" s="24">
        <v>0</v>
      </c>
      <c r="P75" s="23">
        <v>0</v>
      </c>
      <c r="Q75" s="24">
        <v>0</v>
      </c>
      <c r="R75" s="23">
        <v>0</v>
      </c>
      <c r="S75" s="24">
        <v>0</v>
      </c>
      <c r="T75" s="23">
        <v>0</v>
      </c>
      <c r="U75" s="24">
        <v>0</v>
      </c>
      <c r="V75" s="23">
        <v>0</v>
      </c>
      <c r="W75" s="24">
        <v>0</v>
      </c>
    </row>
    <row r="76" spans="1:23" x14ac:dyDescent="0.25">
      <c r="A76" s="17">
        <f t="shared" si="6"/>
        <v>2</v>
      </c>
      <c r="B76" s="25">
        <v>851</v>
      </c>
      <c r="C76" s="25" t="str">
        <f>_xlfn.XLOOKUP(__xlnm._FilterDatabase_1516[[#This Row],[SAPSA Number]],Table1[SAPSA number],Table1[Paid up])</f>
        <v>Y</v>
      </c>
      <c r="D76" s="39" t="str">
        <f>_xlfn.XLOOKUP(__xlnm._FilterDatabase_1516[[#This Row],[SAPSA Number]],'DS Point summary'!A:A,'DS Point summary'!C:C)</f>
        <v>Ian David</v>
      </c>
      <c r="E76" s="39" t="str">
        <f>_xlfn.XLOOKUP(__xlnm._FilterDatabase_1516[[#This Row],[SAPSA Number]],'DS Point summary'!A:A,'DS Point summary'!D:D)</f>
        <v>McLaren</v>
      </c>
      <c r="F76" s="20" t="str">
        <f>_xlfn.XLOOKUP(__xlnm._FilterDatabase_1516[[#This Row],[SAPSA Number]],'DS Point summary'!A:A,'DS Point summary'!E:E)</f>
        <v>ID</v>
      </c>
      <c r="G76" s="17" t="str">
        <f ca="1">_xlfn.XLOOKUP(__xlnm._FilterDatabase_1516[[#This Row],[SAPSA Number]],'DS Point summary'!A:A,'DS Point summary'!F:F)</f>
        <v>SS</v>
      </c>
      <c r="H76" s="19">
        <f ca="1">_xlfn.XLOOKUP(__xlnm._FilterDatabase_1516[[#This Row],[SAPSA Number]],'DS Point summary'!A:A,'DS Point summary'!G:G)</f>
        <v>67</v>
      </c>
      <c r="I76" s="19" t="s">
        <v>365</v>
      </c>
      <c r="J76" s="21">
        <f t="shared" si="7"/>
        <v>0</v>
      </c>
      <c r="K76" s="22">
        <f t="shared" si="8"/>
        <v>0</v>
      </c>
      <c r="L76" s="23">
        <v>0</v>
      </c>
      <c r="M76" s="24">
        <v>0</v>
      </c>
      <c r="N76" s="23">
        <v>0</v>
      </c>
      <c r="O76" s="24">
        <v>0</v>
      </c>
      <c r="P76" s="23">
        <v>0</v>
      </c>
      <c r="Q76" s="24">
        <v>0</v>
      </c>
      <c r="R76" s="23">
        <v>0</v>
      </c>
      <c r="S76" s="24">
        <v>0</v>
      </c>
      <c r="T76" s="23">
        <v>0</v>
      </c>
      <c r="U76" s="24">
        <v>0</v>
      </c>
      <c r="V76" s="23">
        <v>0</v>
      </c>
      <c r="W76" s="24">
        <v>0</v>
      </c>
    </row>
    <row r="77" spans="1:23" x14ac:dyDescent="0.25">
      <c r="A77" s="17">
        <f t="shared" si="6"/>
        <v>2</v>
      </c>
      <c r="B77" s="30">
        <v>5200</v>
      </c>
      <c r="C77" s="25" t="str">
        <f>_xlfn.XLOOKUP(__xlnm._FilterDatabase_1516[[#This Row],[SAPSA Number]],Table1[SAPSA number],Table1[Paid up])</f>
        <v>Y</v>
      </c>
      <c r="D77" s="39" t="str">
        <f>_xlfn.XLOOKUP(__xlnm._FilterDatabase_1516[[#This Row],[SAPSA Number]],'DS Point summary'!A:A,'DS Point summary'!C:C)</f>
        <v>Daniel</v>
      </c>
      <c r="E77" s="39" t="str">
        <f>_xlfn.XLOOKUP(__xlnm._FilterDatabase_1516[[#This Row],[SAPSA Number]],'DS Point summary'!A:A,'DS Point summary'!D:D)</f>
        <v>McWilliam</v>
      </c>
      <c r="F77" s="20" t="str">
        <f>_xlfn.XLOOKUP(__xlnm._FilterDatabase_1516[[#This Row],[SAPSA Number]],'DS Point summary'!A:A,'DS Point summary'!E:E)</f>
        <v>D</v>
      </c>
      <c r="G77" s="17">
        <f>_xlfn.XLOOKUP(__xlnm._FilterDatabase_1516[[#This Row],[SAPSA Number]],'DS Point summary'!A:A,'DS Point summary'!F:F)</f>
        <v>0</v>
      </c>
      <c r="H77" s="19">
        <f ca="1">_xlfn.XLOOKUP(__xlnm._FilterDatabase_1516[[#This Row],[SAPSA Number]],'DS Point summary'!A:A,'DS Point summary'!G:G)</f>
        <v>37</v>
      </c>
      <c r="I77" s="19" t="s">
        <v>365</v>
      </c>
      <c r="J77" s="21">
        <f t="shared" si="7"/>
        <v>0</v>
      </c>
      <c r="K77" s="22">
        <f t="shared" si="8"/>
        <v>0</v>
      </c>
      <c r="L77" s="23">
        <v>0</v>
      </c>
      <c r="M77" s="24">
        <v>0</v>
      </c>
      <c r="N77" s="23">
        <v>0</v>
      </c>
      <c r="O77" s="24">
        <v>0</v>
      </c>
      <c r="P77" s="23">
        <v>0</v>
      </c>
      <c r="Q77" s="24">
        <v>0</v>
      </c>
      <c r="R77" s="23">
        <v>0</v>
      </c>
      <c r="S77" s="24">
        <v>0</v>
      </c>
      <c r="T77" s="23">
        <v>0</v>
      </c>
      <c r="U77" s="24">
        <v>0</v>
      </c>
      <c r="V77" s="23">
        <v>0</v>
      </c>
      <c r="W77" s="24">
        <v>0</v>
      </c>
    </row>
    <row r="78" spans="1:23" x14ac:dyDescent="0.25">
      <c r="A78" s="17">
        <f t="shared" si="6"/>
        <v>2</v>
      </c>
      <c r="B78" s="26">
        <v>1771</v>
      </c>
      <c r="C78" s="25" t="str">
        <f>_xlfn.XLOOKUP(__xlnm._FilterDatabase_1516[[#This Row],[SAPSA Number]],Table1[SAPSA number],Table1[Paid up])</f>
        <v>Y</v>
      </c>
      <c r="D78" s="39" t="str">
        <f>_xlfn.XLOOKUP(__xlnm._FilterDatabase_1516[[#This Row],[SAPSA Number]],'DS Point summary'!A:A,'DS Point summary'!C:C)</f>
        <v>Rodney Ralph</v>
      </c>
      <c r="E78" s="39" t="str">
        <f>_xlfn.XLOOKUP(__xlnm._FilterDatabase_1516[[#This Row],[SAPSA Number]],'DS Point summary'!A:A,'DS Point summary'!D:D)</f>
        <v>Mills</v>
      </c>
      <c r="F78" s="20" t="str">
        <f>_xlfn.XLOOKUP(__xlnm._FilterDatabase_1516[[#This Row],[SAPSA Number]],'DS Point summary'!A:A,'DS Point summary'!E:E)</f>
        <v>RR</v>
      </c>
      <c r="G78" s="17" t="str">
        <f ca="1">_xlfn.XLOOKUP(__xlnm._FilterDatabase_1516[[#This Row],[SAPSA Number]],'DS Point summary'!A:A,'DS Point summary'!F:F)</f>
        <v>GS</v>
      </c>
      <c r="H78" s="19">
        <f ca="1">_xlfn.XLOOKUP(__xlnm._FilterDatabase_1516[[#This Row],[SAPSA Number]],'DS Point summary'!A:A,'DS Point summary'!G:G)</f>
        <v>80</v>
      </c>
      <c r="I78" s="19" t="s">
        <v>365</v>
      </c>
      <c r="J78" s="21">
        <f t="shared" si="7"/>
        <v>0</v>
      </c>
      <c r="K78" s="22">
        <f t="shared" si="8"/>
        <v>0</v>
      </c>
      <c r="L78" s="23">
        <v>0</v>
      </c>
      <c r="M78" s="24">
        <v>0</v>
      </c>
      <c r="N78" s="23">
        <v>0</v>
      </c>
      <c r="O78" s="24">
        <v>0</v>
      </c>
      <c r="P78" s="23">
        <v>0</v>
      </c>
      <c r="Q78" s="24">
        <v>0</v>
      </c>
      <c r="R78" s="23">
        <v>0</v>
      </c>
      <c r="S78" s="24">
        <v>0</v>
      </c>
      <c r="T78" s="23">
        <v>0</v>
      </c>
      <c r="U78" s="24">
        <v>0</v>
      </c>
      <c r="V78" s="23">
        <v>0</v>
      </c>
      <c r="W78" s="24">
        <v>0</v>
      </c>
    </row>
    <row r="79" spans="1:23" x14ac:dyDescent="0.25">
      <c r="A79" s="31">
        <f t="shared" si="6"/>
        <v>2</v>
      </c>
      <c r="B79" s="32">
        <v>1637</v>
      </c>
      <c r="C79" s="25" t="str">
        <f>_xlfn.XLOOKUP(__xlnm._FilterDatabase_1516[[#This Row],[SAPSA Number]],Table1[SAPSA number],Table1[Paid up])</f>
        <v>Y</v>
      </c>
      <c r="D79" s="39" t="str">
        <f>_xlfn.XLOOKUP(__xlnm._FilterDatabase_1516[[#This Row],[SAPSA Number]],'DS Point summary'!A:A,'DS Point summary'!C:C)</f>
        <v>Andre Johann Pieter</v>
      </c>
      <c r="E79" s="39" t="str">
        <f>_xlfn.XLOOKUP(__xlnm._FilterDatabase_1516[[#This Row],[SAPSA Number]],'DS Point summary'!A:A,'DS Point summary'!D:D)</f>
        <v>Mouton</v>
      </c>
      <c r="F79" s="20" t="str">
        <f>_xlfn.XLOOKUP(__xlnm._FilterDatabase_1516[[#This Row],[SAPSA Number]],'DS Point summary'!A:A,'DS Point summary'!E:E)</f>
        <v>AJP</v>
      </c>
      <c r="G79" s="17" t="str">
        <f ca="1">_xlfn.XLOOKUP(__xlnm._FilterDatabase_1516[[#This Row],[SAPSA Number]],'DS Point summary'!A:A,'DS Point summary'!F:F)</f>
        <v>SS</v>
      </c>
      <c r="H79" s="19">
        <f ca="1">_xlfn.XLOOKUP(__xlnm._FilterDatabase_1516[[#This Row],[SAPSA Number]],'DS Point summary'!A:A,'DS Point summary'!G:G)</f>
        <v>69</v>
      </c>
      <c r="I79" s="19" t="s">
        <v>365</v>
      </c>
      <c r="J79" s="34">
        <f t="shared" si="7"/>
        <v>0</v>
      </c>
      <c r="K79" s="22">
        <f t="shared" si="8"/>
        <v>0</v>
      </c>
      <c r="L79" s="23">
        <v>0</v>
      </c>
      <c r="M79" s="24">
        <v>0</v>
      </c>
      <c r="N79" s="23">
        <v>0</v>
      </c>
      <c r="O79" s="24">
        <v>0</v>
      </c>
      <c r="P79" s="23">
        <v>0</v>
      </c>
      <c r="Q79" s="24">
        <v>0</v>
      </c>
      <c r="R79" s="23">
        <v>0</v>
      </c>
      <c r="S79" s="24">
        <v>0</v>
      </c>
      <c r="T79" s="23">
        <v>0</v>
      </c>
      <c r="U79" s="24">
        <v>0</v>
      </c>
      <c r="V79" s="23">
        <v>0</v>
      </c>
      <c r="W79" s="24">
        <v>0</v>
      </c>
    </row>
    <row r="80" spans="1:23" x14ac:dyDescent="0.25">
      <c r="A80" s="31">
        <f t="shared" si="6"/>
        <v>2</v>
      </c>
      <c r="B80" s="41">
        <v>1776</v>
      </c>
      <c r="C80" s="25" t="str">
        <f>_xlfn.XLOOKUP(__xlnm._FilterDatabase_1516[[#This Row],[SAPSA Number]],Table1[SAPSA number],Table1[Paid up])</f>
        <v>Y</v>
      </c>
      <c r="D80" s="39" t="str">
        <f>_xlfn.XLOOKUP(__xlnm._FilterDatabase_1516[[#This Row],[SAPSA Number]],'DS Point summary'!A:A,'DS Point summary'!C:C)</f>
        <v>Leonie Christina</v>
      </c>
      <c r="E80" s="39" t="str">
        <f>_xlfn.XLOOKUP(__xlnm._FilterDatabase_1516[[#This Row],[SAPSA Number]],'DS Point summary'!A:A,'DS Point summary'!D:D)</f>
        <v>Myburgh</v>
      </c>
      <c r="F80" s="20" t="str">
        <f>_xlfn.XLOOKUP(__xlnm._FilterDatabase_1516[[#This Row],[SAPSA Number]],'DS Point summary'!A:A,'DS Point summary'!E:E)</f>
        <v>LC</v>
      </c>
      <c r="G80" s="17" t="str">
        <f>_xlfn.XLOOKUP(__xlnm._FilterDatabase_1516[[#This Row],[SAPSA Number]],'DS Point summary'!A:A,'DS Point summary'!F:F)</f>
        <v>Lady</v>
      </c>
      <c r="H80" s="19">
        <f ca="1">_xlfn.XLOOKUP(__xlnm._FilterDatabase_1516[[#This Row],[SAPSA Number]],'DS Point summary'!A:A,'DS Point summary'!G:G)</f>
        <v>54</v>
      </c>
      <c r="I80" s="19" t="s">
        <v>365</v>
      </c>
      <c r="J80" s="34">
        <f t="shared" si="7"/>
        <v>0</v>
      </c>
      <c r="K80" s="22">
        <f t="shared" si="8"/>
        <v>0</v>
      </c>
      <c r="L80" s="23">
        <v>0</v>
      </c>
      <c r="M80" s="24">
        <v>0</v>
      </c>
      <c r="N80" s="23">
        <v>0</v>
      </c>
      <c r="O80" s="24">
        <v>0</v>
      </c>
      <c r="P80" s="23">
        <v>0</v>
      </c>
      <c r="Q80" s="24">
        <v>0</v>
      </c>
      <c r="R80" s="23">
        <v>0</v>
      </c>
      <c r="S80" s="24">
        <v>0</v>
      </c>
      <c r="T80" s="23">
        <v>0</v>
      </c>
      <c r="U80" s="24">
        <v>0</v>
      </c>
      <c r="V80" s="23">
        <v>0</v>
      </c>
      <c r="W80" s="24">
        <v>0</v>
      </c>
    </row>
    <row r="81" spans="1:23" x14ac:dyDescent="0.25">
      <c r="A81" s="31">
        <f t="shared" si="6"/>
        <v>2</v>
      </c>
      <c r="B81" s="41">
        <v>1777</v>
      </c>
      <c r="C81" s="25" t="str">
        <f>_xlfn.XLOOKUP(__xlnm._FilterDatabase_1516[[#This Row],[SAPSA Number]],Table1[SAPSA number],Table1[Paid up])</f>
        <v>Y</v>
      </c>
      <c r="D81" s="39" t="str">
        <f>_xlfn.XLOOKUP(__xlnm._FilterDatabase_1516[[#This Row],[SAPSA Number]],'DS Point summary'!A:A,'DS Point summary'!C:C)</f>
        <v xml:space="preserve">Leon </v>
      </c>
      <c r="E81" s="39" t="str">
        <f>_xlfn.XLOOKUP(__xlnm._FilterDatabase_1516[[#This Row],[SAPSA Number]],'DS Point summary'!A:A,'DS Point summary'!D:D)</f>
        <v>Myburgh</v>
      </c>
      <c r="F81" s="20" t="str">
        <f>_xlfn.XLOOKUP(__xlnm._FilterDatabase_1516[[#This Row],[SAPSA Number]],'DS Point summary'!A:A,'DS Point summary'!E:E)</f>
        <v>LC</v>
      </c>
      <c r="G81" s="17" t="str">
        <f ca="1">_xlfn.XLOOKUP(__xlnm._FilterDatabase_1516[[#This Row],[SAPSA Number]],'DS Point summary'!A:A,'DS Point summary'!F:F)</f>
        <v>S</v>
      </c>
      <c r="H81" s="19">
        <f ca="1">_xlfn.XLOOKUP(__xlnm._FilterDatabase_1516[[#This Row],[SAPSA Number]],'DS Point summary'!A:A,'DS Point summary'!G:G)</f>
        <v>51</v>
      </c>
      <c r="I81" s="19" t="s">
        <v>365</v>
      </c>
      <c r="J81" s="34">
        <f t="shared" si="7"/>
        <v>0</v>
      </c>
      <c r="K81" s="22">
        <f t="shared" si="8"/>
        <v>0</v>
      </c>
      <c r="L81" s="23">
        <v>0</v>
      </c>
      <c r="M81" s="24">
        <v>0</v>
      </c>
      <c r="N81" s="23">
        <v>0</v>
      </c>
      <c r="O81" s="24">
        <v>0</v>
      </c>
      <c r="P81" s="23">
        <v>0</v>
      </c>
      <c r="Q81" s="24">
        <v>0</v>
      </c>
      <c r="R81" s="23">
        <v>0</v>
      </c>
      <c r="S81" s="24">
        <v>0</v>
      </c>
      <c r="T81" s="23">
        <v>0</v>
      </c>
      <c r="U81" s="24">
        <v>0</v>
      </c>
      <c r="V81" s="23">
        <v>0</v>
      </c>
      <c r="W81" s="24">
        <v>0</v>
      </c>
    </row>
    <row r="82" spans="1:23" x14ac:dyDescent="0.25">
      <c r="A82" s="31">
        <f t="shared" si="6"/>
        <v>2</v>
      </c>
      <c r="B82" s="43">
        <v>7073</v>
      </c>
      <c r="C82" s="25" t="str">
        <f>_xlfn.XLOOKUP(__xlnm._FilterDatabase_1516[[#This Row],[SAPSA Number]],Table1[SAPSA number],Table1[Paid up])</f>
        <v>Y</v>
      </c>
      <c r="D82" s="39" t="str">
        <f>_xlfn.XLOOKUP(__xlnm._FilterDatabase_1516[[#This Row],[SAPSA Number]],'DS Point summary'!A:A,'DS Point summary'!C:C)</f>
        <v>Abraham Christoffel</v>
      </c>
      <c r="E82" s="39" t="str">
        <f>_xlfn.XLOOKUP(__xlnm._FilterDatabase_1516[[#This Row],[SAPSA Number]],'DS Point summary'!A:A,'DS Point summary'!D:D)</f>
        <v>Naude</v>
      </c>
      <c r="F82" s="20" t="str">
        <f>_xlfn.XLOOKUP(__xlnm._FilterDatabase_1516[[#This Row],[SAPSA Number]],'DS Point summary'!A:A,'DS Point summary'!E:E)</f>
        <v>AC</v>
      </c>
      <c r="G82" s="17" t="str">
        <f ca="1">_xlfn.XLOOKUP(__xlnm._FilterDatabase_1516[[#This Row],[SAPSA Number]],'DS Point summary'!A:A,'DS Point summary'!F:F)</f>
        <v xml:space="preserve"> </v>
      </c>
      <c r="H82" s="19">
        <f>_xlfn.XLOOKUP(__xlnm._FilterDatabase_1516[[#This Row],[SAPSA Number]],'DS Point summary'!A:A,'DS Point summary'!G:G)</f>
        <v>0</v>
      </c>
      <c r="I82" s="19" t="s">
        <v>365</v>
      </c>
      <c r="J82" s="34">
        <f t="shared" si="7"/>
        <v>0</v>
      </c>
      <c r="K82" s="22">
        <f t="shared" si="8"/>
        <v>0</v>
      </c>
      <c r="L82" s="23">
        <v>0</v>
      </c>
      <c r="M82" s="24">
        <v>0</v>
      </c>
      <c r="N82" s="23">
        <v>0</v>
      </c>
      <c r="O82" s="24">
        <v>0</v>
      </c>
      <c r="P82" s="23">
        <v>0</v>
      </c>
      <c r="Q82" s="24">
        <v>0</v>
      </c>
      <c r="R82" s="23">
        <v>0</v>
      </c>
      <c r="S82" s="24">
        <v>0</v>
      </c>
      <c r="T82" s="23">
        <v>0</v>
      </c>
      <c r="U82" s="24">
        <v>0</v>
      </c>
      <c r="V82" s="23">
        <v>0</v>
      </c>
      <c r="W82" s="24">
        <v>0</v>
      </c>
    </row>
    <row r="83" spans="1:23" x14ac:dyDescent="0.25">
      <c r="A83" s="31">
        <f t="shared" si="6"/>
        <v>2</v>
      </c>
      <c r="B83" s="32">
        <v>5804</v>
      </c>
      <c r="C83" s="25" t="str">
        <f>_xlfn.XLOOKUP(__xlnm._FilterDatabase_1516[[#This Row],[SAPSA Number]],Table1[SAPSA number],Table1[Paid up])</f>
        <v>Y</v>
      </c>
      <c r="D83" s="39" t="str">
        <f>_xlfn.XLOOKUP(__xlnm._FilterDatabase_1516[[#This Row],[SAPSA Number]],'DS Point summary'!A:A,'DS Point summary'!C:C)</f>
        <v>Louis Johannes</v>
      </c>
      <c r="E83" s="39" t="str">
        <f>_xlfn.XLOOKUP(__xlnm._FilterDatabase_1516[[#This Row],[SAPSA Number]],'DS Point summary'!A:A,'DS Point summary'!D:D)</f>
        <v>Nel</v>
      </c>
      <c r="F83" s="20" t="str">
        <f>_xlfn.XLOOKUP(__xlnm._FilterDatabase_1516[[#This Row],[SAPSA Number]],'DS Point summary'!A:A,'DS Point summary'!E:E)</f>
        <v>LJ</v>
      </c>
      <c r="G83" s="17" t="str">
        <f ca="1">_xlfn.XLOOKUP(__xlnm._FilterDatabase_1516[[#This Row],[SAPSA Number]],'DS Point summary'!A:A,'DS Point summary'!F:F)</f>
        <v xml:space="preserve"> </v>
      </c>
      <c r="H83" s="19">
        <f ca="1">_xlfn.XLOOKUP(__xlnm._FilterDatabase_1516[[#This Row],[SAPSA Number]],'DS Point summary'!A:A,'DS Point summary'!G:G)</f>
        <v>46</v>
      </c>
      <c r="I83" s="19" t="s">
        <v>365</v>
      </c>
      <c r="J83" s="34">
        <f t="shared" si="7"/>
        <v>0</v>
      </c>
      <c r="K83" s="22">
        <f t="shared" si="8"/>
        <v>0</v>
      </c>
      <c r="L83" s="23">
        <v>0</v>
      </c>
      <c r="M83" s="24">
        <v>0</v>
      </c>
      <c r="N83" s="23">
        <v>0</v>
      </c>
      <c r="O83" s="24">
        <v>0</v>
      </c>
      <c r="P83" s="23">
        <v>0</v>
      </c>
      <c r="Q83" s="24">
        <v>0</v>
      </c>
      <c r="R83" s="23">
        <v>0</v>
      </c>
      <c r="S83" s="24">
        <v>0</v>
      </c>
      <c r="T83" s="23">
        <v>0</v>
      </c>
      <c r="U83" s="24">
        <v>0</v>
      </c>
      <c r="V83" s="23">
        <v>0</v>
      </c>
      <c r="W83" s="24">
        <v>0</v>
      </c>
    </row>
    <row r="84" spans="1:23" x14ac:dyDescent="0.25">
      <c r="A84" s="31">
        <f t="shared" si="6"/>
        <v>2</v>
      </c>
      <c r="B84" s="32">
        <v>400</v>
      </c>
      <c r="C84" s="25" t="str">
        <f>_xlfn.XLOOKUP(__xlnm._FilterDatabase_1516[[#This Row],[SAPSA Number]],Table1[SAPSA number],Table1[Paid up])</f>
        <v>Y</v>
      </c>
      <c r="D84" s="39" t="str">
        <f>_xlfn.XLOOKUP(__xlnm._FilterDatabase_1516[[#This Row],[SAPSA Number]],'DS Point summary'!A:A,'DS Point summary'!C:C)</f>
        <v>Sean Michael</v>
      </c>
      <c r="E84" s="39" t="str">
        <f>_xlfn.XLOOKUP(__xlnm._FilterDatabase_1516[[#This Row],[SAPSA Number]],'DS Point summary'!A:A,'DS Point summary'!D:D)</f>
        <v>O'Donovan</v>
      </c>
      <c r="F84" s="20" t="str">
        <f>_xlfn.XLOOKUP(__xlnm._FilterDatabase_1516[[#This Row],[SAPSA Number]],'DS Point summary'!A:A,'DS Point summary'!E:E)</f>
        <v>SM</v>
      </c>
      <c r="G84" s="17" t="str">
        <f ca="1">_xlfn.XLOOKUP(__xlnm._FilterDatabase_1516[[#This Row],[SAPSA Number]],'DS Point summary'!A:A,'DS Point summary'!F:F)</f>
        <v>S</v>
      </c>
      <c r="H84" s="19">
        <f ca="1">_xlfn.XLOOKUP(__xlnm._FilterDatabase_1516[[#This Row],[SAPSA Number]],'DS Point summary'!A:A,'DS Point summary'!G:G)</f>
        <v>59</v>
      </c>
      <c r="I84" s="19" t="s">
        <v>365</v>
      </c>
      <c r="J84" s="34">
        <f t="shared" si="7"/>
        <v>0</v>
      </c>
      <c r="K84" s="22">
        <f t="shared" si="8"/>
        <v>0</v>
      </c>
      <c r="L84" s="23">
        <v>0</v>
      </c>
      <c r="M84" s="24">
        <v>0</v>
      </c>
      <c r="N84" s="23">
        <v>0</v>
      </c>
      <c r="O84" s="24">
        <v>0</v>
      </c>
      <c r="P84" s="23">
        <v>0</v>
      </c>
      <c r="Q84" s="24">
        <v>0</v>
      </c>
      <c r="R84" s="23">
        <v>0</v>
      </c>
      <c r="S84" s="24">
        <v>0</v>
      </c>
      <c r="T84" s="23">
        <v>0</v>
      </c>
      <c r="U84" s="24">
        <v>0</v>
      </c>
      <c r="V84" s="23">
        <v>0</v>
      </c>
      <c r="W84" s="24">
        <v>0</v>
      </c>
    </row>
    <row r="85" spans="1:23" x14ac:dyDescent="0.25">
      <c r="A85" s="31">
        <f t="shared" si="6"/>
        <v>2</v>
      </c>
      <c r="B85" s="32">
        <v>401</v>
      </c>
      <c r="C85" s="25" t="str">
        <f>_xlfn.XLOOKUP(__xlnm._FilterDatabase_1516[[#This Row],[SAPSA Number]],Table1[SAPSA number],Table1[Paid up])</f>
        <v>Y</v>
      </c>
      <c r="D85" s="39" t="str">
        <f>_xlfn.XLOOKUP(__xlnm._FilterDatabase_1516[[#This Row],[SAPSA Number]],'DS Point summary'!A:A,'DS Point summary'!C:C)</f>
        <v>Sebella</v>
      </c>
      <c r="E85" s="39" t="str">
        <f>_xlfn.XLOOKUP(__xlnm._FilterDatabase_1516[[#This Row],[SAPSA Number]],'DS Point summary'!A:A,'DS Point summary'!D:D)</f>
        <v>O'Donovan</v>
      </c>
      <c r="F85" s="20" t="str">
        <f>_xlfn.XLOOKUP(__xlnm._FilterDatabase_1516[[#This Row],[SAPSA Number]],'DS Point summary'!A:A,'DS Point summary'!E:E)</f>
        <v>S</v>
      </c>
      <c r="G85" s="17" t="str">
        <f>_xlfn.XLOOKUP(__xlnm._FilterDatabase_1516[[#This Row],[SAPSA Number]],'DS Point summary'!A:A,'DS Point summary'!F:F)</f>
        <v>Lady</v>
      </c>
      <c r="H85" s="19">
        <f ca="1">_xlfn.XLOOKUP(__xlnm._FilterDatabase_1516[[#This Row],[SAPSA Number]],'DS Point summary'!A:A,'DS Point summary'!G:G)</f>
        <v>69</v>
      </c>
      <c r="I85" s="19" t="s">
        <v>365</v>
      </c>
      <c r="J85" s="34">
        <f t="shared" si="7"/>
        <v>0</v>
      </c>
      <c r="K85" s="22">
        <f t="shared" si="8"/>
        <v>0</v>
      </c>
      <c r="L85" s="23">
        <v>0</v>
      </c>
      <c r="M85" s="24">
        <v>0</v>
      </c>
      <c r="N85" s="23">
        <v>0</v>
      </c>
      <c r="O85" s="24">
        <v>0</v>
      </c>
      <c r="P85" s="23">
        <v>0</v>
      </c>
      <c r="Q85" s="24">
        <v>0</v>
      </c>
      <c r="R85" s="23">
        <v>0</v>
      </c>
      <c r="S85" s="24">
        <v>0</v>
      </c>
      <c r="T85" s="23">
        <v>0</v>
      </c>
      <c r="U85" s="24">
        <v>0</v>
      </c>
      <c r="V85" s="23">
        <v>0</v>
      </c>
      <c r="W85" s="24">
        <v>0</v>
      </c>
    </row>
    <row r="86" spans="1:23" x14ac:dyDescent="0.25">
      <c r="A86" s="31">
        <f t="shared" si="6"/>
        <v>2</v>
      </c>
      <c r="B86" s="36">
        <v>250</v>
      </c>
      <c r="C86" s="25" t="str">
        <f>_xlfn.XLOOKUP(__xlnm._FilterDatabase_1516[[#This Row],[SAPSA Number]],Table1[SAPSA number],Table1[Paid up])</f>
        <v>Y</v>
      </c>
      <c r="D86" s="39" t="str">
        <f>_xlfn.XLOOKUP(__xlnm._FilterDatabase_1516[[#This Row],[SAPSA Number]],'DS Point summary'!A:A,'DS Point summary'!C:C)</f>
        <v>Adriano Walter</v>
      </c>
      <c r="E86" s="39" t="str">
        <f>_xlfn.XLOOKUP(__xlnm._FilterDatabase_1516[[#This Row],[SAPSA Number]],'DS Point summary'!A:A,'DS Point summary'!D:D)</f>
        <v>Paschini</v>
      </c>
      <c r="F86" s="20" t="str">
        <f>_xlfn.XLOOKUP(__xlnm._FilterDatabase_1516[[#This Row],[SAPSA Number]],'DS Point summary'!A:A,'DS Point summary'!E:E)</f>
        <v>AW</v>
      </c>
      <c r="G86" s="17" t="str">
        <f ca="1">_xlfn.XLOOKUP(__xlnm._FilterDatabase_1516[[#This Row],[SAPSA Number]],'DS Point summary'!A:A,'DS Point summary'!F:F)</f>
        <v>SS</v>
      </c>
      <c r="H86" s="19">
        <f ca="1">_xlfn.XLOOKUP(__xlnm._FilterDatabase_1516[[#This Row],[SAPSA Number]],'DS Point summary'!A:A,'DS Point summary'!G:G)</f>
        <v>65</v>
      </c>
      <c r="I86" s="19" t="s">
        <v>365</v>
      </c>
      <c r="J86" s="34">
        <f t="shared" si="7"/>
        <v>0</v>
      </c>
      <c r="K86" s="22">
        <f t="shared" si="8"/>
        <v>0</v>
      </c>
      <c r="L86" s="23">
        <v>0</v>
      </c>
      <c r="M86" s="24">
        <v>0</v>
      </c>
      <c r="N86" s="23">
        <v>0</v>
      </c>
      <c r="O86" s="24">
        <v>0</v>
      </c>
      <c r="P86" s="23">
        <v>0</v>
      </c>
      <c r="Q86" s="24">
        <v>0</v>
      </c>
      <c r="R86" s="23">
        <v>0</v>
      </c>
      <c r="S86" s="24">
        <v>0</v>
      </c>
      <c r="T86" s="23">
        <v>0</v>
      </c>
      <c r="U86" s="24">
        <v>0</v>
      </c>
      <c r="V86" s="23">
        <v>0</v>
      </c>
      <c r="W86" s="24">
        <v>0</v>
      </c>
    </row>
    <row r="87" spans="1:23" x14ac:dyDescent="0.25">
      <c r="A87" s="31">
        <f t="shared" si="6"/>
        <v>2</v>
      </c>
      <c r="B87" s="32">
        <v>6633</v>
      </c>
      <c r="C87" s="25" t="str">
        <f>_xlfn.XLOOKUP(__xlnm._FilterDatabase_1516[[#This Row],[SAPSA Number]],Table1[SAPSA number],Table1[Paid up])</f>
        <v>Y</v>
      </c>
      <c r="D87" s="39" t="str">
        <f>_xlfn.XLOOKUP(__xlnm._FilterDatabase_1516[[#This Row],[SAPSA Number]],'DS Point summary'!A:A,'DS Point summary'!C:C)</f>
        <v>Allessandro Raffaele</v>
      </c>
      <c r="E87" s="39" t="str">
        <f>_xlfn.XLOOKUP(__xlnm._FilterDatabase_1516[[#This Row],[SAPSA Number]],'DS Point summary'!A:A,'DS Point summary'!D:D)</f>
        <v>Paschini</v>
      </c>
      <c r="F87" s="20" t="str">
        <f>_xlfn.XLOOKUP(__xlnm._FilterDatabase_1516[[#This Row],[SAPSA Number]],'DS Point summary'!A:A,'DS Point summary'!E:E)</f>
        <v>AR</v>
      </c>
      <c r="G87" s="17" t="str">
        <f ca="1">_xlfn.XLOOKUP(__xlnm._FilterDatabase_1516[[#This Row],[SAPSA Number]],'DS Point summary'!A:A,'DS Point summary'!F:F)</f>
        <v xml:space="preserve"> </v>
      </c>
      <c r="H87" s="19">
        <f ca="1">_xlfn.XLOOKUP(__xlnm._FilterDatabase_1516[[#This Row],[SAPSA Number]],'DS Point summary'!A:A,'DS Point summary'!G:G)</f>
        <v>24</v>
      </c>
      <c r="I87" s="19" t="s">
        <v>365</v>
      </c>
      <c r="J87" s="34">
        <f t="shared" si="7"/>
        <v>0</v>
      </c>
      <c r="K87" s="22">
        <f t="shared" si="8"/>
        <v>0</v>
      </c>
      <c r="L87" s="23">
        <v>0</v>
      </c>
      <c r="M87" s="24">
        <v>0</v>
      </c>
      <c r="N87" s="23">
        <v>0</v>
      </c>
      <c r="O87" s="24">
        <v>0</v>
      </c>
      <c r="P87" s="23">
        <v>0</v>
      </c>
      <c r="Q87" s="24">
        <v>0</v>
      </c>
      <c r="R87" s="23">
        <v>0</v>
      </c>
      <c r="S87" s="24">
        <v>0</v>
      </c>
      <c r="T87" s="23">
        <v>0</v>
      </c>
      <c r="U87" s="24">
        <v>0</v>
      </c>
      <c r="V87" s="23">
        <v>0</v>
      </c>
      <c r="W87" s="24">
        <v>0</v>
      </c>
    </row>
    <row r="88" spans="1:23" x14ac:dyDescent="0.25">
      <c r="A88" s="31">
        <f t="shared" si="6"/>
        <v>2</v>
      </c>
      <c r="B88" s="3">
        <v>7074</v>
      </c>
      <c r="C88" s="25" t="str">
        <f>_xlfn.XLOOKUP(__xlnm._FilterDatabase_1516[[#This Row],[SAPSA Number]],Table1[SAPSA number],Table1[Paid up])</f>
        <v>Y</v>
      </c>
      <c r="D88" s="39" t="str">
        <f>_xlfn.XLOOKUP(__xlnm._FilterDatabase_1516[[#This Row],[SAPSA Number]],'DS Point summary'!A:A,'DS Point summary'!C:C)</f>
        <v>Christoffel</v>
      </c>
      <c r="E88" s="39" t="str">
        <f>_xlfn.XLOOKUP(__xlnm._FilterDatabase_1516[[#This Row],[SAPSA Number]],'DS Point summary'!A:A,'DS Point summary'!D:D)</f>
        <v>Pretorius</v>
      </c>
      <c r="F88" s="20" t="str">
        <f>_xlfn.XLOOKUP(__xlnm._FilterDatabase_1516[[#This Row],[SAPSA Number]],'DS Point summary'!A:A,'DS Point summary'!E:E)</f>
        <v>C</v>
      </c>
      <c r="G88" s="17" t="str">
        <f ca="1">_xlfn.XLOOKUP(__xlnm._FilterDatabase_1516[[#This Row],[SAPSA Number]],'DS Point summary'!A:A,'DS Point summary'!F:F)</f>
        <v xml:space="preserve"> </v>
      </c>
      <c r="H88" s="19">
        <f>_xlfn.XLOOKUP(__xlnm._FilterDatabase_1516[[#This Row],[SAPSA Number]],'DS Point summary'!A:A,'DS Point summary'!G:G)</f>
        <v>0</v>
      </c>
      <c r="I88" s="19" t="s">
        <v>365</v>
      </c>
      <c r="J88" s="34">
        <f t="shared" si="7"/>
        <v>0</v>
      </c>
      <c r="K88" s="22">
        <f t="shared" si="8"/>
        <v>0</v>
      </c>
      <c r="L88" s="23">
        <v>0</v>
      </c>
      <c r="M88" s="24">
        <v>0</v>
      </c>
      <c r="N88" s="23">
        <v>0</v>
      </c>
      <c r="O88" s="24">
        <v>0</v>
      </c>
      <c r="P88" s="23">
        <v>0</v>
      </c>
      <c r="Q88" s="24">
        <v>0</v>
      </c>
      <c r="R88" s="23">
        <v>0</v>
      </c>
      <c r="S88" s="24">
        <v>0</v>
      </c>
      <c r="T88" s="23">
        <v>0</v>
      </c>
      <c r="U88" s="24">
        <v>0</v>
      </c>
      <c r="V88" s="23">
        <v>0</v>
      </c>
      <c r="W88" s="24">
        <v>0</v>
      </c>
    </row>
    <row r="89" spans="1:23" x14ac:dyDescent="0.25">
      <c r="A89" s="35">
        <f t="shared" si="6"/>
        <v>2</v>
      </c>
      <c r="B89" s="32">
        <v>2950</v>
      </c>
      <c r="C89" s="25" t="str">
        <f>_xlfn.XLOOKUP(__xlnm._FilterDatabase_1516[[#This Row],[SAPSA Number]],Table1[SAPSA number],Table1[Paid up])</f>
        <v>Y</v>
      </c>
      <c r="D89" s="39" t="str">
        <f>_xlfn.XLOOKUP(__xlnm._FilterDatabase_1516[[#This Row],[SAPSA Number]],'DS Point summary'!A:A,'DS Point summary'!C:C)</f>
        <v>Renier Jansen</v>
      </c>
      <c r="E89" s="39" t="str">
        <f>_xlfn.XLOOKUP(__xlnm._FilterDatabase_1516[[#This Row],[SAPSA Number]],'DS Point summary'!A:A,'DS Point summary'!D:D)</f>
        <v>Reynders</v>
      </c>
      <c r="F89" s="20" t="str">
        <f>_xlfn.XLOOKUP(__xlnm._FilterDatabase_1516[[#This Row],[SAPSA Number]],'DS Point summary'!A:A,'DS Point summary'!E:E)</f>
        <v>RJ</v>
      </c>
      <c r="G89" s="17" t="str">
        <f ca="1">_xlfn.XLOOKUP(__xlnm._FilterDatabase_1516[[#This Row],[SAPSA Number]],'DS Point summary'!A:A,'DS Point summary'!F:F)</f>
        <v xml:space="preserve"> </v>
      </c>
      <c r="H89" s="19">
        <f ca="1">_xlfn.XLOOKUP(__xlnm._FilterDatabase_1516[[#This Row],[SAPSA Number]],'DS Point summary'!A:A,'DS Point summary'!G:G)</f>
        <v>45</v>
      </c>
      <c r="I89" s="19" t="s">
        <v>365</v>
      </c>
      <c r="J89" s="34">
        <f t="shared" si="7"/>
        <v>0</v>
      </c>
      <c r="K89" s="22">
        <f t="shared" si="8"/>
        <v>0</v>
      </c>
      <c r="L89" s="23">
        <v>0</v>
      </c>
      <c r="M89" s="24">
        <v>0</v>
      </c>
      <c r="N89" s="23">
        <v>0</v>
      </c>
      <c r="O89" s="24">
        <v>0</v>
      </c>
      <c r="P89" s="23">
        <v>0</v>
      </c>
      <c r="Q89" s="24">
        <v>0</v>
      </c>
      <c r="R89" s="23">
        <v>0</v>
      </c>
      <c r="S89" s="24">
        <v>0</v>
      </c>
      <c r="T89" s="23">
        <v>0</v>
      </c>
      <c r="U89" s="24">
        <v>0</v>
      </c>
      <c r="V89" s="23">
        <v>0</v>
      </c>
      <c r="W89" s="24">
        <v>0</v>
      </c>
    </row>
    <row r="90" spans="1:23" x14ac:dyDescent="0.25">
      <c r="A90" s="35">
        <f t="shared" si="6"/>
        <v>2</v>
      </c>
      <c r="B90" s="32">
        <v>1929</v>
      </c>
      <c r="C90" s="25" t="str">
        <f>_xlfn.XLOOKUP(__xlnm._FilterDatabase_1516[[#This Row],[SAPSA Number]],Table1[SAPSA number],Table1[Paid up])</f>
        <v>Y</v>
      </c>
      <c r="D90" s="39" t="str">
        <f>_xlfn.XLOOKUP(__xlnm._FilterDatabase_1516[[#This Row],[SAPSA Number]],'DS Point summary'!A:A,'DS Point summary'!C:C)</f>
        <v>Chris</v>
      </c>
      <c r="E90" s="39" t="str">
        <f>_xlfn.XLOOKUP(__xlnm._FilterDatabase_1516[[#This Row],[SAPSA Number]],'DS Point summary'!A:A,'DS Point summary'!D:D)</f>
        <v>Ridout</v>
      </c>
      <c r="F90" s="20" t="str">
        <f>_xlfn.XLOOKUP(__xlnm._FilterDatabase_1516[[#This Row],[SAPSA Number]],'DS Point summary'!A:A,'DS Point summary'!E:E)</f>
        <v>CJ</v>
      </c>
      <c r="G90" s="17" t="str">
        <f ca="1">_xlfn.XLOOKUP(__xlnm._FilterDatabase_1516[[#This Row],[SAPSA Number]],'DS Point summary'!A:A,'DS Point summary'!F:F)</f>
        <v xml:space="preserve"> </v>
      </c>
      <c r="H90" s="19">
        <f ca="1">_xlfn.XLOOKUP(__xlnm._FilterDatabase_1516[[#This Row],[SAPSA Number]],'DS Point summary'!A:A,'DS Point summary'!G:G)</f>
        <v>43</v>
      </c>
      <c r="I90" s="19" t="s">
        <v>365</v>
      </c>
      <c r="J90" s="34">
        <f t="shared" si="7"/>
        <v>0</v>
      </c>
      <c r="K90" s="22">
        <f t="shared" si="8"/>
        <v>0</v>
      </c>
      <c r="L90" s="23">
        <v>0</v>
      </c>
      <c r="M90" s="24">
        <v>0</v>
      </c>
      <c r="N90" s="23">
        <v>0</v>
      </c>
      <c r="O90" s="24">
        <v>0</v>
      </c>
      <c r="P90" s="23">
        <v>0</v>
      </c>
      <c r="Q90" s="24">
        <v>0</v>
      </c>
      <c r="R90" s="23">
        <v>0</v>
      </c>
      <c r="S90" s="24">
        <v>0</v>
      </c>
      <c r="T90" s="23">
        <v>0</v>
      </c>
      <c r="U90" s="24">
        <v>0</v>
      </c>
      <c r="V90" s="23">
        <v>0</v>
      </c>
      <c r="W90" s="24">
        <v>0</v>
      </c>
    </row>
    <row r="91" spans="1:23" x14ac:dyDescent="0.25">
      <c r="A91" s="35">
        <f t="shared" si="6"/>
        <v>2</v>
      </c>
      <c r="B91" s="32">
        <v>1838</v>
      </c>
      <c r="C91" s="25" t="str">
        <f>_xlfn.XLOOKUP(__xlnm._FilterDatabase_1516[[#This Row],[SAPSA Number]],Table1[SAPSA number],Table1[Paid up])</f>
        <v>Y</v>
      </c>
      <c r="D91" s="39" t="str">
        <f>_xlfn.XLOOKUP(__xlnm._FilterDatabase_1516[[#This Row],[SAPSA Number]],'DS Point summary'!A:A,'DS Point summary'!C:C)</f>
        <v>Laurence Talbot</v>
      </c>
      <c r="E91" s="39" t="str">
        <f>_xlfn.XLOOKUP(__xlnm._FilterDatabase_1516[[#This Row],[SAPSA Number]],'DS Point summary'!A:A,'DS Point summary'!D:D)</f>
        <v>Rowland</v>
      </c>
      <c r="F91" s="20" t="str">
        <f>_xlfn.XLOOKUP(__xlnm._FilterDatabase_1516[[#This Row],[SAPSA Number]],'DS Point summary'!A:A,'DS Point summary'!E:E)</f>
        <v>LT</v>
      </c>
      <c r="G91" s="17" t="str">
        <f ca="1">_xlfn.XLOOKUP(__xlnm._FilterDatabase_1516[[#This Row],[SAPSA Number]],'DS Point summary'!A:A,'DS Point summary'!F:F)</f>
        <v>S</v>
      </c>
      <c r="H91" s="19">
        <f ca="1">_xlfn.XLOOKUP(__xlnm._FilterDatabase_1516[[#This Row],[SAPSA Number]],'DS Point summary'!A:A,'DS Point summary'!G:G)</f>
        <v>51</v>
      </c>
      <c r="I91" s="19" t="s">
        <v>365</v>
      </c>
      <c r="J91" s="34">
        <f t="shared" si="7"/>
        <v>0</v>
      </c>
      <c r="K91" s="22">
        <f t="shared" si="8"/>
        <v>0</v>
      </c>
      <c r="L91" s="23">
        <v>0</v>
      </c>
      <c r="M91" s="24">
        <v>0</v>
      </c>
      <c r="N91" s="23">
        <v>0</v>
      </c>
      <c r="O91" s="24">
        <v>0</v>
      </c>
      <c r="P91" s="23">
        <v>0</v>
      </c>
      <c r="Q91" s="24">
        <v>0</v>
      </c>
      <c r="R91" s="23">
        <v>0</v>
      </c>
      <c r="S91" s="24">
        <v>0</v>
      </c>
      <c r="T91" s="23">
        <v>0</v>
      </c>
      <c r="U91" s="24">
        <v>0</v>
      </c>
      <c r="V91" s="23">
        <v>0</v>
      </c>
      <c r="W91" s="24">
        <v>0</v>
      </c>
    </row>
    <row r="92" spans="1:23" x14ac:dyDescent="0.25">
      <c r="A92" s="35">
        <f t="shared" si="6"/>
        <v>2</v>
      </c>
      <c r="B92" s="32">
        <v>3703</v>
      </c>
      <c r="C92" s="25" t="str">
        <f>_xlfn.XLOOKUP(__xlnm._FilterDatabase_1516[[#This Row],[SAPSA Number]],Table1[SAPSA number],Table1[Paid up])</f>
        <v>Y</v>
      </c>
      <c r="D92" s="39" t="str">
        <f>_xlfn.XLOOKUP(__xlnm._FilterDatabase_1516[[#This Row],[SAPSA Number]],'DS Point summary'!A:A,'DS Point summary'!C:C)</f>
        <v>Gregory Andrew</v>
      </c>
      <c r="E92" s="39" t="str">
        <f>_xlfn.XLOOKUP(__xlnm._FilterDatabase_1516[[#This Row],[SAPSA Number]],'DS Point summary'!A:A,'DS Point summary'!D:D)</f>
        <v>Salzwedel</v>
      </c>
      <c r="F92" s="20" t="str">
        <f>_xlfn.XLOOKUP(__xlnm._FilterDatabase_1516[[#This Row],[SAPSA Number]],'DS Point summary'!A:A,'DS Point summary'!E:E)</f>
        <v>G</v>
      </c>
      <c r="G92" s="17" t="str">
        <f ca="1">_xlfn.XLOOKUP(__xlnm._FilterDatabase_1516[[#This Row],[SAPSA Number]],'DS Point summary'!A:A,'DS Point summary'!F:F)</f>
        <v>S</v>
      </c>
      <c r="H92" s="19">
        <f ca="1">_xlfn.XLOOKUP(__xlnm._FilterDatabase_1516[[#This Row],[SAPSA Number]],'DS Point summary'!A:A,'DS Point summary'!G:G)</f>
        <v>55</v>
      </c>
      <c r="I92" s="19" t="s">
        <v>365</v>
      </c>
      <c r="J92" s="34">
        <f t="shared" si="7"/>
        <v>0</v>
      </c>
      <c r="K92" s="22">
        <f t="shared" si="8"/>
        <v>0</v>
      </c>
      <c r="L92" s="23">
        <v>0</v>
      </c>
      <c r="M92" s="24">
        <v>0</v>
      </c>
      <c r="N92" s="23">
        <v>0</v>
      </c>
      <c r="O92" s="24">
        <v>0</v>
      </c>
      <c r="P92" s="23">
        <v>0</v>
      </c>
      <c r="Q92" s="24">
        <v>0</v>
      </c>
      <c r="R92" s="23">
        <v>0</v>
      </c>
      <c r="S92" s="24">
        <v>0</v>
      </c>
      <c r="T92" s="23">
        <v>0</v>
      </c>
      <c r="U92" s="24">
        <v>0</v>
      </c>
      <c r="V92" s="23">
        <v>0</v>
      </c>
      <c r="W92" s="24">
        <v>0</v>
      </c>
    </row>
    <row r="93" spans="1:23" x14ac:dyDescent="0.25">
      <c r="A93" s="31">
        <f t="shared" si="6"/>
        <v>2</v>
      </c>
      <c r="B93" s="32">
        <v>3822</v>
      </c>
      <c r="C93" s="25" t="str">
        <f>_xlfn.XLOOKUP(__xlnm._FilterDatabase_1516[[#This Row],[SAPSA Number]],Table1[SAPSA number],Table1[Paid up])</f>
        <v>Y</v>
      </c>
      <c r="D93" s="39" t="str">
        <f>_xlfn.XLOOKUP(__xlnm._FilterDatabase_1516[[#This Row],[SAPSA Number]],'DS Point summary'!A:A,'DS Point summary'!C:C)</f>
        <v>Wayne Erald</v>
      </c>
      <c r="E93" s="39" t="str">
        <f>_xlfn.XLOOKUP(__xlnm._FilterDatabase_1516[[#This Row],[SAPSA Number]],'DS Point summary'!A:A,'DS Point summary'!D:D)</f>
        <v>Schmidt</v>
      </c>
      <c r="F93" s="20" t="str">
        <f>_xlfn.XLOOKUP(__xlnm._FilterDatabase_1516[[#This Row],[SAPSA Number]],'DS Point summary'!A:A,'DS Point summary'!E:E)</f>
        <v>WE</v>
      </c>
      <c r="G93" s="17" t="str">
        <f ca="1">_xlfn.XLOOKUP(__xlnm._FilterDatabase_1516[[#This Row],[SAPSA Number]],'DS Point summary'!A:A,'DS Point summary'!F:F)</f>
        <v>S</v>
      </c>
      <c r="H93" s="19">
        <f ca="1">_xlfn.XLOOKUP(__xlnm._FilterDatabase_1516[[#This Row],[SAPSA Number]],'DS Point summary'!A:A,'DS Point summary'!G:G)</f>
        <v>51</v>
      </c>
      <c r="I93" s="19" t="s">
        <v>365</v>
      </c>
      <c r="J93" s="34">
        <f t="shared" si="7"/>
        <v>0</v>
      </c>
      <c r="K93" s="22">
        <f t="shared" si="8"/>
        <v>0</v>
      </c>
      <c r="L93" s="23">
        <v>0</v>
      </c>
      <c r="M93" s="24">
        <v>0</v>
      </c>
      <c r="N93" s="23">
        <v>0</v>
      </c>
      <c r="O93" s="24">
        <v>0</v>
      </c>
      <c r="P93" s="23">
        <v>0</v>
      </c>
      <c r="Q93" s="24">
        <v>0</v>
      </c>
      <c r="R93" s="23">
        <v>0</v>
      </c>
      <c r="S93" s="24">
        <v>0</v>
      </c>
      <c r="T93" s="23">
        <v>0</v>
      </c>
      <c r="U93" s="24">
        <v>0</v>
      </c>
      <c r="V93" s="23">
        <v>0</v>
      </c>
      <c r="W93" s="24">
        <v>0</v>
      </c>
    </row>
    <row r="94" spans="1:23" x14ac:dyDescent="0.25">
      <c r="A94" s="31">
        <f t="shared" ref="A94:A113" si="9">RANK(K94,K$2:K$139,0)</f>
        <v>2</v>
      </c>
      <c r="B94" s="32">
        <v>4966</v>
      </c>
      <c r="C94" s="25" t="str">
        <f>_xlfn.XLOOKUP(__xlnm._FilterDatabase_1516[[#This Row],[SAPSA Number]],Table1[SAPSA number],Table1[Paid up])</f>
        <v>Y</v>
      </c>
      <c r="D94" s="39" t="str">
        <f>_xlfn.XLOOKUP(__xlnm._FilterDatabase_1516[[#This Row],[SAPSA Number]],'DS Point summary'!A:A,'DS Point summary'!C:C)</f>
        <v>Costantinos</v>
      </c>
      <c r="E94" s="39" t="str">
        <f>_xlfn.XLOOKUP(__xlnm._FilterDatabase_1516[[#This Row],[SAPSA Number]],'DS Point summary'!A:A,'DS Point summary'!D:D)</f>
        <v>Seindis</v>
      </c>
      <c r="F94" s="20" t="str">
        <f>_xlfn.XLOOKUP(__xlnm._FilterDatabase_1516[[#This Row],[SAPSA Number]],'DS Point summary'!A:A,'DS Point summary'!E:E)</f>
        <v>C</v>
      </c>
      <c r="G94" s="17" t="str">
        <f ca="1">_xlfn.XLOOKUP(__xlnm._FilterDatabase_1516[[#This Row],[SAPSA Number]],'DS Point summary'!A:A,'DS Point summary'!F:F)</f>
        <v xml:space="preserve"> </v>
      </c>
      <c r="H94" s="19">
        <f ca="1">_xlfn.XLOOKUP(__xlnm._FilterDatabase_1516[[#This Row],[SAPSA Number]],'DS Point summary'!A:A,'DS Point summary'!G:G)</f>
        <v>35</v>
      </c>
      <c r="I94" s="19" t="s">
        <v>365</v>
      </c>
      <c r="J94" s="34">
        <f t="shared" si="7"/>
        <v>0</v>
      </c>
      <c r="K94" s="22">
        <f t="shared" si="8"/>
        <v>0</v>
      </c>
      <c r="L94" s="23">
        <v>0</v>
      </c>
      <c r="M94" s="24">
        <v>0</v>
      </c>
      <c r="N94" s="23">
        <v>0</v>
      </c>
      <c r="O94" s="24">
        <v>0</v>
      </c>
      <c r="P94" s="23">
        <v>0</v>
      </c>
      <c r="Q94" s="24">
        <v>0</v>
      </c>
      <c r="R94" s="23">
        <v>0</v>
      </c>
      <c r="S94" s="24">
        <v>0</v>
      </c>
      <c r="T94" s="23">
        <v>0</v>
      </c>
      <c r="U94" s="24">
        <v>0</v>
      </c>
      <c r="V94" s="23">
        <v>0</v>
      </c>
      <c r="W94" s="24">
        <v>0</v>
      </c>
    </row>
    <row r="95" spans="1:23" x14ac:dyDescent="0.25">
      <c r="A95" s="31">
        <f t="shared" si="9"/>
        <v>2</v>
      </c>
      <c r="B95" s="32">
        <v>572</v>
      </c>
      <c r="C95" s="25" t="str">
        <f>_xlfn.XLOOKUP(__xlnm._FilterDatabase_1516[[#This Row],[SAPSA Number]],Table1[SAPSA number],Table1[Paid up])</f>
        <v>Y</v>
      </c>
      <c r="D95" s="39" t="str">
        <f>_xlfn.XLOOKUP(__xlnm._FilterDatabase_1516[[#This Row],[SAPSA Number]],'DS Point summary'!A:A,'DS Point summary'!C:C)</f>
        <v>DJ</v>
      </c>
      <c r="E95" s="39" t="str">
        <f>_xlfn.XLOOKUP(__xlnm._FilterDatabase_1516[[#This Row],[SAPSA Number]],'DS Point summary'!A:A,'DS Point summary'!D:D)</f>
        <v>Smith</v>
      </c>
      <c r="F95" s="20" t="str">
        <f>_xlfn.XLOOKUP(__xlnm._FilterDatabase_1516[[#This Row],[SAPSA Number]],'DS Point summary'!A:A,'DS Point summary'!E:E)</f>
        <v>DJ</v>
      </c>
      <c r="G95" s="17" t="str">
        <f ca="1">_xlfn.XLOOKUP(__xlnm._FilterDatabase_1516[[#This Row],[SAPSA Number]],'DS Point summary'!A:A,'DS Point summary'!F:F)</f>
        <v>S</v>
      </c>
      <c r="H95" s="19">
        <f ca="1">_xlfn.XLOOKUP(__xlnm._FilterDatabase_1516[[#This Row],[SAPSA Number]],'DS Point summary'!A:A,'DS Point summary'!G:G)</f>
        <v>59</v>
      </c>
      <c r="I95" s="19" t="s">
        <v>365</v>
      </c>
      <c r="J95" s="34">
        <f t="shared" si="7"/>
        <v>0</v>
      </c>
      <c r="K95" s="22">
        <f t="shared" si="8"/>
        <v>0</v>
      </c>
      <c r="L95" s="23">
        <v>0</v>
      </c>
      <c r="M95" s="24">
        <v>0</v>
      </c>
      <c r="N95" s="23">
        <v>0</v>
      </c>
      <c r="O95" s="24">
        <v>0</v>
      </c>
      <c r="P95" s="23">
        <v>0</v>
      </c>
      <c r="Q95" s="24">
        <v>0</v>
      </c>
      <c r="R95" s="23">
        <v>0</v>
      </c>
      <c r="S95" s="24">
        <v>0</v>
      </c>
      <c r="T95" s="23">
        <v>0</v>
      </c>
      <c r="U95" s="24">
        <v>0</v>
      </c>
      <c r="V95" s="23">
        <v>0</v>
      </c>
      <c r="W95" s="24">
        <v>0</v>
      </c>
    </row>
    <row r="96" spans="1:23" x14ac:dyDescent="0.25">
      <c r="A96" s="35">
        <f t="shared" si="9"/>
        <v>2</v>
      </c>
      <c r="B96" s="36">
        <v>1321</v>
      </c>
      <c r="C96" s="25" t="str">
        <f>_xlfn.XLOOKUP(__xlnm._FilterDatabase_1516[[#This Row],[SAPSA Number]],Table1[SAPSA number],Table1[Paid up])</f>
        <v>Y</v>
      </c>
      <c r="D96" s="39" t="str">
        <f>_xlfn.XLOOKUP(__xlnm._FilterDatabase_1516[[#This Row],[SAPSA Number]],'DS Point summary'!A:A,'DS Point summary'!C:C)</f>
        <v>Neal Monisen</v>
      </c>
      <c r="E96" s="39" t="str">
        <f>_xlfn.XLOOKUP(__xlnm._FilterDatabase_1516[[#This Row],[SAPSA Number]],'DS Point summary'!A:A,'DS Point summary'!D:D)</f>
        <v>Sokay</v>
      </c>
      <c r="F96" s="20" t="str">
        <f>_xlfn.XLOOKUP(__xlnm._FilterDatabase_1516[[#This Row],[SAPSA Number]],'DS Point summary'!A:A,'DS Point summary'!E:E)</f>
        <v>NM</v>
      </c>
      <c r="G96" s="17" t="str">
        <f ca="1">_xlfn.XLOOKUP(__xlnm._FilterDatabase_1516[[#This Row],[SAPSA Number]],'DS Point summary'!A:A,'DS Point summary'!F:F)</f>
        <v>S</v>
      </c>
      <c r="H96" s="19">
        <f ca="1">_xlfn.XLOOKUP(__xlnm._FilterDatabase_1516[[#This Row],[SAPSA Number]],'DS Point summary'!A:A,'DS Point summary'!G:G)</f>
        <v>51</v>
      </c>
      <c r="I96" s="19" t="s">
        <v>365</v>
      </c>
      <c r="J96" s="34">
        <f t="shared" si="7"/>
        <v>0</v>
      </c>
      <c r="K96" s="22">
        <f t="shared" si="8"/>
        <v>0</v>
      </c>
      <c r="L96" s="23">
        <v>0</v>
      </c>
      <c r="M96" s="24">
        <v>0</v>
      </c>
      <c r="N96" s="23">
        <v>0</v>
      </c>
      <c r="O96" s="24">
        <v>0</v>
      </c>
      <c r="P96" s="23">
        <v>0</v>
      </c>
      <c r="Q96" s="24">
        <v>0</v>
      </c>
      <c r="R96" s="23">
        <v>0</v>
      </c>
      <c r="S96" s="24">
        <v>0</v>
      </c>
      <c r="T96" s="23">
        <v>0</v>
      </c>
      <c r="U96" s="24">
        <v>0</v>
      </c>
      <c r="V96" s="23">
        <v>0</v>
      </c>
      <c r="W96" s="24">
        <v>0</v>
      </c>
    </row>
    <row r="97" spans="1:23" x14ac:dyDescent="0.25">
      <c r="A97" s="35">
        <f t="shared" si="9"/>
        <v>2</v>
      </c>
      <c r="B97" s="36">
        <v>3832</v>
      </c>
      <c r="C97" s="25" t="str">
        <f>_xlfn.XLOOKUP(__xlnm._FilterDatabase_1516[[#This Row],[SAPSA Number]],Table1[SAPSA number],Table1[Paid up])</f>
        <v>Y</v>
      </c>
      <c r="D97" s="39" t="str">
        <f>_xlfn.XLOOKUP(__xlnm._FilterDatabase_1516[[#This Row],[SAPSA Number]],'DS Point summary'!A:A,'DS Point summary'!C:C)</f>
        <v>Dion Rowlands</v>
      </c>
      <c r="E97" s="39" t="str">
        <f>_xlfn.XLOOKUP(__xlnm._FilterDatabase_1516[[#This Row],[SAPSA Number]],'DS Point summary'!A:A,'DS Point summary'!D:D)</f>
        <v>Stead</v>
      </c>
      <c r="F97" s="20" t="str">
        <f>_xlfn.XLOOKUP(__xlnm._FilterDatabase_1516[[#This Row],[SAPSA Number]],'DS Point summary'!A:A,'DS Point summary'!E:E)</f>
        <v>DR</v>
      </c>
      <c r="G97" s="17" t="str">
        <f ca="1">_xlfn.XLOOKUP(__xlnm._FilterDatabase_1516[[#This Row],[SAPSA Number]],'DS Point summary'!A:A,'DS Point summary'!F:F)</f>
        <v>S</v>
      </c>
      <c r="H97" s="19">
        <f ca="1">_xlfn.XLOOKUP(__xlnm._FilterDatabase_1516[[#This Row],[SAPSA Number]],'DS Point summary'!A:A,'DS Point summary'!G:G)</f>
        <v>52</v>
      </c>
      <c r="I97" s="29" t="s">
        <v>365</v>
      </c>
      <c r="J97" s="52">
        <f t="shared" si="7"/>
        <v>0</v>
      </c>
      <c r="K97" s="22">
        <f t="shared" si="8"/>
        <v>0</v>
      </c>
      <c r="L97" s="53">
        <v>0</v>
      </c>
      <c r="M97" s="54">
        <v>0</v>
      </c>
      <c r="N97" s="53">
        <v>0</v>
      </c>
      <c r="O97" s="54">
        <v>0</v>
      </c>
      <c r="P97" s="53">
        <v>0</v>
      </c>
      <c r="Q97" s="54">
        <v>0</v>
      </c>
      <c r="R97" s="53">
        <v>0</v>
      </c>
      <c r="S97" s="54">
        <v>0</v>
      </c>
      <c r="T97" s="53">
        <v>0</v>
      </c>
      <c r="U97" s="54">
        <v>0</v>
      </c>
      <c r="V97" s="53">
        <v>0</v>
      </c>
      <c r="W97" s="54">
        <v>0</v>
      </c>
    </row>
    <row r="98" spans="1:23" x14ac:dyDescent="0.25">
      <c r="A98" s="31">
        <f t="shared" si="9"/>
        <v>2</v>
      </c>
      <c r="B98" s="32">
        <v>3395</v>
      </c>
      <c r="C98" s="25" t="str">
        <f>_xlfn.XLOOKUP(__xlnm._FilterDatabase_1516[[#This Row],[SAPSA Number]],Table1[SAPSA number],Table1[Paid up])</f>
        <v>Y</v>
      </c>
      <c r="D98" s="39" t="str">
        <f>_xlfn.XLOOKUP(__xlnm._FilterDatabase_1516[[#This Row],[SAPSA Number]],'DS Point summary'!A:A,'DS Point summary'!C:C)</f>
        <v>Andrea</v>
      </c>
      <c r="E98" s="39" t="str">
        <f>_xlfn.XLOOKUP(__xlnm._FilterDatabase_1516[[#This Row],[SAPSA Number]],'DS Point summary'!A:A,'DS Point summary'!D:D)</f>
        <v>Stevenson</v>
      </c>
      <c r="F98" s="20" t="str">
        <f>_xlfn.XLOOKUP(__xlnm._FilterDatabase_1516[[#This Row],[SAPSA Number]],'DS Point summary'!A:A,'DS Point summary'!E:E)</f>
        <v>A</v>
      </c>
      <c r="G98" s="17" t="str">
        <f>_xlfn.XLOOKUP(__xlnm._FilterDatabase_1516[[#This Row],[SAPSA Number]],'DS Point summary'!A:A,'DS Point summary'!F:F)</f>
        <v>Lady</v>
      </c>
      <c r="H98" s="19">
        <f ca="1">_xlfn.XLOOKUP(__xlnm._FilterDatabase_1516[[#This Row],[SAPSA Number]],'DS Point summary'!A:A,'DS Point summary'!G:G)</f>
        <v>56</v>
      </c>
      <c r="I98" s="33" t="s">
        <v>365</v>
      </c>
      <c r="J98" s="34">
        <f t="shared" ref="J98:J125" si="10">(IF(L98&gt;0,1,0)+(IF(M98&gt;0,1,0))+(IF(N98&gt;0,1,0))+(IF(O98&gt;0,1,0))+(IF(P98&gt;0,1,0))+(IF(Q98&gt;0,1,0))+(IF(R98&gt;0,1,0))+(IF(S98&gt;0,1,0))+(IF(T98&gt;0,1,0))+(IF(U98&gt;0,1,0))+(IF(V98&gt;0,1,0))+(IF(W98&gt;0,1,0)))</f>
        <v>0</v>
      </c>
      <c r="K98" s="22">
        <f t="shared" ref="K98:K125" si="11">(LARGE(L98:U98,1)+LARGE(L98:U98,2)+LARGE(L98:U98,3)+LARGE(L98:U98,4)+LARGE(L98:U98,5))/5</f>
        <v>0</v>
      </c>
      <c r="L98" s="55">
        <v>0</v>
      </c>
      <c r="M98" s="56">
        <v>0</v>
      </c>
      <c r="N98" s="55">
        <v>0</v>
      </c>
      <c r="O98" s="56">
        <v>0</v>
      </c>
      <c r="P98" s="55">
        <v>0</v>
      </c>
      <c r="Q98" s="56">
        <v>0</v>
      </c>
      <c r="R98" s="55">
        <v>0</v>
      </c>
      <c r="S98" s="56">
        <v>0</v>
      </c>
      <c r="T98" s="55">
        <v>0</v>
      </c>
      <c r="U98" s="56">
        <v>0</v>
      </c>
      <c r="V98" s="55">
        <v>0</v>
      </c>
      <c r="W98" s="56">
        <v>0</v>
      </c>
    </row>
    <row r="99" spans="1:23" x14ac:dyDescent="0.25">
      <c r="A99" s="31">
        <f t="shared" si="9"/>
        <v>2</v>
      </c>
      <c r="B99" s="32">
        <v>3396</v>
      </c>
      <c r="C99" s="25" t="str">
        <f>_xlfn.XLOOKUP(__xlnm._FilterDatabase_1516[[#This Row],[SAPSA Number]],Table1[SAPSA number],Table1[Paid up])</f>
        <v>Y</v>
      </c>
      <c r="D99" s="39" t="str">
        <f>_xlfn.XLOOKUP(__xlnm._FilterDatabase_1516[[#This Row],[SAPSA Number]],'DS Point summary'!A:A,'DS Point summary'!C:C)</f>
        <v>Irving Robert</v>
      </c>
      <c r="E99" s="39" t="str">
        <f>_xlfn.XLOOKUP(__xlnm._FilterDatabase_1516[[#This Row],[SAPSA Number]],'DS Point summary'!A:A,'DS Point summary'!D:D)</f>
        <v>Stevenson</v>
      </c>
      <c r="F99" s="20" t="str">
        <f>_xlfn.XLOOKUP(__xlnm._FilterDatabase_1516[[#This Row],[SAPSA Number]],'DS Point summary'!A:A,'DS Point summary'!E:E)</f>
        <v>IR</v>
      </c>
      <c r="G99" s="17" t="str">
        <f ca="1">_xlfn.XLOOKUP(__xlnm._FilterDatabase_1516[[#This Row],[SAPSA Number]],'DS Point summary'!A:A,'DS Point summary'!F:F)</f>
        <v>GS</v>
      </c>
      <c r="H99" s="19">
        <f ca="1">_xlfn.XLOOKUP(__xlnm._FilterDatabase_1516[[#This Row],[SAPSA Number]],'DS Point summary'!A:A,'DS Point summary'!G:G)</f>
        <v>70</v>
      </c>
      <c r="I99" s="33" t="s">
        <v>365</v>
      </c>
      <c r="J99" s="34">
        <f t="shared" si="10"/>
        <v>0</v>
      </c>
      <c r="K99" s="22">
        <f t="shared" si="11"/>
        <v>0</v>
      </c>
      <c r="L99" s="55">
        <v>0</v>
      </c>
      <c r="M99" s="56">
        <v>0</v>
      </c>
      <c r="N99" s="55">
        <v>0</v>
      </c>
      <c r="O99" s="56">
        <v>0</v>
      </c>
      <c r="P99" s="55">
        <v>0</v>
      </c>
      <c r="Q99" s="56">
        <v>0</v>
      </c>
      <c r="R99" s="55">
        <v>0</v>
      </c>
      <c r="S99" s="56">
        <v>0</v>
      </c>
      <c r="T99" s="55">
        <v>0</v>
      </c>
      <c r="U99" s="56">
        <v>0</v>
      </c>
      <c r="V99" s="55">
        <v>0</v>
      </c>
      <c r="W99" s="56">
        <v>0</v>
      </c>
    </row>
    <row r="100" spans="1:23" x14ac:dyDescent="0.25">
      <c r="A100" s="31">
        <f t="shared" si="9"/>
        <v>2</v>
      </c>
      <c r="B100" s="32">
        <v>2688</v>
      </c>
      <c r="C100" s="25" t="str">
        <f>_xlfn.XLOOKUP(__xlnm._FilterDatabase_1516[[#This Row],[SAPSA Number]],Table1[SAPSA number],Table1[Paid up])</f>
        <v>Y</v>
      </c>
      <c r="D100" s="39" t="str">
        <f>_xlfn.XLOOKUP(__xlnm._FilterDatabase_1516[[#This Row],[SAPSA Number]],'DS Point summary'!A:A,'DS Point summary'!C:C)</f>
        <v>Durandt Hendrik</v>
      </c>
      <c r="E100" s="39" t="str">
        <f>_xlfn.XLOOKUP(__xlnm._FilterDatabase_1516[[#This Row],[SAPSA Number]],'DS Point summary'!A:A,'DS Point summary'!D:D)</f>
        <v>Storm</v>
      </c>
      <c r="F100" s="20" t="str">
        <f>_xlfn.XLOOKUP(__xlnm._FilterDatabase_1516[[#This Row],[SAPSA Number]],'DS Point summary'!A:A,'DS Point summary'!E:E)</f>
        <v>DH</v>
      </c>
      <c r="G100" s="17" t="str">
        <f ca="1">_xlfn.XLOOKUP(__xlnm._FilterDatabase_1516[[#This Row],[SAPSA Number]],'DS Point summary'!A:A,'DS Point summary'!F:F)</f>
        <v xml:space="preserve"> </v>
      </c>
      <c r="H100" s="19">
        <f ca="1">_xlfn.XLOOKUP(__xlnm._FilterDatabase_1516[[#This Row],[SAPSA Number]],'DS Point summary'!A:A,'DS Point summary'!G:G)</f>
        <v>22</v>
      </c>
      <c r="I100" s="33" t="s">
        <v>365</v>
      </c>
      <c r="J100" s="34">
        <f t="shared" si="10"/>
        <v>0</v>
      </c>
      <c r="K100" s="22">
        <f t="shared" si="11"/>
        <v>0</v>
      </c>
      <c r="L100" s="55">
        <v>0</v>
      </c>
      <c r="M100" s="56">
        <v>0</v>
      </c>
      <c r="N100" s="55">
        <v>0</v>
      </c>
      <c r="O100" s="56">
        <v>0</v>
      </c>
      <c r="P100" s="55">
        <v>0</v>
      </c>
      <c r="Q100" s="56">
        <v>0</v>
      </c>
      <c r="R100" s="55">
        <v>0</v>
      </c>
      <c r="S100" s="56">
        <v>0</v>
      </c>
      <c r="T100" s="55">
        <v>0</v>
      </c>
      <c r="U100" s="56">
        <v>0</v>
      </c>
      <c r="V100" s="55">
        <v>0</v>
      </c>
      <c r="W100" s="56">
        <v>0</v>
      </c>
    </row>
    <row r="101" spans="1:23" x14ac:dyDescent="0.25">
      <c r="A101" s="31">
        <f t="shared" si="9"/>
        <v>2</v>
      </c>
      <c r="B101" s="32">
        <v>3836</v>
      </c>
      <c r="C101" s="25" t="str">
        <f>_xlfn.XLOOKUP(__xlnm._FilterDatabase_1516[[#This Row],[SAPSA Number]],Table1[SAPSA number],Table1[Paid up])</f>
        <v>Y</v>
      </c>
      <c r="D101" s="39" t="str">
        <f>_xlfn.XLOOKUP(__xlnm._FilterDatabase_1516[[#This Row],[SAPSA Number]],'DS Point summary'!A:A,'DS Point summary'!C:C)</f>
        <v>Deon</v>
      </c>
      <c r="E101" s="39" t="str">
        <f>_xlfn.XLOOKUP(__xlnm._FilterDatabase_1516[[#This Row],[SAPSA Number]],'DS Point summary'!A:A,'DS Point summary'!D:D)</f>
        <v>Storm</v>
      </c>
      <c r="F101" s="20" t="str">
        <f>_xlfn.XLOOKUP(__xlnm._FilterDatabase_1516[[#This Row],[SAPSA Number]],'DS Point summary'!A:A,'DS Point summary'!E:E)</f>
        <v>D</v>
      </c>
      <c r="G101" s="17" t="str">
        <f ca="1">_xlfn.XLOOKUP(__xlnm._FilterDatabase_1516[[#This Row],[SAPSA Number]],'DS Point summary'!A:A,'DS Point summary'!F:F)</f>
        <v>SS</v>
      </c>
      <c r="H101" s="19">
        <f ca="1">_xlfn.XLOOKUP(__xlnm._FilterDatabase_1516[[#This Row],[SAPSA Number]],'DS Point summary'!A:A,'DS Point summary'!G:G)</f>
        <v>67</v>
      </c>
      <c r="I101" s="33" t="s">
        <v>365</v>
      </c>
      <c r="J101" s="34">
        <f t="shared" si="10"/>
        <v>0</v>
      </c>
      <c r="K101" s="22">
        <f t="shared" si="11"/>
        <v>0</v>
      </c>
      <c r="L101" s="55">
        <v>0</v>
      </c>
      <c r="M101" s="56">
        <v>0</v>
      </c>
      <c r="N101" s="55">
        <v>0</v>
      </c>
      <c r="O101" s="56">
        <v>0</v>
      </c>
      <c r="P101" s="55">
        <v>0</v>
      </c>
      <c r="Q101" s="56">
        <v>0</v>
      </c>
      <c r="R101" s="55">
        <v>0</v>
      </c>
      <c r="S101" s="56">
        <v>0</v>
      </c>
      <c r="T101" s="55">
        <v>0</v>
      </c>
      <c r="U101" s="56">
        <v>0</v>
      </c>
      <c r="V101" s="55">
        <v>0</v>
      </c>
      <c r="W101" s="56">
        <v>0</v>
      </c>
    </row>
    <row r="102" spans="1:23" x14ac:dyDescent="0.25">
      <c r="A102" s="31">
        <f t="shared" si="9"/>
        <v>2</v>
      </c>
      <c r="B102" s="32">
        <v>4858</v>
      </c>
      <c r="C102" s="25" t="str">
        <f>_xlfn.XLOOKUP(__xlnm._FilterDatabase_1516[[#This Row],[SAPSA Number]],Table1[SAPSA number],Table1[Paid up])</f>
        <v>Y</v>
      </c>
      <c r="D102" s="39" t="str">
        <f>_xlfn.XLOOKUP(__xlnm._FilterDatabase_1516[[#This Row],[SAPSA Number]],'DS Point summary'!A:A,'DS Point summary'!C:C)</f>
        <v>Jacques</v>
      </c>
      <c r="E102" s="39" t="str">
        <f>_xlfn.XLOOKUP(__xlnm._FilterDatabase_1516[[#This Row],[SAPSA Number]],'DS Point summary'!A:A,'DS Point summary'!D:D)</f>
        <v>Swanepoel</v>
      </c>
      <c r="F102" s="20" t="str">
        <f>_xlfn.XLOOKUP(__xlnm._FilterDatabase_1516[[#This Row],[SAPSA Number]],'DS Point summary'!A:A,'DS Point summary'!E:E)</f>
        <v>J</v>
      </c>
      <c r="G102" s="17" t="str">
        <f ca="1">_xlfn.XLOOKUP(__xlnm._FilterDatabase_1516[[#This Row],[SAPSA Number]],'DS Point summary'!A:A,'DS Point summary'!F:F)</f>
        <v xml:space="preserve"> </v>
      </c>
      <c r="H102" s="19">
        <f ca="1">_xlfn.XLOOKUP(__xlnm._FilterDatabase_1516[[#This Row],[SAPSA Number]],'DS Point summary'!A:A,'DS Point summary'!G:G)</f>
        <v>30</v>
      </c>
      <c r="I102" s="33" t="s">
        <v>365</v>
      </c>
      <c r="J102" s="34">
        <f t="shared" si="10"/>
        <v>0</v>
      </c>
      <c r="K102" s="22">
        <f t="shared" si="11"/>
        <v>0</v>
      </c>
      <c r="L102" s="55">
        <v>0</v>
      </c>
      <c r="M102" s="56">
        <v>0</v>
      </c>
      <c r="N102" s="55">
        <v>0</v>
      </c>
      <c r="O102" s="56">
        <v>0</v>
      </c>
      <c r="P102" s="55">
        <v>0</v>
      </c>
      <c r="Q102" s="56">
        <v>0</v>
      </c>
      <c r="R102" s="55">
        <v>0</v>
      </c>
      <c r="S102" s="56">
        <v>0</v>
      </c>
      <c r="T102" s="55">
        <v>0</v>
      </c>
      <c r="U102" s="56">
        <v>0</v>
      </c>
      <c r="V102" s="55">
        <v>0</v>
      </c>
      <c r="W102" s="56">
        <v>0</v>
      </c>
    </row>
    <row r="103" spans="1:23" x14ac:dyDescent="0.25">
      <c r="A103" s="31">
        <f t="shared" si="9"/>
        <v>2</v>
      </c>
      <c r="B103" s="32">
        <v>6797</v>
      </c>
      <c r="C103" s="25" t="str">
        <f>_xlfn.XLOOKUP(__xlnm._FilterDatabase_1516[[#This Row],[SAPSA Number]],Table1[SAPSA number],Table1[Paid up])</f>
        <v>Y</v>
      </c>
      <c r="D103" s="39" t="str">
        <f>_xlfn.XLOOKUP(__xlnm._FilterDatabase_1516[[#This Row],[SAPSA Number]],'DS Point summary'!A:A,'DS Point summary'!C:C)</f>
        <v>Johann Andries</v>
      </c>
      <c r="E103" s="39" t="str">
        <f>_xlfn.XLOOKUP(__xlnm._FilterDatabase_1516[[#This Row],[SAPSA Number]],'DS Point summary'!A:A,'DS Point summary'!D:D)</f>
        <v>Swart</v>
      </c>
      <c r="F103" s="20" t="str">
        <f>_xlfn.XLOOKUP(__xlnm._FilterDatabase_1516[[#This Row],[SAPSA Number]],'DS Point summary'!A:A,'DS Point summary'!E:E)</f>
        <v>JA</v>
      </c>
      <c r="G103" s="17">
        <f>_xlfn.XLOOKUP(__xlnm._FilterDatabase_1516[[#This Row],[SAPSA Number]],'DS Point summary'!A:A,'DS Point summary'!F:F)</f>
        <v>0</v>
      </c>
      <c r="H103" s="19">
        <f ca="1">_xlfn.XLOOKUP(__xlnm._FilterDatabase_1516[[#This Row],[SAPSA Number]],'DS Point summary'!A:A,'DS Point summary'!G:G)</f>
        <v>23</v>
      </c>
      <c r="I103" s="33" t="s">
        <v>365</v>
      </c>
      <c r="J103" s="34">
        <f t="shared" si="10"/>
        <v>0</v>
      </c>
      <c r="K103" s="22">
        <f t="shared" si="11"/>
        <v>0</v>
      </c>
      <c r="L103" s="55">
        <v>0</v>
      </c>
      <c r="M103" s="56">
        <v>0</v>
      </c>
      <c r="N103" s="55">
        <v>0</v>
      </c>
      <c r="O103" s="56">
        <v>0</v>
      </c>
      <c r="P103" s="55">
        <v>0</v>
      </c>
      <c r="Q103" s="56">
        <v>0</v>
      </c>
      <c r="R103" s="55">
        <v>0</v>
      </c>
      <c r="S103" s="56">
        <v>0</v>
      </c>
      <c r="T103" s="55">
        <v>0</v>
      </c>
      <c r="U103" s="56">
        <v>0</v>
      </c>
      <c r="V103" s="55">
        <v>0</v>
      </c>
      <c r="W103" s="56">
        <v>0</v>
      </c>
    </row>
    <row r="104" spans="1:23" x14ac:dyDescent="0.25">
      <c r="A104" s="31">
        <f t="shared" si="9"/>
        <v>2</v>
      </c>
      <c r="B104" s="32">
        <v>807</v>
      </c>
      <c r="C104" s="25" t="str">
        <f>_xlfn.XLOOKUP(__xlnm._FilterDatabase_1516[[#This Row],[SAPSA Number]],Table1[SAPSA number],Table1[Paid up])</f>
        <v>Y</v>
      </c>
      <c r="D104" s="39" t="str">
        <f>_xlfn.XLOOKUP(__xlnm._FilterDatabase_1516[[#This Row],[SAPSA Number]],'DS Point summary'!A:A,'DS Point summary'!C:C)</f>
        <v>Frederik Christoffel</v>
      </c>
      <c r="E104" s="39" t="str">
        <f>_xlfn.XLOOKUP(__xlnm._FilterDatabase_1516[[#This Row],[SAPSA Number]],'DS Point summary'!A:A,'DS Point summary'!D:D)</f>
        <v>Truter</v>
      </c>
      <c r="F104" s="20" t="str">
        <f>_xlfn.XLOOKUP(__xlnm._FilterDatabase_1516[[#This Row],[SAPSA Number]],'DS Point summary'!A:A,'DS Point summary'!E:E)</f>
        <v>FC</v>
      </c>
      <c r="G104" s="17" t="str">
        <f ca="1">_xlfn.XLOOKUP(__xlnm._FilterDatabase_1516[[#This Row],[SAPSA Number]],'DS Point summary'!A:A,'DS Point summary'!F:F)</f>
        <v xml:space="preserve"> </v>
      </c>
      <c r="H104" s="19">
        <f ca="1">_xlfn.XLOOKUP(__xlnm._FilterDatabase_1516[[#This Row],[SAPSA Number]],'DS Point summary'!A:A,'DS Point summary'!G:G)</f>
        <v>22</v>
      </c>
      <c r="I104" s="33" t="s">
        <v>365</v>
      </c>
      <c r="J104" s="34">
        <f t="shared" si="10"/>
        <v>0</v>
      </c>
      <c r="K104" s="22">
        <f t="shared" si="11"/>
        <v>0</v>
      </c>
      <c r="L104" s="55">
        <v>0</v>
      </c>
      <c r="M104" s="56">
        <v>0</v>
      </c>
      <c r="N104" s="55">
        <v>0</v>
      </c>
      <c r="O104" s="56">
        <v>0</v>
      </c>
      <c r="P104" s="55">
        <v>0</v>
      </c>
      <c r="Q104" s="56">
        <v>0</v>
      </c>
      <c r="R104" s="55">
        <v>0</v>
      </c>
      <c r="S104" s="56">
        <v>0</v>
      </c>
      <c r="T104" s="55">
        <v>0</v>
      </c>
      <c r="U104" s="56">
        <v>0</v>
      </c>
      <c r="V104" s="55">
        <v>0</v>
      </c>
      <c r="W104" s="56">
        <v>0</v>
      </c>
    </row>
    <row r="105" spans="1:23" x14ac:dyDescent="0.25">
      <c r="A105" s="31">
        <f t="shared" si="9"/>
        <v>2</v>
      </c>
      <c r="B105" s="32">
        <v>1113</v>
      </c>
      <c r="C105" s="25" t="str">
        <f>_xlfn.XLOOKUP(__xlnm._FilterDatabase_1516[[#This Row],[SAPSA Number]],Table1[SAPSA number],Table1[Paid up])</f>
        <v>Y</v>
      </c>
      <c r="D105" s="39" t="str">
        <f>_xlfn.XLOOKUP(__xlnm._FilterDatabase_1516[[#This Row],[SAPSA Number]],'DS Point summary'!A:A,'DS Point summary'!C:C)</f>
        <v>Frik</v>
      </c>
      <c r="E105" s="39" t="str">
        <f>_xlfn.XLOOKUP(__xlnm._FilterDatabase_1516[[#This Row],[SAPSA Number]],'DS Point summary'!A:A,'DS Point summary'!D:D)</f>
        <v>Truter</v>
      </c>
      <c r="F105" s="20" t="str">
        <f>_xlfn.XLOOKUP(__xlnm._FilterDatabase_1516[[#This Row],[SAPSA Number]],'DS Point summary'!A:A,'DS Point summary'!E:E)</f>
        <v>FC</v>
      </c>
      <c r="G105" s="17" t="str">
        <f ca="1">_xlfn.XLOOKUP(__xlnm._FilterDatabase_1516[[#This Row],[SAPSA Number]],'DS Point summary'!A:A,'DS Point summary'!F:F)</f>
        <v>SS</v>
      </c>
      <c r="H105" s="19">
        <f ca="1">_xlfn.XLOOKUP(__xlnm._FilterDatabase_1516[[#This Row],[SAPSA Number]],'DS Point summary'!A:A,'DS Point summary'!G:G)</f>
        <v>60</v>
      </c>
      <c r="I105" s="33" t="s">
        <v>365</v>
      </c>
      <c r="J105" s="34">
        <f t="shared" si="10"/>
        <v>0</v>
      </c>
      <c r="K105" s="22">
        <f t="shared" si="11"/>
        <v>0</v>
      </c>
      <c r="L105" s="55">
        <v>0</v>
      </c>
      <c r="M105" s="56">
        <v>0</v>
      </c>
      <c r="N105" s="55">
        <v>0</v>
      </c>
      <c r="O105" s="56">
        <v>0</v>
      </c>
      <c r="P105" s="55">
        <v>0</v>
      </c>
      <c r="Q105" s="56">
        <v>0</v>
      </c>
      <c r="R105" s="55">
        <v>0</v>
      </c>
      <c r="S105" s="56">
        <v>0</v>
      </c>
      <c r="T105" s="55">
        <v>0</v>
      </c>
      <c r="U105" s="56">
        <v>0</v>
      </c>
      <c r="V105" s="55">
        <v>0</v>
      </c>
      <c r="W105" s="56">
        <v>0</v>
      </c>
    </row>
    <row r="106" spans="1:23" x14ac:dyDescent="0.25">
      <c r="A106" s="31">
        <f t="shared" si="9"/>
        <v>2</v>
      </c>
      <c r="B106" s="32">
        <v>4672</v>
      </c>
      <c r="C106" s="25" t="str">
        <f>_xlfn.XLOOKUP(__xlnm._FilterDatabase_1516[[#This Row],[SAPSA Number]],Table1[SAPSA number],Table1[Paid up])</f>
        <v>Y</v>
      </c>
      <c r="D106" s="39" t="str">
        <f>_xlfn.XLOOKUP(__xlnm._FilterDatabase_1516[[#This Row],[SAPSA Number]],'DS Point summary'!A:A,'DS Point summary'!C:C)</f>
        <v>Frederick John</v>
      </c>
      <c r="E106" s="39" t="str">
        <f>_xlfn.XLOOKUP(__xlnm._FilterDatabase_1516[[#This Row],[SAPSA Number]],'DS Point summary'!A:A,'DS Point summary'!D:D)</f>
        <v>Turnbull</v>
      </c>
      <c r="F106" s="20" t="str">
        <f>_xlfn.XLOOKUP(__xlnm._FilterDatabase_1516[[#This Row],[SAPSA Number]],'DS Point summary'!A:A,'DS Point summary'!E:E)</f>
        <v>FJ</v>
      </c>
      <c r="G106" s="17" t="str">
        <f ca="1">_xlfn.XLOOKUP(__xlnm._FilterDatabase_1516[[#This Row],[SAPSA Number]],'DS Point summary'!A:A,'DS Point summary'!F:F)</f>
        <v>S</v>
      </c>
      <c r="H106" s="19">
        <f ca="1">_xlfn.XLOOKUP(__xlnm._FilterDatabase_1516[[#This Row],[SAPSA Number]],'DS Point summary'!A:A,'DS Point summary'!G:G)</f>
        <v>59</v>
      </c>
      <c r="I106" s="33" t="s">
        <v>365</v>
      </c>
      <c r="J106" s="34">
        <f t="shared" si="10"/>
        <v>0</v>
      </c>
      <c r="K106" s="22">
        <f t="shared" si="11"/>
        <v>0</v>
      </c>
      <c r="L106" s="55">
        <v>0</v>
      </c>
      <c r="M106" s="56">
        <v>0</v>
      </c>
      <c r="N106" s="55">
        <v>0</v>
      </c>
      <c r="O106" s="56">
        <v>0</v>
      </c>
      <c r="P106" s="55">
        <v>0</v>
      </c>
      <c r="Q106" s="56">
        <v>0</v>
      </c>
      <c r="R106" s="55">
        <v>0</v>
      </c>
      <c r="S106" s="56">
        <v>0</v>
      </c>
      <c r="T106" s="55">
        <v>0</v>
      </c>
      <c r="U106" s="56">
        <v>0</v>
      </c>
      <c r="V106" s="55">
        <v>0</v>
      </c>
      <c r="W106" s="56">
        <v>0</v>
      </c>
    </row>
    <row r="107" spans="1:23" x14ac:dyDescent="0.25">
      <c r="A107" s="31">
        <f t="shared" si="9"/>
        <v>2</v>
      </c>
      <c r="B107" s="43">
        <v>1547</v>
      </c>
      <c r="C107" s="25" t="str">
        <f>_xlfn.XLOOKUP(__xlnm._FilterDatabase_1516[[#This Row],[SAPSA Number]],Table1[SAPSA number],Table1[Paid up])</f>
        <v>Y</v>
      </c>
      <c r="D107" s="39" t="str">
        <f>_xlfn.XLOOKUP(__xlnm._FilterDatabase_1516[[#This Row],[SAPSA Number]],'DS Point summary'!A:A,'DS Point summary'!C:C)</f>
        <v>Marius Frans</v>
      </c>
      <c r="E107" s="39" t="str">
        <f>_xlfn.XLOOKUP(__xlnm._FilterDatabase_1516[[#This Row],[SAPSA Number]],'DS Point summary'!A:A,'DS Point summary'!D:D)</f>
        <v>van Biljon</v>
      </c>
      <c r="F107" s="20" t="str">
        <f>_xlfn.XLOOKUP(__xlnm._FilterDatabase_1516[[#This Row],[SAPSA Number]],'DS Point summary'!A:A,'DS Point summary'!E:E)</f>
        <v>MF</v>
      </c>
      <c r="G107" s="17" t="str">
        <f ca="1">_xlfn.XLOOKUP(__xlnm._FilterDatabase_1516[[#This Row],[SAPSA Number]],'DS Point summary'!A:A,'DS Point summary'!F:F)</f>
        <v>S</v>
      </c>
      <c r="H107" s="19">
        <f ca="1">_xlfn.XLOOKUP(__xlnm._FilterDatabase_1516[[#This Row],[SAPSA Number]],'DS Point summary'!A:A,'DS Point summary'!G:G)</f>
        <v>52</v>
      </c>
      <c r="I107" s="33" t="s">
        <v>365</v>
      </c>
      <c r="J107" s="34">
        <f t="shared" si="10"/>
        <v>0</v>
      </c>
      <c r="K107" s="22">
        <f t="shared" si="11"/>
        <v>0</v>
      </c>
      <c r="L107" s="55">
        <v>0</v>
      </c>
      <c r="M107" s="56">
        <v>0</v>
      </c>
      <c r="N107" s="55">
        <v>0</v>
      </c>
      <c r="O107" s="56">
        <v>0</v>
      </c>
      <c r="P107" s="55">
        <v>0</v>
      </c>
      <c r="Q107" s="56">
        <v>0</v>
      </c>
      <c r="R107" s="55">
        <v>0</v>
      </c>
      <c r="S107" s="56">
        <v>0</v>
      </c>
      <c r="T107" s="55">
        <v>0</v>
      </c>
      <c r="U107" s="56">
        <v>0</v>
      </c>
      <c r="V107" s="55">
        <v>0</v>
      </c>
      <c r="W107" s="56">
        <v>0</v>
      </c>
    </row>
    <row r="108" spans="1:23" x14ac:dyDescent="0.25">
      <c r="A108" s="31">
        <f t="shared" si="9"/>
        <v>2</v>
      </c>
      <c r="B108" s="32">
        <v>1931</v>
      </c>
      <c r="C108" s="25" t="str">
        <f>_xlfn.XLOOKUP(__xlnm._FilterDatabase_1516[[#This Row],[SAPSA Number]],Table1[SAPSA number],Table1[Paid up])</f>
        <v>Y</v>
      </c>
      <c r="D108" s="39" t="str">
        <f>_xlfn.XLOOKUP(__xlnm._FilterDatabase_1516[[#This Row],[SAPSA Number]],'DS Point summary'!A:A,'DS Point summary'!C:C)</f>
        <v>Sylvia</v>
      </c>
      <c r="E108" s="39" t="str">
        <f>_xlfn.XLOOKUP(__xlnm._FilterDatabase_1516[[#This Row],[SAPSA Number]],'DS Point summary'!A:A,'DS Point summary'!D:D)</f>
        <v>Van der Neut</v>
      </c>
      <c r="F108" s="20" t="str">
        <f>_xlfn.XLOOKUP(__xlnm._FilterDatabase_1516[[#This Row],[SAPSA Number]],'DS Point summary'!A:A,'DS Point summary'!E:E)</f>
        <v>S</v>
      </c>
      <c r="G108" s="17" t="str">
        <f>_xlfn.XLOOKUP(__xlnm._FilterDatabase_1516[[#This Row],[SAPSA Number]],'DS Point summary'!A:A,'DS Point summary'!F:F)</f>
        <v>Lady</v>
      </c>
      <c r="H108" s="19">
        <f ca="1">_xlfn.XLOOKUP(__xlnm._FilterDatabase_1516[[#This Row],[SAPSA Number]],'DS Point summary'!A:A,'DS Point summary'!G:G)</f>
        <v>55</v>
      </c>
      <c r="I108" s="33" t="s">
        <v>365</v>
      </c>
      <c r="J108" s="34">
        <f t="shared" si="10"/>
        <v>0</v>
      </c>
      <c r="K108" s="22">
        <f t="shared" si="11"/>
        <v>0</v>
      </c>
      <c r="L108" s="55">
        <v>0</v>
      </c>
      <c r="M108" s="56">
        <v>0</v>
      </c>
      <c r="N108" s="55">
        <v>0</v>
      </c>
      <c r="O108" s="56">
        <v>0</v>
      </c>
      <c r="P108" s="55">
        <v>0</v>
      </c>
      <c r="Q108" s="56">
        <v>0</v>
      </c>
      <c r="R108" s="55">
        <v>0</v>
      </c>
      <c r="S108" s="56">
        <v>0</v>
      </c>
      <c r="T108" s="55">
        <v>0</v>
      </c>
      <c r="U108" s="56">
        <v>0</v>
      </c>
      <c r="V108" s="55">
        <v>0</v>
      </c>
      <c r="W108" s="56">
        <v>0</v>
      </c>
    </row>
    <row r="109" spans="1:23" x14ac:dyDescent="0.25">
      <c r="A109" s="31">
        <f t="shared" si="9"/>
        <v>2</v>
      </c>
      <c r="B109" s="5">
        <v>4711</v>
      </c>
      <c r="C109" s="25" t="str">
        <f>_xlfn.XLOOKUP(__xlnm._FilterDatabase_1516[[#This Row],[SAPSA Number]],Table1[SAPSA number],Table1[Paid up])</f>
        <v>Y</v>
      </c>
      <c r="D109" s="39" t="str">
        <f>_xlfn.XLOOKUP(__xlnm._FilterDatabase_1516[[#This Row],[SAPSA Number]],'DS Point summary'!A:A,'DS Point summary'!C:C)</f>
        <v>Dirk</v>
      </c>
      <c r="E109" s="39" t="str">
        <f>_xlfn.XLOOKUP(__xlnm._FilterDatabase_1516[[#This Row],[SAPSA Number]],'DS Point summary'!A:A,'DS Point summary'!D:D)</f>
        <v>van der Walt</v>
      </c>
      <c r="F109" s="20" t="str">
        <f>_xlfn.XLOOKUP(__xlnm._FilterDatabase_1516[[#This Row],[SAPSA Number]],'DS Point summary'!A:A,'DS Point summary'!E:E)</f>
        <v>D</v>
      </c>
      <c r="G109" s="17" t="str">
        <f ca="1">_xlfn.XLOOKUP(__xlnm._FilterDatabase_1516[[#This Row],[SAPSA Number]],'DS Point summary'!A:A,'DS Point summary'!F:F)</f>
        <v xml:space="preserve"> </v>
      </c>
      <c r="H109" s="19">
        <f>_xlfn.XLOOKUP(__xlnm._FilterDatabase_1516[[#This Row],[SAPSA Number]],'DS Point summary'!A:A,'DS Point summary'!G:G)</f>
        <v>0</v>
      </c>
      <c r="I109" s="33" t="s">
        <v>365</v>
      </c>
      <c r="J109" s="34">
        <f t="shared" si="10"/>
        <v>0</v>
      </c>
      <c r="K109" s="22">
        <f t="shared" si="11"/>
        <v>0</v>
      </c>
      <c r="L109" s="55">
        <v>0</v>
      </c>
      <c r="M109" s="56">
        <v>0</v>
      </c>
      <c r="N109" s="55">
        <v>0</v>
      </c>
      <c r="O109" s="56">
        <v>0</v>
      </c>
      <c r="P109" s="55">
        <v>0</v>
      </c>
      <c r="Q109" s="56">
        <v>0</v>
      </c>
      <c r="R109" s="55">
        <v>0</v>
      </c>
      <c r="S109" s="56">
        <v>0</v>
      </c>
      <c r="T109" s="55">
        <v>0</v>
      </c>
      <c r="U109" s="56">
        <v>0</v>
      </c>
      <c r="V109" s="55">
        <v>0</v>
      </c>
      <c r="W109" s="56">
        <v>0</v>
      </c>
    </row>
    <row r="110" spans="1:23" x14ac:dyDescent="0.25">
      <c r="A110" s="31">
        <f t="shared" si="9"/>
        <v>2</v>
      </c>
      <c r="B110" s="43">
        <v>7028</v>
      </c>
      <c r="C110" s="25" t="str">
        <f>_xlfn.XLOOKUP(__xlnm._FilterDatabase_1516[[#This Row],[SAPSA Number]],Table1[SAPSA number],Table1[Paid up])</f>
        <v>Y</v>
      </c>
      <c r="D110" s="39" t="str">
        <f>_xlfn.XLOOKUP(__xlnm._FilterDatabase_1516[[#This Row],[SAPSA Number]],'DS Point summary'!A:A,'DS Point summary'!C:C)</f>
        <v>Christine</v>
      </c>
      <c r="E110" s="39" t="str">
        <f>_xlfn.XLOOKUP(__xlnm._FilterDatabase_1516[[#This Row],[SAPSA Number]],'DS Point summary'!A:A,'DS Point summary'!D:D)</f>
        <v>van der Walt</v>
      </c>
      <c r="F110" s="20" t="str">
        <f>_xlfn.XLOOKUP(__xlnm._FilterDatabase_1516[[#This Row],[SAPSA Number]],'DS Point summary'!A:A,'DS Point summary'!E:E)</f>
        <v>C</v>
      </c>
      <c r="G110" s="17" t="str">
        <f>_xlfn.XLOOKUP(__xlnm._FilterDatabase_1516[[#This Row],[SAPSA Number]],'DS Point summary'!A:A,'DS Point summary'!F:F)</f>
        <v>Lady</v>
      </c>
      <c r="H110" s="19">
        <f ca="1">_xlfn.XLOOKUP(__xlnm._FilterDatabase_1516[[#This Row],[SAPSA Number]],'DS Point summary'!A:A,'DS Point summary'!G:G)</f>
        <v>42</v>
      </c>
      <c r="I110" s="33" t="s">
        <v>365</v>
      </c>
      <c r="J110" s="34">
        <f t="shared" si="10"/>
        <v>0</v>
      </c>
      <c r="K110" s="22">
        <f t="shared" si="11"/>
        <v>0</v>
      </c>
      <c r="L110" s="55">
        <v>0</v>
      </c>
      <c r="M110" s="56">
        <v>0</v>
      </c>
      <c r="N110" s="55">
        <v>0</v>
      </c>
      <c r="O110" s="56">
        <v>0</v>
      </c>
      <c r="P110" s="55">
        <v>0</v>
      </c>
      <c r="Q110" s="56">
        <v>0</v>
      </c>
      <c r="R110" s="55">
        <v>0</v>
      </c>
      <c r="S110" s="56">
        <v>0</v>
      </c>
      <c r="T110" s="55">
        <v>0</v>
      </c>
      <c r="U110" s="56">
        <v>0</v>
      </c>
      <c r="V110" s="55">
        <v>0</v>
      </c>
      <c r="W110" s="56">
        <v>0</v>
      </c>
    </row>
    <row r="111" spans="1:23" x14ac:dyDescent="0.25">
      <c r="A111" s="31">
        <f t="shared" si="9"/>
        <v>2</v>
      </c>
      <c r="B111" s="32">
        <v>5616</v>
      </c>
      <c r="C111" s="25" t="str">
        <f>_xlfn.XLOOKUP(__xlnm._FilterDatabase_1516[[#This Row],[SAPSA Number]],Table1[SAPSA number],Table1[Paid up])</f>
        <v>Y</v>
      </c>
      <c r="D111" s="39" t="str">
        <f>_xlfn.XLOOKUP(__xlnm._FilterDatabase_1516[[#This Row],[SAPSA Number]],'DS Point summary'!A:A,'DS Point summary'!C:C)</f>
        <v>Cornelis Herman</v>
      </c>
      <c r="E111" s="39" t="str">
        <f>_xlfn.XLOOKUP(__xlnm._FilterDatabase_1516[[#This Row],[SAPSA Number]],'DS Point summary'!A:A,'DS Point summary'!D:D)</f>
        <v>van Driel</v>
      </c>
      <c r="F111" s="20" t="str">
        <f>_xlfn.XLOOKUP(__xlnm._FilterDatabase_1516[[#This Row],[SAPSA Number]],'DS Point summary'!A:A,'DS Point summary'!E:E)</f>
        <v>CH</v>
      </c>
      <c r="G111" s="17" t="str">
        <f ca="1">_xlfn.XLOOKUP(__xlnm._FilterDatabase_1516[[#This Row],[SAPSA Number]],'DS Point summary'!A:A,'DS Point summary'!F:F)</f>
        <v xml:space="preserve"> </v>
      </c>
      <c r="H111" s="19">
        <f ca="1">_xlfn.XLOOKUP(__xlnm._FilterDatabase_1516[[#This Row],[SAPSA Number]],'DS Point summary'!A:A,'DS Point summary'!G:G)</f>
        <v>37</v>
      </c>
      <c r="I111" s="33" t="s">
        <v>365</v>
      </c>
      <c r="J111" s="34">
        <f t="shared" si="10"/>
        <v>0</v>
      </c>
      <c r="K111" s="22">
        <f t="shared" si="11"/>
        <v>0</v>
      </c>
      <c r="L111" s="55">
        <v>0</v>
      </c>
      <c r="M111" s="56">
        <v>0</v>
      </c>
      <c r="N111" s="55">
        <v>0</v>
      </c>
      <c r="O111" s="56">
        <v>0</v>
      </c>
      <c r="P111" s="55">
        <v>0</v>
      </c>
      <c r="Q111" s="56">
        <v>0</v>
      </c>
      <c r="R111" s="55">
        <v>0</v>
      </c>
      <c r="S111" s="56">
        <v>0</v>
      </c>
      <c r="T111" s="55">
        <v>0</v>
      </c>
      <c r="U111" s="56">
        <v>0</v>
      </c>
      <c r="V111" s="55">
        <v>0</v>
      </c>
      <c r="W111" s="56">
        <v>0</v>
      </c>
    </row>
    <row r="112" spans="1:23" x14ac:dyDescent="0.25">
      <c r="A112" s="31">
        <f t="shared" si="9"/>
        <v>2</v>
      </c>
      <c r="B112" s="43">
        <v>3837</v>
      </c>
      <c r="C112" s="25" t="str">
        <f>_xlfn.XLOOKUP(__xlnm._FilterDatabase_1516[[#This Row],[SAPSA Number]],Table1[SAPSA number],Table1[Paid up])</f>
        <v>Y</v>
      </c>
      <c r="D112" s="39" t="str">
        <f>_xlfn.XLOOKUP(__xlnm._FilterDatabase_1516[[#This Row],[SAPSA Number]],'DS Point summary'!A:A,'DS Point summary'!C:C)</f>
        <v>Danéel Jonne</v>
      </c>
      <c r="E112" s="39" t="str">
        <f>_xlfn.XLOOKUP(__xlnm._FilterDatabase_1516[[#This Row],[SAPSA Number]],'DS Point summary'!A:A,'DS Point summary'!D:D)</f>
        <v>Van Eck</v>
      </c>
      <c r="F112" s="20" t="str">
        <f>_xlfn.XLOOKUP(__xlnm._FilterDatabase_1516[[#This Row],[SAPSA Number]],'DS Point summary'!A:A,'DS Point summary'!E:E)</f>
        <v>DJ</v>
      </c>
      <c r="G112" s="17" t="str">
        <f ca="1">_xlfn.XLOOKUP(__xlnm._FilterDatabase_1516[[#This Row],[SAPSA Number]],'DS Point summary'!A:A,'DS Point summary'!F:F)</f>
        <v xml:space="preserve"> </v>
      </c>
      <c r="H112" s="19">
        <f ca="1">_xlfn.XLOOKUP(__xlnm._FilterDatabase_1516[[#This Row],[SAPSA Number]],'DS Point summary'!A:A,'DS Point summary'!G:G)</f>
        <v>48</v>
      </c>
      <c r="I112" s="33" t="s">
        <v>365</v>
      </c>
      <c r="J112" s="34">
        <f t="shared" si="10"/>
        <v>0</v>
      </c>
      <c r="K112" s="22">
        <f t="shared" si="11"/>
        <v>0</v>
      </c>
      <c r="L112" s="55">
        <v>0</v>
      </c>
      <c r="M112" s="56">
        <v>0</v>
      </c>
      <c r="N112" s="55">
        <v>0</v>
      </c>
      <c r="O112" s="56">
        <v>0</v>
      </c>
      <c r="P112" s="55">
        <v>0</v>
      </c>
      <c r="Q112" s="56">
        <v>0</v>
      </c>
      <c r="R112" s="55">
        <v>0</v>
      </c>
      <c r="S112" s="56">
        <v>0</v>
      </c>
      <c r="T112" s="55">
        <v>0</v>
      </c>
      <c r="U112" s="56">
        <v>0</v>
      </c>
      <c r="V112" s="55">
        <v>0</v>
      </c>
      <c r="W112" s="56">
        <v>0</v>
      </c>
    </row>
    <row r="113" spans="1:23" x14ac:dyDescent="0.25">
      <c r="A113" s="31">
        <f t="shared" si="9"/>
        <v>2</v>
      </c>
      <c r="B113" s="41">
        <v>6564</v>
      </c>
      <c r="C113" s="25" t="str">
        <f>_xlfn.XLOOKUP(__xlnm._FilterDatabase_1516[[#This Row],[SAPSA Number]],Table1[SAPSA number],Table1[Paid up])</f>
        <v>Y</v>
      </c>
      <c r="D113" s="39" t="str">
        <f>_xlfn.XLOOKUP(__xlnm._FilterDatabase_1516[[#This Row],[SAPSA Number]],'DS Point summary'!A:A,'DS Point summary'!C:C)</f>
        <v xml:space="preserve">Schalk </v>
      </c>
      <c r="E113" s="39" t="str">
        <f>_xlfn.XLOOKUP(__xlnm._FilterDatabase_1516[[#This Row],[SAPSA Number]],'DS Point summary'!A:A,'DS Point summary'!D:D)</f>
        <v>van Jaarsveld</v>
      </c>
      <c r="F113" s="20" t="str">
        <f>_xlfn.XLOOKUP(__xlnm._FilterDatabase_1516[[#This Row],[SAPSA Number]],'DS Point summary'!A:A,'DS Point summary'!E:E)</f>
        <v>WS</v>
      </c>
      <c r="G113" s="17" t="str">
        <f ca="1">_xlfn.XLOOKUP(__xlnm._FilterDatabase_1516[[#This Row],[SAPSA Number]],'DS Point summary'!A:A,'DS Point summary'!F:F)</f>
        <v xml:space="preserve"> </v>
      </c>
      <c r="H113" s="19">
        <f ca="1">_xlfn.XLOOKUP(__xlnm._FilterDatabase_1516[[#This Row],[SAPSA Number]],'DS Point summary'!A:A,'DS Point summary'!G:G)</f>
        <v>40</v>
      </c>
      <c r="I113" s="33" t="s">
        <v>365</v>
      </c>
      <c r="J113" s="34">
        <f t="shared" si="10"/>
        <v>0</v>
      </c>
      <c r="K113" s="22">
        <f t="shared" si="11"/>
        <v>0</v>
      </c>
      <c r="L113" s="55">
        <v>0</v>
      </c>
      <c r="M113" s="56">
        <v>0</v>
      </c>
      <c r="N113" s="55">
        <v>0</v>
      </c>
      <c r="O113" s="56">
        <v>0</v>
      </c>
      <c r="P113" s="55">
        <v>0</v>
      </c>
      <c r="Q113" s="56">
        <v>0</v>
      </c>
      <c r="R113" s="55">
        <v>0</v>
      </c>
      <c r="S113" s="56">
        <v>0</v>
      </c>
      <c r="T113" s="55">
        <v>0</v>
      </c>
      <c r="U113" s="56">
        <v>0</v>
      </c>
      <c r="V113" s="55">
        <v>0</v>
      </c>
      <c r="W113" s="56">
        <v>0</v>
      </c>
    </row>
    <row r="114" spans="1:23" x14ac:dyDescent="0.25">
      <c r="A114" s="31">
        <f>RANK(K114,K$2:K$143,0)</f>
        <v>2</v>
      </c>
      <c r="B114" s="32">
        <v>7075</v>
      </c>
      <c r="C114" s="25" t="str">
        <f>_xlfn.XLOOKUP(__xlnm._FilterDatabase_1516[[#This Row],[SAPSA Number]],Table1[SAPSA number],Table1[Paid up])</f>
        <v>Y</v>
      </c>
      <c r="D114" s="39" t="str">
        <f>_xlfn.XLOOKUP(__xlnm._FilterDatabase_1516[[#This Row],[SAPSA Number]],'DS Point summary'!A:A,'DS Point summary'!C:C)</f>
        <v>Erika</v>
      </c>
      <c r="E114" s="39" t="str">
        <f>_xlfn.XLOOKUP(__xlnm._FilterDatabase_1516[[#This Row],[SAPSA Number]],'DS Point summary'!A:A,'DS Point summary'!D:D)</f>
        <v>van Rooyen</v>
      </c>
      <c r="F114" s="20" t="str">
        <f>_xlfn.XLOOKUP(__xlnm._FilterDatabase_1516[[#This Row],[SAPSA Number]],'DS Point summary'!A:A,'DS Point summary'!E:E)</f>
        <v>E</v>
      </c>
      <c r="G114" s="17" t="str">
        <f>_xlfn.XLOOKUP(__xlnm._FilterDatabase_1516[[#This Row],[SAPSA Number]],'DS Point summary'!A:A,'DS Point summary'!F:F)</f>
        <v>Lady</v>
      </c>
      <c r="H114" s="19">
        <f>_xlfn.XLOOKUP(__xlnm._FilterDatabase_1516[[#This Row],[SAPSA Number]],'DS Point summary'!A:A,'DS Point summary'!G:G)</f>
        <v>0</v>
      </c>
      <c r="I114" s="33" t="s">
        <v>365</v>
      </c>
      <c r="J114" s="34">
        <f t="shared" si="10"/>
        <v>0</v>
      </c>
      <c r="K114" s="22">
        <f t="shared" si="11"/>
        <v>0</v>
      </c>
      <c r="L114" s="55">
        <v>0</v>
      </c>
      <c r="M114" s="56">
        <v>0</v>
      </c>
      <c r="N114" s="55">
        <v>0</v>
      </c>
      <c r="O114" s="56">
        <v>0</v>
      </c>
      <c r="P114" s="55">
        <v>0</v>
      </c>
      <c r="Q114" s="56">
        <v>0</v>
      </c>
      <c r="R114" s="55">
        <v>0</v>
      </c>
      <c r="S114" s="56">
        <v>0</v>
      </c>
      <c r="T114" s="55">
        <v>0</v>
      </c>
      <c r="U114" s="56">
        <v>0</v>
      </c>
      <c r="V114" s="55">
        <v>0</v>
      </c>
      <c r="W114" s="56">
        <v>0</v>
      </c>
    </row>
    <row r="115" spans="1:23" x14ac:dyDescent="0.25">
      <c r="A115" s="31">
        <f t="shared" ref="A115:A121" si="12">RANK(K115,K$2:K$139,0)</f>
        <v>2</v>
      </c>
      <c r="B115" s="32">
        <v>5262</v>
      </c>
      <c r="C115" s="25" t="str">
        <f>_xlfn.XLOOKUP(__xlnm._FilterDatabase_1516[[#This Row],[SAPSA Number]],Table1[SAPSA number],Table1[Paid up])</f>
        <v>Y</v>
      </c>
      <c r="D115" s="39" t="str">
        <f>_xlfn.XLOOKUP(__xlnm._FilterDatabase_1516[[#This Row],[SAPSA Number]],'DS Point summary'!A:A,'DS Point summary'!C:C)</f>
        <v>Andre</v>
      </c>
      <c r="E115" s="39" t="str">
        <f>_xlfn.XLOOKUP(__xlnm._FilterDatabase_1516[[#This Row],[SAPSA Number]],'DS Point summary'!A:A,'DS Point summary'!D:D)</f>
        <v>van Rooyen</v>
      </c>
      <c r="F115" s="20" t="str">
        <f>_xlfn.XLOOKUP(__xlnm._FilterDatabase_1516[[#This Row],[SAPSA Number]],'DS Point summary'!A:A,'DS Point summary'!E:E)</f>
        <v>A</v>
      </c>
      <c r="G115" s="17" t="str">
        <f ca="1">_xlfn.XLOOKUP(__xlnm._FilterDatabase_1516[[#This Row],[SAPSA Number]],'DS Point summary'!A:A,'DS Point summary'!F:F)</f>
        <v xml:space="preserve"> </v>
      </c>
      <c r="H115" s="19">
        <f ca="1">_xlfn.XLOOKUP(__xlnm._FilterDatabase_1516[[#This Row],[SAPSA Number]],'DS Point summary'!A:A,'DS Point summary'!G:G)</f>
        <v>47</v>
      </c>
      <c r="I115" s="33" t="s">
        <v>365</v>
      </c>
      <c r="J115" s="34">
        <f t="shared" si="10"/>
        <v>0</v>
      </c>
      <c r="K115" s="22">
        <f t="shared" si="11"/>
        <v>0</v>
      </c>
      <c r="L115" s="55">
        <v>0</v>
      </c>
      <c r="M115" s="56">
        <v>0</v>
      </c>
      <c r="N115" s="55">
        <v>0</v>
      </c>
      <c r="O115" s="56">
        <v>0</v>
      </c>
      <c r="P115" s="55">
        <v>0</v>
      </c>
      <c r="Q115" s="56">
        <v>0</v>
      </c>
      <c r="R115" s="55">
        <v>0</v>
      </c>
      <c r="S115" s="56">
        <v>0</v>
      </c>
      <c r="T115" s="55">
        <v>0</v>
      </c>
      <c r="U115" s="56">
        <v>0</v>
      </c>
      <c r="V115" s="55">
        <v>0</v>
      </c>
      <c r="W115" s="56">
        <v>0</v>
      </c>
    </row>
    <row r="116" spans="1:23" x14ac:dyDescent="0.25">
      <c r="A116" s="31">
        <f t="shared" si="12"/>
        <v>2</v>
      </c>
      <c r="B116" s="32">
        <v>5971</v>
      </c>
      <c r="C116" s="25" t="str">
        <f>_xlfn.XLOOKUP(__xlnm._FilterDatabase_1516[[#This Row],[SAPSA Number]],Table1[SAPSA number],Table1[Paid up])</f>
        <v>Y</v>
      </c>
      <c r="D116" s="39" t="str">
        <f>_xlfn.XLOOKUP(__xlnm._FilterDatabase_1516[[#This Row],[SAPSA Number]],'DS Point summary'!A:A,'DS Point summary'!C:C)</f>
        <v>Hendrik</v>
      </c>
      <c r="E116" s="39" t="str">
        <f>_xlfn.XLOOKUP(__xlnm._FilterDatabase_1516[[#This Row],[SAPSA Number]],'DS Point summary'!A:A,'DS Point summary'!D:D)</f>
        <v>van Rooyen</v>
      </c>
      <c r="F116" s="20" t="str">
        <f>_xlfn.XLOOKUP(__xlnm._FilterDatabase_1516[[#This Row],[SAPSA Number]],'DS Point summary'!A:A,'DS Point summary'!E:E)</f>
        <v>H</v>
      </c>
      <c r="G116" s="17" t="str">
        <f ca="1">_xlfn.XLOOKUP(__xlnm._FilterDatabase_1516[[#This Row],[SAPSA Number]],'DS Point summary'!A:A,'DS Point summary'!F:F)</f>
        <v>S</v>
      </c>
      <c r="H116" s="19">
        <f ca="1">_xlfn.XLOOKUP(__xlnm._FilterDatabase_1516[[#This Row],[SAPSA Number]],'DS Point summary'!A:A,'DS Point summary'!G:G)</f>
        <v>50</v>
      </c>
      <c r="I116" s="33" t="s">
        <v>365</v>
      </c>
      <c r="J116" s="34">
        <f t="shared" si="10"/>
        <v>0</v>
      </c>
      <c r="K116" s="22">
        <f t="shared" si="11"/>
        <v>0</v>
      </c>
      <c r="L116" s="55">
        <v>0</v>
      </c>
      <c r="M116" s="56">
        <v>0</v>
      </c>
      <c r="N116" s="55">
        <v>0</v>
      </c>
      <c r="O116" s="56">
        <v>0</v>
      </c>
      <c r="P116" s="55">
        <v>0</v>
      </c>
      <c r="Q116" s="56">
        <v>0</v>
      </c>
      <c r="R116" s="55">
        <v>0</v>
      </c>
      <c r="S116" s="56">
        <v>0</v>
      </c>
      <c r="T116" s="55">
        <v>0</v>
      </c>
      <c r="U116" s="56">
        <v>0</v>
      </c>
      <c r="V116" s="55">
        <v>0</v>
      </c>
      <c r="W116" s="56">
        <v>0</v>
      </c>
    </row>
    <row r="117" spans="1:23" x14ac:dyDescent="0.25">
      <c r="A117" s="31">
        <f t="shared" si="12"/>
        <v>2</v>
      </c>
      <c r="B117" s="32">
        <v>2051</v>
      </c>
      <c r="C117" s="25" t="str">
        <f>_xlfn.XLOOKUP(__xlnm._FilterDatabase_1516[[#This Row],[SAPSA Number]],Table1[SAPSA number],Table1[Paid up])</f>
        <v>Y</v>
      </c>
      <c r="D117" s="39" t="str">
        <f>_xlfn.XLOOKUP(__xlnm._FilterDatabase_1516[[#This Row],[SAPSA Number]],'DS Point summary'!A:A,'DS Point summary'!C:C)</f>
        <v>Simon Adriaan</v>
      </c>
      <c r="E117" s="39" t="str">
        <f>_xlfn.XLOOKUP(__xlnm._FilterDatabase_1516[[#This Row],[SAPSA Number]],'DS Point summary'!A:A,'DS Point summary'!D:D)</f>
        <v>Vermooten</v>
      </c>
      <c r="F117" s="20" t="str">
        <f>_xlfn.XLOOKUP(__xlnm._FilterDatabase_1516[[#This Row],[SAPSA Number]],'DS Point summary'!A:A,'DS Point summary'!E:E)</f>
        <v>SA</v>
      </c>
      <c r="G117" s="17" t="str">
        <f ca="1">_xlfn.XLOOKUP(__xlnm._FilterDatabase_1516[[#This Row],[SAPSA Number]],'DS Point summary'!A:A,'DS Point summary'!F:F)</f>
        <v>GS</v>
      </c>
      <c r="H117" s="19">
        <f ca="1">_xlfn.XLOOKUP(__xlnm._FilterDatabase_1516[[#This Row],[SAPSA Number]],'DS Point summary'!A:A,'DS Point summary'!G:G)</f>
        <v>71</v>
      </c>
      <c r="I117" s="33" t="s">
        <v>365</v>
      </c>
      <c r="J117" s="34">
        <f t="shared" si="10"/>
        <v>0</v>
      </c>
      <c r="K117" s="22">
        <f t="shared" si="11"/>
        <v>0</v>
      </c>
      <c r="L117" s="55">
        <v>0</v>
      </c>
      <c r="M117" s="56">
        <v>0</v>
      </c>
      <c r="N117" s="55">
        <v>0</v>
      </c>
      <c r="O117" s="56">
        <v>0</v>
      </c>
      <c r="P117" s="55">
        <v>0</v>
      </c>
      <c r="Q117" s="56">
        <v>0</v>
      </c>
      <c r="R117" s="55">
        <v>0</v>
      </c>
      <c r="S117" s="56">
        <v>0</v>
      </c>
      <c r="T117" s="55">
        <v>0</v>
      </c>
      <c r="U117" s="56">
        <v>0</v>
      </c>
      <c r="V117" s="55">
        <v>0</v>
      </c>
      <c r="W117" s="56">
        <v>0</v>
      </c>
    </row>
    <row r="118" spans="1:23" x14ac:dyDescent="0.25">
      <c r="A118" s="31">
        <f t="shared" si="12"/>
        <v>2</v>
      </c>
      <c r="B118" s="32">
        <v>2089</v>
      </c>
      <c r="C118" s="25" t="str">
        <f>_xlfn.XLOOKUP(__xlnm._FilterDatabase_1516[[#This Row],[SAPSA Number]],Table1[SAPSA number],Table1[Paid up])</f>
        <v>Y</v>
      </c>
      <c r="D118" s="39" t="str">
        <f>_xlfn.XLOOKUP(__xlnm._FilterDatabase_1516[[#This Row],[SAPSA Number]],'DS Point summary'!A:A,'DS Point summary'!C:C)</f>
        <v>Doané</v>
      </c>
      <c r="E118" s="39" t="str">
        <f>_xlfn.XLOOKUP(__xlnm._FilterDatabase_1516[[#This Row],[SAPSA Number]],'DS Point summary'!A:A,'DS Point summary'!D:D)</f>
        <v>Vermooten</v>
      </c>
      <c r="F118" s="20" t="str">
        <f>_xlfn.XLOOKUP(__xlnm._FilterDatabase_1516[[#This Row],[SAPSA Number]],'DS Point summary'!A:A,'DS Point summary'!E:E)</f>
        <v>D</v>
      </c>
      <c r="G118" s="17" t="str">
        <f ca="1">_xlfn.XLOOKUP(__xlnm._FilterDatabase_1516[[#This Row],[SAPSA Number]],'DS Point summary'!A:A,'DS Point summary'!F:F)</f>
        <v xml:space="preserve"> </v>
      </c>
      <c r="H118" s="19">
        <f ca="1">_xlfn.XLOOKUP(__xlnm._FilterDatabase_1516[[#This Row],[SAPSA Number]],'DS Point summary'!A:A,'DS Point summary'!G:G)</f>
        <v>41</v>
      </c>
      <c r="I118" s="33" t="s">
        <v>365</v>
      </c>
      <c r="J118" s="34">
        <f t="shared" si="10"/>
        <v>0</v>
      </c>
      <c r="K118" s="22">
        <f t="shared" si="11"/>
        <v>0</v>
      </c>
      <c r="L118" s="55">
        <v>0</v>
      </c>
      <c r="M118" s="56">
        <v>0</v>
      </c>
      <c r="N118" s="55">
        <v>0</v>
      </c>
      <c r="O118" s="56">
        <v>0</v>
      </c>
      <c r="P118" s="55">
        <v>0</v>
      </c>
      <c r="Q118" s="56">
        <v>0</v>
      </c>
      <c r="R118" s="55">
        <v>0</v>
      </c>
      <c r="S118" s="56">
        <v>0</v>
      </c>
      <c r="T118" s="55">
        <v>0</v>
      </c>
      <c r="U118" s="56">
        <v>0</v>
      </c>
      <c r="V118" s="55">
        <v>0</v>
      </c>
      <c r="W118" s="56">
        <v>0</v>
      </c>
    </row>
    <row r="119" spans="1:23" x14ac:dyDescent="0.25">
      <c r="A119" s="31">
        <f t="shared" si="12"/>
        <v>2</v>
      </c>
      <c r="B119" s="41">
        <v>896</v>
      </c>
      <c r="C119" s="25" t="str">
        <f>_xlfn.XLOOKUP(__xlnm._FilterDatabase_1516[[#This Row],[SAPSA Number]],Table1[SAPSA number],Table1[Paid up])</f>
        <v>Y</v>
      </c>
      <c r="D119" s="39" t="str">
        <f>_xlfn.XLOOKUP(__xlnm._FilterDatabase_1516[[#This Row],[SAPSA Number]],'DS Point summary'!A:A,'DS Point summary'!C:C)</f>
        <v>Johannes Francois</v>
      </c>
      <c r="E119" s="39" t="str">
        <f>_xlfn.XLOOKUP(__xlnm._FilterDatabase_1516[[#This Row],[SAPSA Number]],'DS Point summary'!A:A,'DS Point summary'!D:D)</f>
        <v>Wheeler</v>
      </c>
      <c r="F119" s="20" t="str">
        <f>_xlfn.XLOOKUP(__xlnm._FilterDatabase_1516[[#This Row],[SAPSA Number]],'DS Point summary'!A:A,'DS Point summary'!E:E)</f>
        <v>JF</v>
      </c>
      <c r="G119" s="17" t="str">
        <f ca="1">_xlfn.XLOOKUP(__xlnm._FilterDatabase_1516[[#This Row],[SAPSA Number]],'DS Point summary'!A:A,'DS Point summary'!F:F)</f>
        <v xml:space="preserve"> </v>
      </c>
      <c r="H119" s="19">
        <f ca="1">_xlfn.XLOOKUP(__xlnm._FilterDatabase_1516[[#This Row],[SAPSA Number]],'DS Point summary'!A:A,'DS Point summary'!G:G)</f>
        <v>45</v>
      </c>
      <c r="I119" s="33" t="s">
        <v>365</v>
      </c>
      <c r="J119" s="34">
        <f t="shared" si="10"/>
        <v>0</v>
      </c>
      <c r="K119" s="22">
        <f t="shared" si="11"/>
        <v>0</v>
      </c>
      <c r="L119" s="55">
        <v>0</v>
      </c>
      <c r="M119" s="56">
        <v>0</v>
      </c>
      <c r="N119" s="55">
        <v>0</v>
      </c>
      <c r="O119" s="56">
        <v>0</v>
      </c>
      <c r="P119" s="55">
        <v>0</v>
      </c>
      <c r="Q119" s="56">
        <v>0</v>
      </c>
      <c r="R119" s="55">
        <v>0</v>
      </c>
      <c r="S119" s="56">
        <v>0</v>
      </c>
      <c r="T119" s="55">
        <v>0</v>
      </c>
      <c r="U119" s="56">
        <v>0</v>
      </c>
      <c r="V119" s="55">
        <v>0</v>
      </c>
      <c r="W119" s="56">
        <v>0</v>
      </c>
    </row>
    <row r="120" spans="1:23" x14ac:dyDescent="0.25">
      <c r="A120" s="31">
        <f t="shared" si="12"/>
        <v>2</v>
      </c>
      <c r="B120" s="32">
        <v>1716</v>
      </c>
      <c r="C120" s="25" t="str">
        <f>_xlfn.XLOOKUP(__xlnm._FilterDatabase_1516[[#This Row],[SAPSA Number]],Table1[SAPSA number],Table1[Paid up])</f>
        <v>Y</v>
      </c>
      <c r="D120" s="39" t="str">
        <f>_xlfn.XLOOKUP(__xlnm._FilterDatabase_1516[[#This Row],[SAPSA Number]],'DS Point summary'!A:A,'DS Point summary'!C:C)</f>
        <v>Albert</v>
      </c>
      <c r="E120" s="39" t="str">
        <f>_xlfn.XLOOKUP(__xlnm._FilterDatabase_1516[[#This Row],[SAPSA Number]],'DS Point summary'!A:A,'DS Point summary'!D:D)</f>
        <v>Wöcke</v>
      </c>
      <c r="F120" s="20" t="str">
        <f>_xlfn.XLOOKUP(__xlnm._FilterDatabase_1516[[#This Row],[SAPSA Number]],'DS Point summary'!A:A,'DS Point summary'!E:E)</f>
        <v>A</v>
      </c>
      <c r="G120" s="17" t="str">
        <f ca="1">_xlfn.XLOOKUP(__xlnm._FilterDatabase_1516[[#This Row],[SAPSA Number]],'DS Point summary'!A:A,'DS Point summary'!F:F)</f>
        <v>S</v>
      </c>
      <c r="H120" s="19">
        <f ca="1">_xlfn.XLOOKUP(__xlnm._FilterDatabase_1516[[#This Row],[SAPSA Number]],'DS Point summary'!A:A,'DS Point summary'!G:G)</f>
        <v>57</v>
      </c>
      <c r="I120" s="33" t="s">
        <v>365</v>
      </c>
      <c r="J120" s="34">
        <f t="shared" si="10"/>
        <v>0</v>
      </c>
      <c r="K120" s="22">
        <f t="shared" si="11"/>
        <v>0</v>
      </c>
      <c r="L120" s="55">
        <v>0</v>
      </c>
      <c r="M120" s="56">
        <v>0</v>
      </c>
      <c r="N120" s="55">
        <v>0</v>
      </c>
      <c r="O120" s="56">
        <v>0</v>
      </c>
      <c r="P120" s="55">
        <v>0</v>
      </c>
      <c r="Q120" s="56">
        <v>0</v>
      </c>
      <c r="R120" s="55">
        <v>0</v>
      </c>
      <c r="S120" s="56">
        <v>0</v>
      </c>
      <c r="T120" s="55">
        <v>0</v>
      </c>
      <c r="U120" s="56">
        <v>0</v>
      </c>
      <c r="V120" s="55">
        <v>0</v>
      </c>
      <c r="W120" s="56">
        <v>0</v>
      </c>
    </row>
    <row r="121" spans="1:23" x14ac:dyDescent="0.25">
      <c r="A121" s="31">
        <f t="shared" si="12"/>
        <v>2</v>
      </c>
      <c r="B121" s="32">
        <v>206</v>
      </c>
      <c r="C121" s="25" t="str">
        <f>_xlfn.XLOOKUP(__xlnm._FilterDatabase_1516[[#This Row],[SAPSA Number]],Table1[SAPSA number],Table1[Paid up])</f>
        <v>Y</v>
      </c>
      <c r="D121" s="39" t="str">
        <f>_xlfn.XLOOKUP(__xlnm._FilterDatabase_1516[[#This Row],[SAPSA Number]],'DS Point summary'!A:A,'DS Point summary'!C:C)</f>
        <v>Pierre Dewald</v>
      </c>
      <c r="E121" s="39" t="str">
        <f>_xlfn.XLOOKUP(__xlnm._FilterDatabase_1516[[#This Row],[SAPSA Number]],'DS Point summary'!A:A,'DS Point summary'!D:D)</f>
        <v>Wrogemann</v>
      </c>
      <c r="F121" s="20" t="str">
        <f>_xlfn.XLOOKUP(__xlnm._FilterDatabase_1516[[#This Row],[SAPSA Number]],'DS Point summary'!A:A,'DS Point summary'!E:E)</f>
        <v>PD</v>
      </c>
      <c r="G121" s="17" t="str">
        <f ca="1">_xlfn.XLOOKUP(__xlnm._FilterDatabase_1516[[#This Row],[SAPSA Number]],'DS Point summary'!A:A,'DS Point summary'!F:F)</f>
        <v>S</v>
      </c>
      <c r="H121" s="19">
        <f ca="1">_xlfn.XLOOKUP(__xlnm._FilterDatabase_1516[[#This Row],[SAPSA Number]],'DS Point summary'!A:A,'DS Point summary'!G:G)</f>
        <v>54</v>
      </c>
      <c r="I121" s="33" t="s">
        <v>365</v>
      </c>
      <c r="J121" s="34">
        <f t="shared" si="10"/>
        <v>0</v>
      </c>
      <c r="K121" s="22">
        <f t="shared" si="11"/>
        <v>0</v>
      </c>
      <c r="L121" s="55">
        <v>0</v>
      </c>
      <c r="M121" s="56">
        <v>0</v>
      </c>
      <c r="N121" s="55">
        <v>0</v>
      </c>
      <c r="O121" s="56">
        <v>0</v>
      </c>
      <c r="P121" s="55">
        <v>0</v>
      </c>
      <c r="Q121" s="56">
        <v>0</v>
      </c>
      <c r="R121" s="55">
        <v>0</v>
      </c>
      <c r="S121" s="56">
        <v>0</v>
      </c>
      <c r="T121" s="55">
        <v>0</v>
      </c>
      <c r="U121" s="56">
        <v>0</v>
      </c>
      <c r="V121" s="55">
        <v>0</v>
      </c>
      <c r="W121" s="56">
        <v>0</v>
      </c>
    </row>
    <row r="122" spans="1:23" x14ac:dyDescent="0.25">
      <c r="A122" s="31"/>
      <c r="B122" s="32"/>
      <c r="C122" s="25">
        <f>_xlfn.XLOOKUP(__xlnm._FilterDatabase_1516[[#This Row],[SAPSA Number]],Table1[SAPSA number],Table1[Paid up])</f>
        <v>0</v>
      </c>
      <c r="D122" s="39">
        <f>_xlfn.XLOOKUP(__xlnm._FilterDatabase_1516[[#This Row],[SAPSA Number]],'DS Point summary'!A:A,'DS Point summary'!C:C)</f>
        <v>0</v>
      </c>
      <c r="E122" s="39">
        <f>_xlfn.XLOOKUP(__xlnm._FilterDatabase_1516[[#This Row],[SAPSA Number]],'DS Point summary'!A:A,'DS Point summary'!D:D)</f>
        <v>0</v>
      </c>
      <c r="F122" s="20" t="e">
        <f>_xlfn.XLOOKUP(__xlnm._FilterDatabase_1516[[#This Row],[SAPSA Number]],'DS Point summary'!A:A,'DS Point summary'!E:E)</f>
        <v>#N/A</v>
      </c>
      <c r="G122" s="17">
        <f>_xlfn.XLOOKUP(__xlnm._FilterDatabase_1516[[#This Row],[SAPSA Number]],'DS Point summary'!A:A,'DS Point summary'!F:F)</f>
        <v>0</v>
      </c>
      <c r="H122" s="19" t="e">
        <f>_xlfn.XLOOKUP(__xlnm._FilterDatabase_1516[[#This Row],[SAPSA Number]],'DS Point summary'!A:A,'DS Point summary'!G:G)</f>
        <v>#N/A</v>
      </c>
      <c r="I122" s="33" t="s">
        <v>365</v>
      </c>
      <c r="J122" s="34">
        <f t="shared" si="10"/>
        <v>0</v>
      </c>
      <c r="K122" s="22">
        <f t="shared" si="11"/>
        <v>0</v>
      </c>
      <c r="L122" s="55">
        <v>0</v>
      </c>
      <c r="M122" s="56">
        <v>0</v>
      </c>
      <c r="N122" s="55">
        <v>0</v>
      </c>
      <c r="O122" s="56">
        <v>0</v>
      </c>
      <c r="P122" s="55">
        <v>0</v>
      </c>
      <c r="Q122" s="56">
        <v>0</v>
      </c>
      <c r="R122" s="55">
        <v>0</v>
      </c>
      <c r="S122" s="56">
        <v>0</v>
      </c>
      <c r="T122" s="55">
        <v>0</v>
      </c>
      <c r="U122" s="56">
        <v>0</v>
      </c>
      <c r="V122" s="55">
        <v>0</v>
      </c>
      <c r="W122" s="56">
        <v>0</v>
      </c>
    </row>
    <row r="123" spans="1:23" x14ac:dyDescent="0.25">
      <c r="A123" s="31"/>
      <c r="B123" s="32"/>
      <c r="C123" s="25">
        <f>_xlfn.XLOOKUP(__xlnm._FilterDatabase_1516[[#This Row],[SAPSA Number]],Table1[SAPSA number],Table1[Paid up])</f>
        <v>0</v>
      </c>
      <c r="D123" s="39">
        <f>_xlfn.XLOOKUP(__xlnm._FilterDatabase_1516[[#This Row],[SAPSA Number]],'DS Point summary'!A:A,'DS Point summary'!C:C)</f>
        <v>0</v>
      </c>
      <c r="E123" s="39">
        <f>_xlfn.XLOOKUP(__xlnm._FilterDatabase_1516[[#This Row],[SAPSA Number]],'DS Point summary'!A:A,'DS Point summary'!D:D)</f>
        <v>0</v>
      </c>
      <c r="F123" s="20" t="e">
        <f>_xlfn.XLOOKUP(__xlnm._FilterDatabase_1516[[#This Row],[SAPSA Number]],'DS Point summary'!A:A,'DS Point summary'!E:E)</f>
        <v>#N/A</v>
      </c>
      <c r="G123" s="17">
        <f>_xlfn.XLOOKUP(__xlnm._FilterDatabase_1516[[#This Row],[SAPSA Number]],'DS Point summary'!A:A,'DS Point summary'!F:F)</f>
        <v>0</v>
      </c>
      <c r="H123" s="19" t="e">
        <f>_xlfn.XLOOKUP(__xlnm._FilterDatabase_1516[[#This Row],[SAPSA Number]],'DS Point summary'!A:A,'DS Point summary'!G:G)</f>
        <v>#N/A</v>
      </c>
      <c r="I123" s="33" t="s">
        <v>365</v>
      </c>
      <c r="J123" s="34">
        <f t="shared" si="10"/>
        <v>0</v>
      </c>
      <c r="K123" s="22">
        <f t="shared" si="11"/>
        <v>0</v>
      </c>
      <c r="L123" s="55">
        <v>0</v>
      </c>
      <c r="M123" s="56">
        <v>0</v>
      </c>
      <c r="N123" s="55">
        <v>0</v>
      </c>
      <c r="O123" s="56">
        <v>0</v>
      </c>
      <c r="P123" s="55">
        <v>0</v>
      </c>
      <c r="Q123" s="56">
        <v>0</v>
      </c>
      <c r="R123" s="55">
        <v>0</v>
      </c>
      <c r="S123" s="56">
        <v>0</v>
      </c>
      <c r="T123" s="55">
        <v>0</v>
      </c>
      <c r="U123" s="56">
        <v>0</v>
      </c>
      <c r="V123" s="55">
        <v>0</v>
      </c>
      <c r="W123" s="56">
        <v>0</v>
      </c>
    </row>
    <row r="124" spans="1:23" x14ac:dyDescent="0.25">
      <c r="A124" s="31"/>
      <c r="B124" s="41"/>
      <c r="C124" s="25">
        <f>_xlfn.XLOOKUP(__xlnm._FilterDatabase_1516[[#This Row],[SAPSA Number]],Table1[SAPSA number],Table1[Paid up])</f>
        <v>0</v>
      </c>
      <c r="D124" s="39">
        <f>_xlfn.XLOOKUP(__xlnm._FilterDatabase_1516[[#This Row],[SAPSA Number]],'DS Point summary'!A:A,'DS Point summary'!C:C)</f>
        <v>0</v>
      </c>
      <c r="E124" s="39">
        <f>_xlfn.XLOOKUP(__xlnm._FilterDatabase_1516[[#This Row],[SAPSA Number]],'DS Point summary'!A:A,'DS Point summary'!D:D)</f>
        <v>0</v>
      </c>
      <c r="F124" s="20" t="e">
        <f>_xlfn.XLOOKUP(__xlnm._FilterDatabase_1516[[#This Row],[SAPSA Number]],'DS Point summary'!A:A,'DS Point summary'!E:E)</f>
        <v>#N/A</v>
      </c>
      <c r="G124" s="17">
        <f>_xlfn.XLOOKUP(__xlnm._FilterDatabase_1516[[#This Row],[SAPSA Number]],'DS Point summary'!A:A,'DS Point summary'!F:F)</f>
        <v>0</v>
      </c>
      <c r="H124" s="19" t="e">
        <f>_xlfn.XLOOKUP(__xlnm._FilterDatabase_1516[[#This Row],[SAPSA Number]],'DS Point summary'!A:A,'DS Point summary'!G:G)</f>
        <v>#N/A</v>
      </c>
      <c r="I124" s="33" t="s">
        <v>365</v>
      </c>
      <c r="J124" s="34">
        <f t="shared" si="10"/>
        <v>0</v>
      </c>
      <c r="K124" s="22">
        <f t="shared" si="11"/>
        <v>0</v>
      </c>
      <c r="L124" s="55">
        <v>0</v>
      </c>
      <c r="M124" s="56">
        <v>0</v>
      </c>
      <c r="N124" s="55">
        <v>0</v>
      </c>
      <c r="O124" s="56">
        <v>0</v>
      </c>
      <c r="P124" s="55">
        <v>0</v>
      </c>
      <c r="Q124" s="56">
        <v>0</v>
      </c>
      <c r="R124" s="55">
        <v>0</v>
      </c>
      <c r="S124" s="56">
        <v>0</v>
      </c>
      <c r="T124" s="55">
        <v>0</v>
      </c>
      <c r="U124" s="56">
        <v>0</v>
      </c>
      <c r="V124" s="55">
        <v>0</v>
      </c>
      <c r="W124" s="56">
        <v>0</v>
      </c>
    </row>
    <row r="125" spans="1:23" x14ac:dyDescent="0.25">
      <c r="A125" s="31"/>
      <c r="B125" s="32"/>
      <c r="C125" s="25">
        <f>_xlfn.XLOOKUP(__xlnm._FilterDatabase_1516[[#This Row],[SAPSA Number]],Table1[SAPSA number],Table1[Paid up])</f>
        <v>0</v>
      </c>
      <c r="D125" s="39">
        <f>_xlfn.XLOOKUP(__xlnm._FilterDatabase_1516[[#This Row],[SAPSA Number]],'DS Point summary'!A:A,'DS Point summary'!C:C)</f>
        <v>0</v>
      </c>
      <c r="E125" s="39">
        <f>_xlfn.XLOOKUP(__xlnm._FilterDatabase_1516[[#This Row],[SAPSA Number]],'DS Point summary'!A:A,'DS Point summary'!D:D)</f>
        <v>0</v>
      </c>
      <c r="F125" s="20" t="e">
        <f>_xlfn.XLOOKUP(__xlnm._FilterDatabase_1516[[#This Row],[SAPSA Number]],'DS Point summary'!A:A,'DS Point summary'!E:E)</f>
        <v>#N/A</v>
      </c>
      <c r="G125" s="17">
        <f>_xlfn.XLOOKUP(__xlnm._FilterDatabase_1516[[#This Row],[SAPSA Number]],'DS Point summary'!A:A,'DS Point summary'!F:F)</f>
        <v>0</v>
      </c>
      <c r="H125" s="19" t="e">
        <f>_xlfn.XLOOKUP(__xlnm._FilterDatabase_1516[[#This Row],[SAPSA Number]],'DS Point summary'!A:A,'DS Point summary'!G:G)</f>
        <v>#N/A</v>
      </c>
      <c r="I125" s="33" t="s">
        <v>365</v>
      </c>
      <c r="J125" s="34">
        <f t="shared" si="10"/>
        <v>0</v>
      </c>
      <c r="K125" s="22">
        <f t="shared" si="11"/>
        <v>0</v>
      </c>
      <c r="L125" s="55">
        <v>0</v>
      </c>
      <c r="M125" s="56">
        <v>0</v>
      </c>
      <c r="N125" s="55">
        <v>0</v>
      </c>
      <c r="O125" s="56">
        <v>0</v>
      </c>
      <c r="P125" s="55">
        <v>0</v>
      </c>
      <c r="Q125" s="56">
        <v>0</v>
      </c>
      <c r="R125" s="55">
        <v>0</v>
      </c>
      <c r="S125" s="56">
        <v>0</v>
      </c>
      <c r="T125" s="55">
        <v>0</v>
      </c>
      <c r="U125" s="56">
        <v>0</v>
      </c>
      <c r="V125" s="55">
        <v>0</v>
      </c>
      <c r="W125" s="56">
        <v>0</v>
      </c>
    </row>
    <row r="126" spans="1:23" x14ac:dyDescent="0.25">
      <c r="A126" s="31"/>
      <c r="B126" s="32"/>
      <c r="C126" s="25">
        <f>_xlfn.XLOOKUP(__xlnm._FilterDatabase_1516[[#This Row],[SAPSA Number]],Table1[SAPSA number],Table1[Paid up])</f>
        <v>0</v>
      </c>
      <c r="D126" s="39" t="e">
        <f>_xlfn.XLOOKUP(__xlnm._FilterDatabase_1516[[#This Row],[SAPSA Number]],'DS Point summary'!A:A,'DS Point summary'!C:C)</f>
        <v>#N/A</v>
      </c>
      <c r="E126" s="39">
        <f>_xlfn.XLOOKUP(__xlnm._FilterDatabase_1516[[#This Row],[SAPSA Number]],'DS Point summary'!A:A,'DS Point summary'!D:D)</f>
        <v>0</v>
      </c>
      <c r="F126" s="20">
        <f>_xlfn.XLOOKUP(__xlnm._FilterDatabase_1516[[#This Row],[SAPSA Number]],'DS Point summary'!A:A,'DS Point summary'!E:E)</f>
        <v>0</v>
      </c>
      <c r="G126" s="17">
        <f>_xlfn.XLOOKUP(__xlnm._FilterDatabase_1516[[#This Row],[SAPSA Number]],'DS Point summary'!A:A,'DS Point summary'!F:F)</f>
        <v>0</v>
      </c>
      <c r="H126" s="19"/>
      <c r="I126" s="33"/>
      <c r="J126" s="34"/>
      <c r="K126" s="22"/>
      <c r="L126" s="55"/>
      <c r="M126" s="56"/>
      <c r="N126" s="55"/>
      <c r="O126" s="56"/>
      <c r="P126" s="55"/>
      <c r="Q126" s="56"/>
      <c r="R126" s="55"/>
      <c r="S126" s="56"/>
      <c r="T126" s="55"/>
      <c r="U126" s="56"/>
      <c r="V126" s="55"/>
      <c r="W126" s="56"/>
    </row>
    <row r="127" spans="1:23" x14ac:dyDescent="0.25">
      <c r="A127" s="31"/>
      <c r="B127" s="32"/>
      <c r="C127" s="25">
        <f>_xlfn.XLOOKUP(__xlnm._FilterDatabase_1516[[#This Row],[SAPSA Number]],Table1[SAPSA number],Table1[Paid up])</f>
        <v>0</v>
      </c>
      <c r="D127" s="39">
        <f>_xlfn.XLOOKUP(__xlnm._FilterDatabase_1516[[#This Row],[SAPSA Number]],'DS Point summary'!A:A,'DS Point summary'!C:C)</f>
        <v>0</v>
      </c>
      <c r="E127" s="39">
        <f>_xlfn.XLOOKUP(__xlnm._FilterDatabase_1516[[#This Row],[SAPSA Number]],'DS Point summary'!A:A,'DS Point summary'!D:D)</f>
        <v>0</v>
      </c>
      <c r="F127" s="20" t="e">
        <f>_xlfn.XLOOKUP(__xlnm._FilterDatabase_1516[[#This Row],[SAPSA Number]],'DS Point summary'!A:A,'DS Point summary'!E:E)</f>
        <v>#N/A</v>
      </c>
      <c r="G127" s="17">
        <f>_xlfn.XLOOKUP(__xlnm._FilterDatabase_1516[[#This Row],[SAPSA Number]],'DS Point summary'!A:A,'DS Point summary'!F:F)</f>
        <v>0</v>
      </c>
      <c r="H127" s="19"/>
      <c r="I127" s="33"/>
      <c r="J127" s="34"/>
      <c r="K127" s="22"/>
      <c r="L127" s="55"/>
      <c r="M127" s="56"/>
      <c r="N127" s="55"/>
      <c r="O127" s="56"/>
      <c r="P127" s="55"/>
      <c r="Q127" s="56"/>
      <c r="R127" s="55"/>
      <c r="S127" s="56"/>
      <c r="T127" s="55"/>
      <c r="U127" s="56"/>
      <c r="V127" s="55"/>
      <c r="W127" s="56"/>
    </row>
  </sheetData>
  <sheetProtection algorithmName="SHA-512" hashValue="jEUjGs93jdR3bEmgUnGhNdSf7XMcjtVqVbnul6uaNGCUhCDBEZSTU4TXzm+uihbDnBRQ+QPyAHHT45JgbStsQw==" saltValue="E3bq2C3RQysHmIzF1UnISA==" spinCount="100000" sheet="1" selectLockedCells="1" selectUnlockedCells="1"/>
  <conditionalFormatting sqref="G2:G127">
    <cfRule type="cellIs" dxfId="4" priority="2" stopIfTrue="1" operator="equal">
      <formula>0</formula>
    </cfRule>
  </conditionalFormatting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6D7D9F-1B22-4C85-B22E-1E83D054D3FE}">
  <sheetPr codeName="Sheet2">
    <tabColor rgb="FFFFC000"/>
  </sheetPr>
  <dimension ref="A1:AK117"/>
  <sheetViews>
    <sheetView tabSelected="1" zoomScale="70" zoomScaleNormal="70" workbookViewId="0">
      <pane xSplit="8" ySplit="1" topLeftCell="I2" activePane="bottomRight" state="frozen"/>
      <selection pane="topRight" activeCell="I1" sqref="I1"/>
      <selection pane="bottomLeft" activeCell="A2" sqref="A2"/>
      <selection pane="bottomRight" activeCell="M45" sqref="M45"/>
    </sheetView>
  </sheetViews>
  <sheetFormatPr defaultColWidth="9.140625" defaultRowHeight="15" x14ac:dyDescent="0.25"/>
  <cols>
    <col min="1" max="1" width="16.5703125" style="1" customWidth="1"/>
    <col min="2" max="2" width="16.5703125" style="1" hidden="1" customWidth="1"/>
    <col min="3" max="3" width="22.5703125" style="1" bestFit="1" customWidth="1"/>
    <col min="4" max="4" width="20" style="1" bestFit="1" customWidth="1"/>
    <col min="5" max="5" width="9.140625" style="1"/>
    <col min="6" max="6" width="9.140625" style="1" customWidth="1"/>
    <col min="7" max="7" width="9.140625" style="1" hidden="1" customWidth="1"/>
    <col min="8" max="8" width="16" style="1" hidden="1" customWidth="1"/>
    <col min="9" max="9" width="13.7109375" style="1" customWidth="1"/>
    <col min="10" max="10" width="13.140625" style="1" customWidth="1"/>
    <col min="11" max="11" width="17" style="1" customWidth="1"/>
    <col min="12" max="12" width="16.7109375" style="1" customWidth="1"/>
    <col min="13" max="13" width="18.42578125" style="1" customWidth="1"/>
    <col min="14" max="14" width="18" style="1" customWidth="1"/>
    <col min="15" max="15" width="19.28515625" style="1" customWidth="1"/>
    <col min="16" max="16" width="14.42578125" style="1" customWidth="1"/>
    <col min="17" max="17" width="14.28515625" style="1" customWidth="1"/>
    <col min="18" max="18" width="14.42578125" style="1" customWidth="1"/>
    <col min="19" max="19" width="14.28515625" style="1" customWidth="1"/>
    <col min="20" max="20" width="14.5703125" style="1" customWidth="1"/>
    <col min="21" max="21" width="14.140625" style="1" customWidth="1"/>
    <col min="22" max="22" width="14.42578125" style="1" customWidth="1"/>
    <col min="23" max="23" width="14.140625" style="1" hidden="1" customWidth="1"/>
    <col min="24" max="24" width="21.5703125" style="1" hidden="1" customWidth="1"/>
    <col min="25" max="25" width="15.5703125" style="1" hidden="1" customWidth="1"/>
    <col min="26" max="26" width="16.28515625" style="1" hidden="1" customWidth="1"/>
    <col min="27" max="27" width="17.140625" style="1" hidden="1" customWidth="1"/>
    <col min="28" max="28" width="22.140625" style="1" hidden="1" customWidth="1"/>
    <col min="29" max="29" width="23.28515625" style="1" hidden="1" customWidth="1"/>
    <col min="30" max="30" width="21.7109375" style="1" hidden="1" customWidth="1"/>
    <col min="31" max="31" width="16.28515625" style="1" hidden="1" customWidth="1"/>
    <col min="32" max="32" width="18.28515625" style="1" hidden="1" customWidth="1"/>
    <col min="33" max="33" width="15.7109375" style="1" hidden="1" customWidth="1"/>
    <col min="34" max="34" width="13.7109375" style="1" hidden="1" customWidth="1"/>
    <col min="35" max="35" width="20.85546875" style="1" hidden="1" customWidth="1"/>
    <col min="36" max="36" width="11" style="1" hidden="1" customWidth="1"/>
    <col min="37" max="16384" width="9.140625" style="1"/>
  </cols>
  <sheetData>
    <row r="1" spans="1:37" s="9" customFormat="1" ht="55.5" customHeight="1" x14ac:dyDescent="0.25">
      <c r="A1" s="6" t="s">
        <v>317</v>
      </c>
      <c r="B1" s="6" t="s">
        <v>698</v>
      </c>
      <c r="C1" s="7" t="s">
        <v>3</v>
      </c>
      <c r="D1" s="7" t="s">
        <v>4</v>
      </c>
      <c r="E1" s="7" t="s">
        <v>5</v>
      </c>
      <c r="F1" s="7" t="s">
        <v>432</v>
      </c>
      <c r="G1" s="7" t="s">
        <v>8</v>
      </c>
      <c r="H1" s="8" t="s">
        <v>319</v>
      </c>
      <c r="I1" s="8" t="s">
        <v>320</v>
      </c>
      <c r="J1" s="7" t="s">
        <v>321</v>
      </c>
      <c r="K1" s="72" t="s">
        <v>322</v>
      </c>
      <c r="L1" s="72" t="s">
        <v>323</v>
      </c>
      <c r="M1" s="72" t="s">
        <v>324</v>
      </c>
      <c r="N1" s="72" t="s">
        <v>325</v>
      </c>
      <c r="O1" s="72" t="s">
        <v>326</v>
      </c>
      <c r="P1" s="72" t="s">
        <v>327</v>
      </c>
      <c r="Q1" s="72" t="s">
        <v>328</v>
      </c>
      <c r="R1" s="72" t="s">
        <v>329</v>
      </c>
      <c r="S1" s="72" t="s">
        <v>330</v>
      </c>
      <c r="T1" s="72" t="s">
        <v>331</v>
      </c>
      <c r="U1" s="72" t="s">
        <v>332</v>
      </c>
      <c r="V1" s="72" t="s">
        <v>333</v>
      </c>
      <c r="W1" s="72" t="s">
        <v>334</v>
      </c>
      <c r="X1" s="72" t="s">
        <v>335</v>
      </c>
      <c r="Y1" s="72" t="s">
        <v>336</v>
      </c>
      <c r="Z1" s="72" t="s">
        <v>337</v>
      </c>
      <c r="AA1" s="72" t="s">
        <v>338</v>
      </c>
      <c r="AB1" s="72" t="s">
        <v>339</v>
      </c>
      <c r="AC1" s="72" t="s">
        <v>340</v>
      </c>
      <c r="AD1" s="72" t="s">
        <v>341</v>
      </c>
      <c r="AE1" s="72" t="s">
        <v>342</v>
      </c>
      <c r="AF1" s="72" t="s">
        <v>343</v>
      </c>
      <c r="AG1" s="72" t="s">
        <v>344</v>
      </c>
      <c r="AH1" s="72" t="s">
        <v>345</v>
      </c>
      <c r="AI1" s="72" t="s">
        <v>346</v>
      </c>
      <c r="AJ1" s="73" t="s">
        <v>365</v>
      </c>
      <c r="AK1" s="74"/>
    </row>
    <row r="2" spans="1:37" x14ac:dyDescent="0.25">
      <c r="A2" s="2">
        <v>6833</v>
      </c>
      <c r="B2" s="2" t="str">
        <f>_xlfn.XLOOKUP(Table2[[#This Row],[SAPSA Number]],Table1[SAPSA number],Table1[Paid up])</f>
        <v>Y</v>
      </c>
      <c r="C2" s="5" t="s">
        <v>490</v>
      </c>
      <c r="D2" s="5" t="s">
        <v>491</v>
      </c>
      <c r="E2" s="3" t="s">
        <v>149</v>
      </c>
      <c r="F2" s="77" t="str">
        <f ca="1">_xlfn.XLOOKUP(Table2[[#This Row],[SAPSA Number]],Table1[SAPSA number],Table1[Gender])</f>
        <v xml:space="preserve"> </v>
      </c>
      <c r="G2" s="3">
        <f ca="1">_xlfn.XLOOKUP(Table2[[#This Row],[SAPSA Number]],Table1[SAPSA number],Table1[Age])</f>
        <v>36</v>
      </c>
      <c r="H2" s="3">
        <v>0</v>
      </c>
      <c r="I2" s="3">
        <f>SUM(Table2[[#This Row],[Club Points]:[League Points Earned - Dec]])</f>
        <v>8</v>
      </c>
      <c r="J2" s="3">
        <f>_xlfn.XLOOKUP(Table2[[#This Row],[SAPSA Number]],'STD Handgun'!B:B,'STD Handgun'!J:J)+_xlfn.XLOOKUP(Table2[[#This Row],[SAPSA Number]],'PROD Handgun'!B:B,'PROD Handgun'!J:J)+_xlfn.XLOOKUP(Table2[[#This Row],[SAPSA Number]],'PROD OPTICS Handgun'!B:B,'PROD OPTICS Handgun'!J:J)+_xlfn.XLOOKUP(Table2[[#This Row],[SAPSA Number]],'OPEN Handgun'!B:B,'OPEN Handgun'!J:J)+_xlfn.XLOOKUP(Table2[[#This Row],[SAPSA Number]],'CLASSIC Handgun'!B:B,'CLASSIC Handgun'!J:J)+_xlfn.XLOOKUP(Table2[[#This Row],[SAPSA Number]],Revolver!B:B,Revolver!J:J)+_xlfn.XLOOKUP(Table2[[#This Row],[SAPSA Number]],PCC!B:B,PCC!J:J)+_xlfn.XLOOKUP(Table2[[#This Row],[SAPSA Number]],'SAOpen Rifle'!B:B,'SAOpen Rifle'!J:J)+_xlfn.XLOOKUP(Table2[[#This Row],[SAPSA Number]],'SA Std Rifle'!B:B,'SA Std Rifle'!J:J)+_xlfn.XLOOKUP(Table2[[#This Row],[SAPSA Number]],'Open Mini Rifle'!B:B,'Open Mini Rifle'!J:J)+_xlfn.XLOOKUP(Table2[[#This Row],[SAPSA Number]],'STD Mini Rifle'!B:B,'STD Mini Rifle'!J:J)+_xlfn.XLOOKUP(Table2[[#This Row],[SAPSA Number]],'SA OPEN Shotgun'!B:B,'SA OPEN Shotgun'!J:J)+_xlfn.XLOOKUP(Table2[[#This Row],[SAPSA Number]],'SA STD Shotgun'!B:B,'SA STD Shotgun'!J:J)+_xlfn.XLOOKUP(Table2[[#This Row],[SAPSA Number]],'MAN STD Shotgun'!B:B,'MAN STD Shotgun'!J:J)+_xlfn.XLOOKUP(Table2[[#This Row],[SAPSA Number]],'MODIFIED Shotgun'!B:B,'MODIFIED Shotgun'!J:J)</f>
        <v>8</v>
      </c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4"/>
    </row>
    <row r="3" spans="1:37" x14ac:dyDescent="0.25">
      <c r="A3" s="2">
        <v>1471</v>
      </c>
      <c r="B3" s="2" t="str">
        <f>_xlfn.XLOOKUP(Table2[[#This Row],[SAPSA Number]],Table1[SAPSA number],Table1[Paid up])</f>
        <v>Y</v>
      </c>
      <c r="C3" s="5" t="s">
        <v>239</v>
      </c>
      <c r="D3" s="5" t="s">
        <v>240</v>
      </c>
      <c r="E3" s="58" t="s">
        <v>241</v>
      </c>
      <c r="F3" s="76" t="str">
        <f ca="1">_xlfn.XLOOKUP(Table2[[#This Row],[SAPSA Number]],Table1[SAPSA number],Table1[Gender])</f>
        <v xml:space="preserve"> </v>
      </c>
      <c r="G3" s="2">
        <f ca="1">_xlfn.XLOOKUP(Table2[[#This Row],[SAPSA Number]],Table1[SAPSA number],Table1[Age])</f>
        <v>41</v>
      </c>
      <c r="H3" s="3">
        <v>3</v>
      </c>
      <c r="I3" s="3">
        <f>SUM(Table2[[#This Row],[Club Points]:[League Points Earned - Dec]])</f>
        <v>10</v>
      </c>
      <c r="J3" s="3">
        <f>_xlfn.XLOOKUP(Table2[[#This Row],[SAPSA Number]],'STD Handgun'!B:B,'STD Handgun'!J:J)+_xlfn.XLOOKUP(Table2[[#This Row],[SAPSA Number]],'PROD Handgun'!B:B,'PROD Handgun'!J:J)+_xlfn.XLOOKUP(Table2[[#This Row],[SAPSA Number]],'PROD OPTICS Handgun'!B:B,'PROD OPTICS Handgun'!J:J)+_xlfn.XLOOKUP(Table2[[#This Row],[SAPSA Number]],'OPEN Handgun'!B:B,'OPEN Handgun'!J:J)+_xlfn.XLOOKUP(Table2[[#This Row],[SAPSA Number]],'CLASSIC Handgun'!B:B,'CLASSIC Handgun'!J:J)+_xlfn.XLOOKUP(Table2[[#This Row],[SAPSA Number]],Revolver!B:B,Revolver!J:J)+_xlfn.XLOOKUP(Table2[[#This Row],[SAPSA Number]],PCC!B:B,PCC!J:J)+_xlfn.XLOOKUP(Table2[[#This Row],[SAPSA Number]],'SAOpen Rifle'!B:B,'SAOpen Rifle'!J:J)+_xlfn.XLOOKUP(Table2[[#This Row],[SAPSA Number]],'SA Std Rifle'!B:B,'SA Std Rifle'!J:J)+_xlfn.XLOOKUP(Table2[[#This Row],[SAPSA Number]],'Open Mini Rifle'!B:B,'Open Mini Rifle'!J:J)+_xlfn.XLOOKUP(Table2[[#This Row],[SAPSA Number]],'STD Mini Rifle'!B:B,'STD Mini Rifle'!J:J)+_xlfn.XLOOKUP(Table2[[#This Row],[SAPSA Number]],'SA OPEN Shotgun'!B:B,'SA OPEN Shotgun'!J:J)+_xlfn.XLOOKUP(Table2[[#This Row],[SAPSA Number]],'SA STD Shotgun'!B:B,'SA STD Shotgun'!J:J)+_xlfn.XLOOKUP(Table2[[#This Row],[SAPSA Number]],'MAN STD Shotgun'!B:B,'MAN STD Shotgun'!J:J)+_xlfn.XLOOKUP(Table2[[#This Row],[SAPSA Number]],'MODIFIED Shotgun'!B:B,'MODIFIED Shotgun'!J:J)</f>
        <v>4</v>
      </c>
      <c r="K3" s="3"/>
      <c r="L3" s="3">
        <v>2</v>
      </c>
      <c r="M3" s="3">
        <v>2</v>
      </c>
      <c r="N3" s="3"/>
      <c r="O3" s="3">
        <v>2</v>
      </c>
      <c r="P3" s="3"/>
      <c r="Q3" s="3"/>
      <c r="R3" s="3"/>
      <c r="S3" s="3"/>
      <c r="T3" s="3"/>
      <c r="U3" s="3"/>
      <c r="V3" s="3"/>
      <c r="W3" s="3">
        <f>_xlfn.XLOOKUP(Table2[[#This Row],[SAPSA Number]],'STD Handgun'!B:B,'STD Handgun'!J:J)</f>
        <v>0</v>
      </c>
      <c r="X3" s="3">
        <f>_xlfn.XLOOKUP(Table2[[#This Row],[SAPSA Number]],'PROD OPTICS Handgun'!B:B,'PROD OPTICS Handgun'!J:J)</f>
        <v>0</v>
      </c>
      <c r="Y3" s="3">
        <f>_xlfn.XLOOKUP(Table2[[#This Row],[SAPSA Number]],'PROD Handgun'!B:B,'PROD Handgun'!J:J)</f>
        <v>0</v>
      </c>
      <c r="Z3" s="3">
        <f>_xlfn.XLOOKUP(Table2[[#This Row],[SAPSA Number]],'OPEN Handgun'!B:B,'OPEN Handgun'!J:J)</f>
        <v>0</v>
      </c>
      <c r="AA3" s="3">
        <f>_xlfn.XLOOKUP(Table2[[#This Row],[SAPSA Number]],'CLASSIC Handgun'!B:B,'CLASSIC Handgun'!J:J)</f>
        <v>0</v>
      </c>
      <c r="AB3" s="3">
        <f>_xlfn.XLOOKUP(Table2[[#This Row],[SAPSA Number]],PCC!B:B,PCC!J:J)</f>
        <v>0</v>
      </c>
      <c r="AC3" s="3">
        <f>_xlfn.XLOOKUP(Table2[[#This Row],[SAPSA Number]],'SAOpen Rifle'!B:B,'SAOpen Rifle'!J:J)</f>
        <v>0</v>
      </c>
      <c r="AD3" s="3">
        <f>_xlfn.XLOOKUP(Table2[[#This Row],[SAPSA Number]],'SA Std Rifle'!B:B,'SA Std Rifle'!J:J)</f>
        <v>0</v>
      </c>
      <c r="AE3" s="3">
        <f>_xlfn.XLOOKUP(Table2[[#This Row],[SAPSA Number]],'STD Mini Rifle'!B:B,'STD Mini Rifle'!J:J)</f>
        <v>0</v>
      </c>
      <c r="AF3" s="3">
        <f>_xlfn.XLOOKUP(Table2[[#This Row],[SAPSA Number]],'Open Mini Rifle'!B:B,'Open Mini Rifle'!J:J)</f>
        <v>0</v>
      </c>
      <c r="AG3" s="3">
        <f>_xlfn.XLOOKUP(Table2[[#This Row],[SAPSA Number]],'SA OPEN Shotgun'!B:B,'SA OPEN Shotgun'!J:J)</f>
        <v>4</v>
      </c>
      <c r="AH3" s="3">
        <f>_xlfn.XLOOKUP(Table2[[#This Row],[SAPSA Number]],'SA STD Shotgun'!B:B,'SA STD Shotgun'!J:J)</f>
        <v>0</v>
      </c>
      <c r="AI3" s="3">
        <f>_xlfn.XLOOKUP(Table2[[#This Row],[SAPSA Number]],'MAN STD Shotgun'!B:B,'MAN STD Shotgun'!J:J)</f>
        <v>0</v>
      </c>
      <c r="AJ3" s="4">
        <f>_xlfn.XLOOKUP(Table2[[#This Row],[SAPSA Number]],'MODIFIED Shotgun'!B:B,'MODIFIED Shotgun'!J:J)</f>
        <v>0</v>
      </c>
    </row>
    <row r="4" spans="1:37" x14ac:dyDescent="0.25">
      <c r="A4" s="2">
        <v>4624</v>
      </c>
      <c r="B4" s="2" t="str">
        <f>_xlfn.XLOOKUP(Table2[[#This Row],[SAPSA Number]],Table1[SAPSA number],Table1[Paid up])</f>
        <v>Y</v>
      </c>
      <c r="C4" s="5" t="s">
        <v>287</v>
      </c>
      <c r="D4" s="5" t="s">
        <v>288</v>
      </c>
      <c r="E4" s="3" t="s">
        <v>284</v>
      </c>
      <c r="F4" s="77" t="str">
        <f ca="1">_xlfn.XLOOKUP(Table2[[#This Row],[SAPSA Number]],Table1[SAPSA number],Table1[Gender])</f>
        <v>S</v>
      </c>
      <c r="G4" s="3">
        <f ca="1">_xlfn.XLOOKUP(Table2[[#This Row],[SAPSA Number]],Table1[SAPSA number],Table1[Age])</f>
        <v>56</v>
      </c>
      <c r="H4" s="3">
        <v>0</v>
      </c>
      <c r="I4" s="3">
        <f>SUM(Table2[[#This Row],[Club Points]:[League Points Earned - Dec]])</f>
        <v>7</v>
      </c>
      <c r="J4" s="3">
        <f>_xlfn.XLOOKUP(Table2[[#This Row],[SAPSA Number]],'STD Handgun'!B:B,'STD Handgun'!J:J)+_xlfn.XLOOKUP(Table2[[#This Row],[SAPSA Number]],'PROD Handgun'!B:B,'PROD Handgun'!J:J)+_xlfn.XLOOKUP(Table2[[#This Row],[SAPSA Number]],'PROD OPTICS Handgun'!B:B,'PROD OPTICS Handgun'!J:J)+_xlfn.XLOOKUP(Table2[[#This Row],[SAPSA Number]],'OPEN Handgun'!B:B,'OPEN Handgun'!J:J)+_xlfn.XLOOKUP(Table2[[#This Row],[SAPSA Number]],'CLASSIC Handgun'!B:B,'CLASSIC Handgun'!J:J)+_xlfn.XLOOKUP(Table2[[#This Row],[SAPSA Number]],Revolver!B:B,Revolver!J:J)+_xlfn.XLOOKUP(Table2[[#This Row],[SAPSA Number]],PCC!B:B,PCC!J:J)+_xlfn.XLOOKUP(Table2[[#This Row],[SAPSA Number]],'SAOpen Rifle'!B:B,'SAOpen Rifle'!J:J)+_xlfn.XLOOKUP(Table2[[#This Row],[SAPSA Number]],'SA Std Rifle'!B:B,'SA Std Rifle'!J:J)+_xlfn.XLOOKUP(Table2[[#This Row],[SAPSA Number]],'Open Mini Rifle'!B:B,'Open Mini Rifle'!J:J)+_xlfn.XLOOKUP(Table2[[#This Row],[SAPSA Number]],'STD Mini Rifle'!B:B,'STD Mini Rifle'!J:J)+_xlfn.XLOOKUP(Table2[[#This Row],[SAPSA Number]],'SA OPEN Shotgun'!B:B,'SA OPEN Shotgun'!J:J)+_xlfn.XLOOKUP(Table2[[#This Row],[SAPSA Number]],'SA STD Shotgun'!B:B,'SA STD Shotgun'!J:J)+_xlfn.XLOOKUP(Table2[[#This Row],[SAPSA Number]],'MAN STD Shotgun'!B:B,'MAN STD Shotgun'!J:J)+_xlfn.XLOOKUP(Table2[[#This Row],[SAPSA Number]],'MODIFIED Shotgun'!B:B,'MODIFIED Shotgun'!J:J)</f>
        <v>1</v>
      </c>
      <c r="K4" s="3"/>
      <c r="L4" s="3"/>
      <c r="M4" s="3"/>
      <c r="N4" s="3"/>
      <c r="O4" s="3"/>
      <c r="P4" s="3"/>
      <c r="Q4" s="3"/>
      <c r="R4" s="3">
        <v>4</v>
      </c>
      <c r="S4" s="3"/>
      <c r="T4" s="3">
        <v>1</v>
      </c>
      <c r="U4" s="3">
        <v>1</v>
      </c>
      <c r="V4" s="3"/>
      <c r="W4" s="3">
        <f>_xlfn.XLOOKUP(Table2[[#This Row],[SAPSA Number]],'STD Handgun'!B:B,'STD Handgun'!J:J)</f>
        <v>0</v>
      </c>
      <c r="X4" s="3">
        <f>_xlfn.XLOOKUP(Table2[[#This Row],[SAPSA Number]],'PROD OPTICS Handgun'!B:B,'PROD OPTICS Handgun'!J:J)</f>
        <v>1</v>
      </c>
      <c r="Y4" s="3">
        <f>_xlfn.XLOOKUP(Table2[[#This Row],[SAPSA Number]],'PROD Handgun'!B:B,'PROD Handgun'!J:J)</f>
        <v>0</v>
      </c>
      <c r="Z4" s="3">
        <f>_xlfn.XLOOKUP(Table2[[#This Row],[SAPSA Number]],'OPEN Handgun'!B:B,'OPEN Handgun'!J:J)</f>
        <v>0</v>
      </c>
      <c r="AA4" s="3">
        <f>_xlfn.XLOOKUP(Table2[[#This Row],[SAPSA Number]],'CLASSIC Handgun'!B:B,'CLASSIC Handgun'!J:J)</f>
        <v>0</v>
      </c>
      <c r="AB4" s="3">
        <f>_xlfn.XLOOKUP(Table2[[#This Row],[SAPSA Number]],PCC!B:B,PCC!J:J)</f>
        <v>0</v>
      </c>
      <c r="AC4" s="3">
        <f>_xlfn.XLOOKUP(Table2[[#This Row],[SAPSA Number]],'SAOpen Rifle'!B:B,'SAOpen Rifle'!J:J)</f>
        <v>0</v>
      </c>
      <c r="AD4" s="3">
        <f>_xlfn.XLOOKUP(Table2[[#This Row],[SAPSA Number]],'SA Std Rifle'!B:B,'SA Std Rifle'!J:J)</f>
        <v>0</v>
      </c>
      <c r="AE4" s="3">
        <f>_xlfn.XLOOKUP(Table2[[#This Row],[SAPSA Number]],'STD Mini Rifle'!B:B,'STD Mini Rifle'!J:J)</f>
        <v>0</v>
      </c>
      <c r="AF4" s="3">
        <f>_xlfn.XLOOKUP(Table2[[#This Row],[SAPSA Number]],'Open Mini Rifle'!B:B,'Open Mini Rifle'!J:J)</f>
        <v>0</v>
      </c>
      <c r="AG4" s="3">
        <f>_xlfn.XLOOKUP(Table2[[#This Row],[SAPSA Number]],'SA OPEN Shotgun'!B:B,'SA OPEN Shotgun'!J:J)</f>
        <v>0</v>
      </c>
      <c r="AH4" s="3">
        <f>_xlfn.XLOOKUP(Table2[[#This Row],[SAPSA Number]],'SA STD Shotgun'!B:B,'SA STD Shotgun'!J:J)</f>
        <v>0</v>
      </c>
      <c r="AI4" s="3">
        <f>_xlfn.XLOOKUP(Table2[[#This Row],[SAPSA Number]],'MAN STD Shotgun'!B:B,'MAN STD Shotgun'!J:J)</f>
        <v>0</v>
      </c>
      <c r="AJ4" s="4">
        <f>_xlfn.XLOOKUP(Table2[[#This Row],[SAPSA Number]],'MODIFIED Shotgun'!B:B,'MODIFIED Shotgun'!J:J)</f>
        <v>0</v>
      </c>
    </row>
    <row r="5" spans="1:37" x14ac:dyDescent="0.25">
      <c r="A5" s="2">
        <v>3349</v>
      </c>
      <c r="B5" s="2" t="str">
        <f>_xlfn.XLOOKUP(Table2[[#This Row],[SAPSA Number]],Table1[SAPSA number],Table1[Paid up])</f>
        <v>Y</v>
      </c>
      <c r="C5" s="5" t="s">
        <v>282</v>
      </c>
      <c r="D5" s="5" t="s">
        <v>283</v>
      </c>
      <c r="E5" s="3" t="s">
        <v>284</v>
      </c>
      <c r="F5" s="75" t="str">
        <f ca="1">_xlfn.XLOOKUP(Table2[[#This Row],[SAPSA Number]],Table1[SAPSA number],Table1[Gender])</f>
        <v>S</v>
      </c>
      <c r="G5" s="3">
        <f ca="1">_xlfn.XLOOKUP(Table2[[#This Row],[SAPSA Number]],Table1[SAPSA number],Table1[Age])</f>
        <v>52</v>
      </c>
      <c r="H5" s="3">
        <v>1</v>
      </c>
      <c r="I5" s="3">
        <f>SUM(Table2[[#This Row],[Club Points]:[League Points Earned - Dec]])</f>
        <v>6</v>
      </c>
      <c r="J5" s="3">
        <f>_xlfn.XLOOKUP(Table2[[#This Row],[SAPSA Number]],'STD Handgun'!B:B,'STD Handgun'!J:J)+_xlfn.XLOOKUP(Table2[[#This Row],[SAPSA Number]],'PROD Handgun'!B:B,'PROD Handgun'!J:J)+_xlfn.XLOOKUP(Table2[[#This Row],[SAPSA Number]],'PROD OPTICS Handgun'!B:B,'PROD OPTICS Handgun'!J:J)+_xlfn.XLOOKUP(Table2[[#This Row],[SAPSA Number]],'OPEN Handgun'!B:B,'OPEN Handgun'!J:J)+_xlfn.XLOOKUP(Table2[[#This Row],[SAPSA Number]],'CLASSIC Handgun'!B:B,'CLASSIC Handgun'!J:J)+_xlfn.XLOOKUP(Table2[[#This Row],[SAPSA Number]],Revolver!B:B,Revolver!J:J)+_xlfn.XLOOKUP(Table2[[#This Row],[SAPSA Number]],PCC!B:B,PCC!J:J)+_xlfn.XLOOKUP(Table2[[#This Row],[SAPSA Number]],'SAOpen Rifle'!B:B,'SAOpen Rifle'!J:J)+_xlfn.XLOOKUP(Table2[[#This Row],[SAPSA Number]],'SA Std Rifle'!B:B,'SA Std Rifle'!J:J)+_xlfn.XLOOKUP(Table2[[#This Row],[SAPSA Number]],'Open Mini Rifle'!B:B,'Open Mini Rifle'!J:J)+_xlfn.XLOOKUP(Table2[[#This Row],[SAPSA Number]],'STD Mini Rifle'!B:B,'STD Mini Rifle'!J:J)+_xlfn.XLOOKUP(Table2[[#This Row],[SAPSA Number]],'SA OPEN Shotgun'!B:B,'SA OPEN Shotgun'!J:J)+_xlfn.XLOOKUP(Table2[[#This Row],[SAPSA Number]],'SA STD Shotgun'!B:B,'SA STD Shotgun'!J:J)+_xlfn.XLOOKUP(Table2[[#This Row],[SAPSA Number]],'MAN STD Shotgun'!B:B,'MAN STD Shotgun'!J:J)+_xlfn.XLOOKUP(Table2[[#This Row],[SAPSA Number]],'MODIFIED Shotgun'!B:B,'MODIFIED Shotgun'!J:J)</f>
        <v>6</v>
      </c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>
        <f>_xlfn.XLOOKUP(Table2[[#This Row],[SAPSA Number]],'STD Handgun'!B:B,'STD Handgun'!J:J)</f>
        <v>0</v>
      </c>
      <c r="X5" s="3">
        <f>_xlfn.XLOOKUP(Table2[[#This Row],[SAPSA Number]],'PROD OPTICS Handgun'!B:B,'PROD OPTICS Handgun'!J:J)</f>
        <v>0</v>
      </c>
      <c r="Y5" s="3">
        <f>_xlfn.XLOOKUP(Table2[[#This Row],[SAPSA Number]],'PROD Handgun'!B:B,'PROD Handgun'!J:J)</f>
        <v>0</v>
      </c>
      <c r="Z5" s="3">
        <f>_xlfn.XLOOKUP(Table2[[#This Row],[SAPSA Number]],'OPEN Handgun'!B:B,'OPEN Handgun'!J:J)</f>
        <v>0</v>
      </c>
      <c r="AA5" s="3">
        <f>_xlfn.XLOOKUP(Table2[[#This Row],[SAPSA Number]],'CLASSIC Handgun'!B:B,'CLASSIC Handgun'!J:J)</f>
        <v>0</v>
      </c>
      <c r="AB5" s="3">
        <f>_xlfn.XLOOKUP(Table2[[#This Row],[SAPSA Number]],PCC!B:B,PCC!J:J)</f>
        <v>0</v>
      </c>
      <c r="AC5" s="3">
        <f>_xlfn.XLOOKUP(Table2[[#This Row],[SAPSA Number]],'SAOpen Rifle'!B:B,'SAOpen Rifle'!J:J)</f>
        <v>6</v>
      </c>
      <c r="AD5" s="3">
        <f>_xlfn.XLOOKUP(Table2[[#This Row],[SAPSA Number]],'SA Std Rifle'!B:B,'SA Std Rifle'!J:J)</f>
        <v>0</v>
      </c>
      <c r="AE5" s="3">
        <f>_xlfn.XLOOKUP(Table2[[#This Row],[SAPSA Number]],'STD Mini Rifle'!B:B,'STD Mini Rifle'!J:J)</f>
        <v>0</v>
      </c>
      <c r="AF5" s="3">
        <f>_xlfn.XLOOKUP(Table2[[#This Row],[SAPSA Number]],'Open Mini Rifle'!B:B,'Open Mini Rifle'!J:J)</f>
        <v>0</v>
      </c>
      <c r="AG5" s="3">
        <f>_xlfn.XLOOKUP(Table2[[#This Row],[SAPSA Number]],'SA OPEN Shotgun'!B:B,'SA OPEN Shotgun'!J:J)</f>
        <v>0</v>
      </c>
      <c r="AH5" s="3">
        <f>_xlfn.XLOOKUP(Table2[[#This Row],[SAPSA Number]],'SA STD Shotgun'!B:B,'SA STD Shotgun'!J:J)</f>
        <v>0</v>
      </c>
      <c r="AI5" s="3">
        <f>_xlfn.XLOOKUP(Table2[[#This Row],[SAPSA Number]],'MAN STD Shotgun'!B:B,'MAN STD Shotgun'!J:J)</f>
        <v>0</v>
      </c>
      <c r="AJ5" s="4">
        <f>_xlfn.XLOOKUP(Table2[[#This Row],[SAPSA Number]],'MODIFIED Shotgun'!B:B,'MODIFIED Shotgun'!J:J)</f>
        <v>0</v>
      </c>
    </row>
    <row r="6" spans="1:37" x14ac:dyDescent="0.25">
      <c r="A6" s="2">
        <v>4621</v>
      </c>
      <c r="B6" s="2" t="str">
        <f>_xlfn.XLOOKUP(Table2[[#This Row],[SAPSA Number]],Table1[SAPSA number],Table1[Paid up])</f>
        <v>Y</v>
      </c>
      <c r="C6" s="5" t="s">
        <v>53</v>
      </c>
      <c r="D6" s="5" t="s">
        <v>54</v>
      </c>
      <c r="E6" s="3" t="s">
        <v>39</v>
      </c>
      <c r="F6" s="77" t="str">
        <f ca="1">_xlfn.XLOOKUP(Table2[[#This Row],[SAPSA Number]],Table1[SAPSA number],Table1[Gender])</f>
        <v>SS</v>
      </c>
      <c r="G6" s="3">
        <f ca="1">_xlfn.XLOOKUP(Table2[[#This Row],[SAPSA Number]],Table1[SAPSA number],Table1[Age])</f>
        <v>62</v>
      </c>
      <c r="H6" s="3">
        <v>3</v>
      </c>
      <c r="I6" s="3">
        <f>SUM(Table2[[#This Row],[Club Points]:[League Points Earned - Dec]])</f>
        <v>17</v>
      </c>
      <c r="J6" s="3">
        <f>_xlfn.XLOOKUP(Table2[[#This Row],[SAPSA Number]],'STD Handgun'!B:B,'STD Handgun'!J:J)+_xlfn.XLOOKUP(Table2[[#This Row],[SAPSA Number]],'PROD Handgun'!B:B,'PROD Handgun'!J:J)+_xlfn.XLOOKUP(Table2[[#This Row],[SAPSA Number]],'PROD OPTICS Handgun'!B:B,'PROD OPTICS Handgun'!J:J)+_xlfn.XLOOKUP(Table2[[#This Row],[SAPSA Number]],'OPEN Handgun'!B:B,'OPEN Handgun'!J:J)+_xlfn.XLOOKUP(Table2[[#This Row],[SAPSA Number]],'CLASSIC Handgun'!B:B,'CLASSIC Handgun'!J:J)+_xlfn.XLOOKUP(Table2[[#This Row],[SAPSA Number]],Revolver!B:B,Revolver!J:J)+_xlfn.XLOOKUP(Table2[[#This Row],[SAPSA Number]],PCC!B:B,PCC!J:J)+_xlfn.XLOOKUP(Table2[[#This Row],[SAPSA Number]],'SAOpen Rifle'!B:B,'SAOpen Rifle'!J:J)+_xlfn.XLOOKUP(Table2[[#This Row],[SAPSA Number]],'SA Std Rifle'!B:B,'SA Std Rifle'!J:J)+_xlfn.XLOOKUP(Table2[[#This Row],[SAPSA Number]],'Open Mini Rifle'!B:B,'Open Mini Rifle'!J:J)+_xlfn.XLOOKUP(Table2[[#This Row],[SAPSA Number]],'STD Mini Rifle'!B:B,'STD Mini Rifle'!J:J)+_xlfn.XLOOKUP(Table2[[#This Row],[SAPSA Number]],'SA OPEN Shotgun'!B:B,'SA OPEN Shotgun'!J:J)+_xlfn.XLOOKUP(Table2[[#This Row],[SAPSA Number]],'SA STD Shotgun'!B:B,'SA STD Shotgun'!J:J)+_xlfn.XLOOKUP(Table2[[#This Row],[SAPSA Number]],'MAN STD Shotgun'!B:B,'MAN STD Shotgun'!J:J)+_xlfn.XLOOKUP(Table2[[#This Row],[SAPSA Number]],'MODIFIED Shotgun'!B:B,'MODIFIED Shotgun'!J:J)</f>
        <v>9</v>
      </c>
      <c r="K6" s="3"/>
      <c r="L6" s="3"/>
      <c r="M6" s="3"/>
      <c r="N6" s="3"/>
      <c r="O6" s="3"/>
      <c r="P6" s="3"/>
      <c r="Q6" s="3">
        <v>3</v>
      </c>
      <c r="R6" s="3"/>
      <c r="S6" s="3"/>
      <c r="T6" s="3">
        <v>5</v>
      </c>
      <c r="U6" s="3"/>
      <c r="V6" s="3"/>
      <c r="W6" s="3">
        <f>_xlfn.XLOOKUP(Table2[[#This Row],[SAPSA Number]],'STD Handgun'!B:B,'STD Handgun'!J:J)</f>
        <v>0</v>
      </c>
      <c r="X6" s="3">
        <f>_xlfn.XLOOKUP(Table2[[#This Row],[SAPSA Number]],'PROD OPTICS Handgun'!B:B,'PROD OPTICS Handgun'!J:J)</f>
        <v>1</v>
      </c>
      <c r="Y6" s="3">
        <f>_xlfn.XLOOKUP(Table2[[#This Row],[SAPSA Number]],'PROD Handgun'!B:B,'PROD Handgun'!J:J)</f>
        <v>0</v>
      </c>
      <c r="Z6" s="3">
        <f>_xlfn.XLOOKUP(Table2[[#This Row],[SAPSA Number]],'OPEN Handgun'!B:B,'OPEN Handgun'!J:J)</f>
        <v>0</v>
      </c>
      <c r="AA6" s="3">
        <f>_xlfn.XLOOKUP(Table2[[#This Row],[SAPSA Number]],'CLASSIC Handgun'!B:B,'CLASSIC Handgun'!J:J)</f>
        <v>0</v>
      </c>
      <c r="AB6" s="3">
        <f>_xlfn.XLOOKUP(Table2[[#This Row],[SAPSA Number]],PCC!B:B,PCC!J:J)</f>
        <v>8</v>
      </c>
      <c r="AC6" s="3">
        <f>_xlfn.XLOOKUP(Table2[[#This Row],[SAPSA Number]],'SAOpen Rifle'!B:B,'SAOpen Rifle'!J:J)</f>
        <v>0</v>
      </c>
      <c r="AD6" s="3">
        <f>_xlfn.XLOOKUP(Table2[[#This Row],[SAPSA Number]],'SA Std Rifle'!B:B,'SA Std Rifle'!J:J)</f>
        <v>0</v>
      </c>
      <c r="AE6" s="3">
        <f>_xlfn.XLOOKUP(Table2[[#This Row],[SAPSA Number]],'STD Mini Rifle'!B:B,'STD Mini Rifle'!J:J)</f>
        <v>0</v>
      </c>
      <c r="AF6" s="3">
        <f>_xlfn.XLOOKUP(Table2[[#This Row],[SAPSA Number]],'Open Mini Rifle'!B:B,'Open Mini Rifle'!J:J)</f>
        <v>0</v>
      </c>
      <c r="AG6" s="3">
        <f>_xlfn.XLOOKUP(Table2[[#This Row],[SAPSA Number]],'SA OPEN Shotgun'!B:B,'SA OPEN Shotgun'!J:J)</f>
        <v>0</v>
      </c>
      <c r="AH6" s="3">
        <f>_xlfn.XLOOKUP(Table2[[#This Row],[SAPSA Number]],'SA STD Shotgun'!B:B,'SA STD Shotgun'!J:J)</f>
        <v>0</v>
      </c>
      <c r="AI6" s="3">
        <f>_xlfn.XLOOKUP(Table2[[#This Row],[SAPSA Number]],'MAN STD Shotgun'!B:B,'MAN STD Shotgun'!J:J)</f>
        <v>0</v>
      </c>
      <c r="AJ6" s="4">
        <f>_xlfn.XLOOKUP(Table2[[#This Row],[SAPSA Number]],'MODIFIED Shotgun'!B:B,'MODIFIED Shotgun'!J:J)</f>
        <v>0</v>
      </c>
    </row>
    <row r="7" spans="1:37" x14ac:dyDescent="0.25">
      <c r="A7" s="2">
        <v>3338</v>
      </c>
      <c r="B7" s="2" t="str">
        <f>_xlfn.XLOOKUP(Table2[[#This Row],[SAPSA Number]],Table1[SAPSA number],Table1[Paid up])</f>
        <v>Y</v>
      </c>
      <c r="C7" s="5" t="s">
        <v>40</v>
      </c>
      <c r="D7" s="5" t="s">
        <v>41</v>
      </c>
      <c r="E7" s="3" t="s">
        <v>42</v>
      </c>
      <c r="F7" s="77" t="str">
        <f ca="1">_xlfn.XLOOKUP(Table2[[#This Row],[SAPSA Number]],Table1[SAPSA number],Table1[Gender])</f>
        <v>S</v>
      </c>
      <c r="G7" s="3">
        <f ca="1">_xlfn.XLOOKUP(Table2[[#This Row],[SAPSA Number]],Table1[SAPSA number],Table1[Age])</f>
        <v>53</v>
      </c>
      <c r="H7" s="3">
        <v>2</v>
      </c>
      <c r="I7" s="3">
        <f>SUM(Table2[[#This Row],[Club Points]:[League Points Earned - Dec]])</f>
        <v>10</v>
      </c>
      <c r="J7" s="3">
        <f>_xlfn.XLOOKUP(Table2[[#This Row],[SAPSA Number]],'STD Handgun'!B:B,'STD Handgun'!J:J)+_xlfn.XLOOKUP(Table2[[#This Row],[SAPSA Number]],'PROD Handgun'!B:B,'PROD Handgun'!J:J)+_xlfn.XLOOKUP(Table2[[#This Row],[SAPSA Number]],'PROD OPTICS Handgun'!B:B,'PROD OPTICS Handgun'!J:J)+_xlfn.XLOOKUP(Table2[[#This Row],[SAPSA Number]],'OPEN Handgun'!B:B,'OPEN Handgun'!J:J)+_xlfn.XLOOKUP(Table2[[#This Row],[SAPSA Number]],'CLASSIC Handgun'!B:B,'CLASSIC Handgun'!J:J)+_xlfn.XLOOKUP(Table2[[#This Row],[SAPSA Number]],Revolver!B:B,Revolver!J:J)+_xlfn.XLOOKUP(Table2[[#This Row],[SAPSA Number]],PCC!B:B,PCC!J:J)+_xlfn.XLOOKUP(Table2[[#This Row],[SAPSA Number]],'SAOpen Rifle'!B:B,'SAOpen Rifle'!J:J)+_xlfn.XLOOKUP(Table2[[#This Row],[SAPSA Number]],'SA Std Rifle'!B:B,'SA Std Rifle'!J:J)+_xlfn.XLOOKUP(Table2[[#This Row],[SAPSA Number]],'Open Mini Rifle'!B:B,'Open Mini Rifle'!J:J)+_xlfn.XLOOKUP(Table2[[#This Row],[SAPSA Number]],'STD Mini Rifle'!B:B,'STD Mini Rifle'!J:J)+_xlfn.XLOOKUP(Table2[[#This Row],[SAPSA Number]],'SA OPEN Shotgun'!B:B,'SA OPEN Shotgun'!J:J)+_xlfn.XLOOKUP(Table2[[#This Row],[SAPSA Number]],'SA STD Shotgun'!B:B,'SA STD Shotgun'!J:J)+_xlfn.XLOOKUP(Table2[[#This Row],[SAPSA Number]],'MAN STD Shotgun'!B:B,'MAN STD Shotgun'!J:J)+_xlfn.XLOOKUP(Table2[[#This Row],[SAPSA Number]],'MODIFIED Shotgun'!B:B,'MODIFIED Shotgun'!J:J)</f>
        <v>4</v>
      </c>
      <c r="K7" s="3">
        <v>2</v>
      </c>
      <c r="L7" s="3">
        <v>2</v>
      </c>
      <c r="M7" s="3"/>
      <c r="N7" s="3"/>
      <c r="O7" s="3"/>
      <c r="P7" s="3">
        <v>2</v>
      </c>
      <c r="Q7" s="3"/>
      <c r="R7" s="3"/>
      <c r="S7" s="3"/>
      <c r="T7" s="3"/>
      <c r="U7" s="3"/>
      <c r="V7" s="3"/>
      <c r="W7" s="3">
        <f>_xlfn.XLOOKUP(Table2[[#This Row],[SAPSA Number]],'STD Handgun'!B:B,'STD Handgun'!J:J)</f>
        <v>1</v>
      </c>
      <c r="X7" s="3">
        <f>_xlfn.XLOOKUP(Table2[[#This Row],[SAPSA Number]],'PROD OPTICS Handgun'!B:B,'PROD OPTICS Handgun'!J:J)</f>
        <v>0</v>
      </c>
      <c r="Y7" s="3">
        <f>_xlfn.XLOOKUP(Table2[[#This Row],[SAPSA Number]],'PROD Handgun'!B:B,'PROD Handgun'!J:J)</f>
        <v>0</v>
      </c>
      <c r="Z7" s="3">
        <f>_xlfn.XLOOKUP(Table2[[#This Row],[SAPSA Number]],'OPEN Handgun'!B:B,'OPEN Handgun'!J:J)</f>
        <v>0</v>
      </c>
      <c r="AA7" s="3">
        <f>_xlfn.XLOOKUP(Table2[[#This Row],[SAPSA Number]],'CLASSIC Handgun'!B:B,'CLASSIC Handgun'!J:J)</f>
        <v>0</v>
      </c>
      <c r="AB7" s="3">
        <f>_xlfn.XLOOKUP(Table2[[#This Row],[SAPSA Number]],PCC!B:B,PCC!J:J)</f>
        <v>0</v>
      </c>
      <c r="AC7" s="3">
        <f>_xlfn.XLOOKUP(Table2[[#This Row],[SAPSA Number]],'SAOpen Rifle'!B:B,'SAOpen Rifle'!J:J)</f>
        <v>3</v>
      </c>
      <c r="AD7" s="3">
        <f>_xlfn.XLOOKUP(Table2[[#This Row],[SAPSA Number]],'SA Std Rifle'!B:B,'SA Std Rifle'!J:J)</f>
        <v>0</v>
      </c>
      <c r="AE7" s="3">
        <f>_xlfn.XLOOKUP(Table2[[#This Row],[SAPSA Number]],'STD Mini Rifle'!B:B,'STD Mini Rifle'!J:J)</f>
        <v>0</v>
      </c>
      <c r="AF7" s="3">
        <f>_xlfn.XLOOKUP(Table2[[#This Row],[SAPSA Number]],'Open Mini Rifle'!B:B,'Open Mini Rifle'!J:J)</f>
        <v>0</v>
      </c>
      <c r="AG7" s="3">
        <f>_xlfn.XLOOKUP(Table2[[#This Row],[SAPSA Number]],'SA OPEN Shotgun'!B:B,'SA OPEN Shotgun'!J:J)</f>
        <v>0</v>
      </c>
      <c r="AH7" s="3">
        <f>_xlfn.XLOOKUP(Table2[[#This Row],[SAPSA Number]],'SA STD Shotgun'!B:B,'SA STD Shotgun'!J:J)</f>
        <v>0</v>
      </c>
      <c r="AI7" s="3">
        <f>_xlfn.XLOOKUP(Table2[[#This Row],[SAPSA Number]],'MAN STD Shotgun'!B:B,'MAN STD Shotgun'!J:J)</f>
        <v>0</v>
      </c>
      <c r="AJ7" s="4">
        <f>_xlfn.XLOOKUP(Table2[[#This Row],[SAPSA Number]],'MODIFIED Shotgun'!B:B,'MODIFIED Shotgun'!J:J)</f>
        <v>0</v>
      </c>
    </row>
    <row r="8" spans="1:37" x14ac:dyDescent="0.25">
      <c r="A8" s="2">
        <v>3350</v>
      </c>
      <c r="B8" s="2" t="str">
        <f>_xlfn.XLOOKUP(Table2[[#This Row],[SAPSA Number]],Table1[SAPSA number],Table1[Paid up])</f>
        <v>Y</v>
      </c>
      <c r="C8" s="5" t="s">
        <v>56</v>
      </c>
      <c r="D8" s="5" t="s">
        <v>41</v>
      </c>
      <c r="E8" s="3" t="s">
        <v>57</v>
      </c>
      <c r="F8" s="77" t="str">
        <f ca="1">_xlfn.XLOOKUP(Table2[[#This Row],[SAPSA Number]],Table1[SAPSA number],Table1[Gender])</f>
        <v>S</v>
      </c>
      <c r="G8" s="3">
        <f ca="1">_xlfn.XLOOKUP(Table2[[#This Row],[SAPSA Number]],Table1[SAPSA number],Table1[Age])</f>
        <v>50</v>
      </c>
      <c r="H8" s="3">
        <v>2</v>
      </c>
      <c r="I8" s="3">
        <f>SUM(Table2[[#This Row],[Club Points]:[League Points Earned - Dec]])</f>
        <v>6</v>
      </c>
      <c r="J8" s="3">
        <f>_xlfn.XLOOKUP(Table2[[#This Row],[SAPSA Number]],'STD Handgun'!B:B,'STD Handgun'!J:J)+_xlfn.XLOOKUP(Table2[[#This Row],[SAPSA Number]],'PROD Handgun'!B:B,'PROD Handgun'!J:J)+_xlfn.XLOOKUP(Table2[[#This Row],[SAPSA Number]],'PROD OPTICS Handgun'!B:B,'PROD OPTICS Handgun'!J:J)+_xlfn.XLOOKUP(Table2[[#This Row],[SAPSA Number]],'OPEN Handgun'!B:B,'OPEN Handgun'!J:J)+_xlfn.XLOOKUP(Table2[[#This Row],[SAPSA Number]],'CLASSIC Handgun'!B:B,'CLASSIC Handgun'!J:J)+_xlfn.XLOOKUP(Table2[[#This Row],[SAPSA Number]],Revolver!B:B,Revolver!J:J)+_xlfn.XLOOKUP(Table2[[#This Row],[SAPSA Number]],PCC!B:B,PCC!J:J)+_xlfn.XLOOKUP(Table2[[#This Row],[SAPSA Number]],'SAOpen Rifle'!B:B,'SAOpen Rifle'!J:J)+_xlfn.XLOOKUP(Table2[[#This Row],[SAPSA Number]],'SA Std Rifle'!B:B,'SA Std Rifle'!J:J)+_xlfn.XLOOKUP(Table2[[#This Row],[SAPSA Number]],'Open Mini Rifle'!B:B,'Open Mini Rifle'!J:J)+_xlfn.XLOOKUP(Table2[[#This Row],[SAPSA Number]],'STD Mini Rifle'!B:B,'STD Mini Rifle'!J:J)+_xlfn.XLOOKUP(Table2[[#This Row],[SAPSA Number]],'SA OPEN Shotgun'!B:B,'SA OPEN Shotgun'!J:J)+_xlfn.XLOOKUP(Table2[[#This Row],[SAPSA Number]],'SA STD Shotgun'!B:B,'SA STD Shotgun'!J:J)+_xlfn.XLOOKUP(Table2[[#This Row],[SAPSA Number]],'MAN STD Shotgun'!B:B,'MAN STD Shotgun'!J:J)+_xlfn.XLOOKUP(Table2[[#This Row],[SAPSA Number]],'MODIFIED Shotgun'!B:B,'MODIFIED Shotgun'!J:J)</f>
        <v>6</v>
      </c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>
        <f>_xlfn.XLOOKUP(Table2[[#This Row],[SAPSA Number]],'STD Handgun'!B:B,'STD Handgun'!J:J)</f>
        <v>1</v>
      </c>
      <c r="X8" s="3">
        <f>_xlfn.XLOOKUP(Table2[[#This Row],[SAPSA Number]],'PROD OPTICS Handgun'!B:B,'PROD OPTICS Handgun'!J:J)</f>
        <v>0</v>
      </c>
      <c r="Y8" s="3">
        <f>_xlfn.XLOOKUP(Table2[[#This Row],[SAPSA Number]],'PROD Handgun'!B:B,'PROD Handgun'!J:J)</f>
        <v>0</v>
      </c>
      <c r="Z8" s="3">
        <f>_xlfn.XLOOKUP(Table2[[#This Row],[SAPSA Number]],'OPEN Handgun'!B:B,'OPEN Handgun'!J:J)</f>
        <v>0</v>
      </c>
      <c r="AA8" s="3">
        <f>_xlfn.XLOOKUP(Table2[[#This Row],[SAPSA Number]],'CLASSIC Handgun'!B:B,'CLASSIC Handgun'!J:J)</f>
        <v>0</v>
      </c>
      <c r="AB8" s="3">
        <f>_xlfn.XLOOKUP(Table2[[#This Row],[SAPSA Number]],PCC!B:B,PCC!J:J)</f>
        <v>0</v>
      </c>
      <c r="AC8" s="3">
        <f>_xlfn.XLOOKUP(Table2[[#This Row],[SAPSA Number]],'SAOpen Rifle'!B:B,'SAOpen Rifle'!J:J)</f>
        <v>5</v>
      </c>
      <c r="AD8" s="3">
        <f>_xlfn.XLOOKUP(Table2[[#This Row],[SAPSA Number]],'SA Std Rifle'!B:B,'SA Std Rifle'!J:J)</f>
        <v>0</v>
      </c>
      <c r="AE8" s="3">
        <f>_xlfn.XLOOKUP(Table2[[#This Row],[SAPSA Number]],'STD Mini Rifle'!B:B,'STD Mini Rifle'!J:J)</f>
        <v>0</v>
      </c>
      <c r="AF8" s="3">
        <f>_xlfn.XLOOKUP(Table2[[#This Row],[SAPSA Number]],'Open Mini Rifle'!B:B,'Open Mini Rifle'!J:J)</f>
        <v>0</v>
      </c>
      <c r="AG8" s="3">
        <f>_xlfn.XLOOKUP(Table2[[#This Row],[SAPSA Number]],'SA OPEN Shotgun'!B:B,'SA OPEN Shotgun'!J:J)</f>
        <v>0</v>
      </c>
      <c r="AH8" s="3">
        <f>_xlfn.XLOOKUP(Table2[[#This Row],[SAPSA Number]],'SA STD Shotgun'!B:B,'SA STD Shotgun'!J:J)</f>
        <v>0</v>
      </c>
      <c r="AI8" s="3">
        <f>_xlfn.XLOOKUP(Table2[[#This Row],[SAPSA Number]],'MAN STD Shotgun'!B:B,'MAN STD Shotgun'!J:J)</f>
        <v>0</v>
      </c>
      <c r="AJ8" s="4">
        <f>_xlfn.XLOOKUP(Table2[[#This Row],[SAPSA Number]],'MODIFIED Shotgun'!B:B,'MODIFIED Shotgun'!J:J)</f>
        <v>0</v>
      </c>
    </row>
    <row r="9" spans="1:37" x14ac:dyDescent="0.25">
      <c r="A9" s="2">
        <v>3576</v>
      </c>
      <c r="B9" s="2" t="str">
        <f>_xlfn.XLOOKUP(Table2[[#This Row],[SAPSA Number]],Table1[SAPSA number],Table1[Paid up])</f>
        <v>Y</v>
      </c>
      <c r="C9" s="5" t="s">
        <v>47</v>
      </c>
      <c r="D9" s="5" t="s">
        <v>41</v>
      </c>
      <c r="E9" s="3" t="s">
        <v>48</v>
      </c>
      <c r="F9" s="77" t="str">
        <f ca="1">_xlfn.XLOOKUP(Table2[[#This Row],[SAPSA Number]],Table1[SAPSA number],Table1[Gender])</f>
        <v xml:space="preserve"> </v>
      </c>
      <c r="G9" s="3">
        <f ca="1">_xlfn.XLOOKUP(Table2[[#This Row],[SAPSA Number]],Table1[SAPSA number],Table1[Age])</f>
        <v>46</v>
      </c>
      <c r="H9" s="3">
        <v>2</v>
      </c>
      <c r="I9" s="3">
        <f>SUM(Table2[[#This Row],[Club Points]:[League Points Earned - Dec]])</f>
        <v>7</v>
      </c>
      <c r="J9" s="3">
        <f>_xlfn.XLOOKUP(Table2[[#This Row],[SAPSA Number]],'STD Handgun'!B:B,'STD Handgun'!J:J)+_xlfn.XLOOKUP(Table2[[#This Row],[SAPSA Number]],'PROD Handgun'!B:B,'PROD Handgun'!J:J)+_xlfn.XLOOKUP(Table2[[#This Row],[SAPSA Number]],'PROD OPTICS Handgun'!B:B,'PROD OPTICS Handgun'!J:J)+_xlfn.XLOOKUP(Table2[[#This Row],[SAPSA Number]],'OPEN Handgun'!B:B,'OPEN Handgun'!J:J)+_xlfn.XLOOKUP(Table2[[#This Row],[SAPSA Number]],'CLASSIC Handgun'!B:B,'CLASSIC Handgun'!J:J)+_xlfn.XLOOKUP(Table2[[#This Row],[SAPSA Number]],Revolver!B:B,Revolver!J:J)+_xlfn.XLOOKUP(Table2[[#This Row],[SAPSA Number]],PCC!B:B,PCC!J:J)+_xlfn.XLOOKUP(Table2[[#This Row],[SAPSA Number]],'SAOpen Rifle'!B:B,'SAOpen Rifle'!J:J)+_xlfn.XLOOKUP(Table2[[#This Row],[SAPSA Number]],'SA Std Rifle'!B:B,'SA Std Rifle'!J:J)+_xlfn.XLOOKUP(Table2[[#This Row],[SAPSA Number]],'Open Mini Rifle'!B:B,'Open Mini Rifle'!J:J)+_xlfn.XLOOKUP(Table2[[#This Row],[SAPSA Number]],'STD Mini Rifle'!B:B,'STD Mini Rifle'!J:J)+_xlfn.XLOOKUP(Table2[[#This Row],[SAPSA Number]],'SA OPEN Shotgun'!B:B,'SA OPEN Shotgun'!J:J)+_xlfn.XLOOKUP(Table2[[#This Row],[SAPSA Number]],'SA STD Shotgun'!B:B,'SA STD Shotgun'!J:J)+_xlfn.XLOOKUP(Table2[[#This Row],[SAPSA Number]],'MAN STD Shotgun'!B:B,'MAN STD Shotgun'!J:J)+_xlfn.XLOOKUP(Table2[[#This Row],[SAPSA Number]],'MODIFIED Shotgun'!B:B,'MODIFIED Shotgun'!J:J)</f>
        <v>1</v>
      </c>
      <c r="K9" s="3">
        <v>2</v>
      </c>
      <c r="L9" s="3">
        <v>2</v>
      </c>
      <c r="M9" s="3"/>
      <c r="N9" s="3"/>
      <c r="O9" s="3"/>
      <c r="P9" s="3">
        <v>2</v>
      </c>
      <c r="Q9" s="3"/>
      <c r="R9" s="3"/>
      <c r="S9" s="3"/>
      <c r="T9" s="3"/>
      <c r="U9" s="3"/>
      <c r="V9" s="3"/>
      <c r="W9" s="3">
        <f>_xlfn.XLOOKUP(Table2[[#This Row],[SAPSA Number]],'STD Handgun'!B:B,'STD Handgun'!J:J)</f>
        <v>0</v>
      </c>
      <c r="X9" s="3">
        <f>_xlfn.XLOOKUP(Table2[[#This Row],[SAPSA Number]],'PROD OPTICS Handgun'!B:B,'PROD OPTICS Handgun'!J:J)</f>
        <v>0</v>
      </c>
      <c r="Y9" s="3">
        <f>_xlfn.XLOOKUP(Table2[[#This Row],[SAPSA Number]],'PROD Handgun'!B:B,'PROD Handgun'!J:J)</f>
        <v>1</v>
      </c>
      <c r="Z9" s="3">
        <f>_xlfn.XLOOKUP(Table2[[#This Row],[SAPSA Number]],'OPEN Handgun'!B:B,'OPEN Handgun'!J:J)</f>
        <v>0</v>
      </c>
      <c r="AA9" s="3">
        <f>_xlfn.XLOOKUP(Table2[[#This Row],[SAPSA Number]],'CLASSIC Handgun'!B:B,'CLASSIC Handgun'!J:J)</f>
        <v>0</v>
      </c>
      <c r="AB9" s="3">
        <f>_xlfn.XLOOKUP(Table2[[#This Row],[SAPSA Number]],PCC!B:B,PCC!J:J)</f>
        <v>0</v>
      </c>
      <c r="AC9" s="3">
        <f>_xlfn.XLOOKUP(Table2[[#This Row],[SAPSA Number]],'SAOpen Rifle'!B:B,'SAOpen Rifle'!J:J)</f>
        <v>0</v>
      </c>
      <c r="AD9" s="3">
        <f>_xlfn.XLOOKUP(Table2[[#This Row],[SAPSA Number]],'SA Std Rifle'!B:B,'SA Std Rifle'!J:J)</f>
        <v>0</v>
      </c>
      <c r="AE9" s="3">
        <f>_xlfn.XLOOKUP(Table2[[#This Row],[SAPSA Number]],'STD Mini Rifle'!B:B,'STD Mini Rifle'!J:J)</f>
        <v>0</v>
      </c>
      <c r="AF9" s="3">
        <f>_xlfn.XLOOKUP(Table2[[#This Row],[SAPSA Number]],'Open Mini Rifle'!B:B,'Open Mini Rifle'!J:J)</f>
        <v>0</v>
      </c>
      <c r="AG9" s="3">
        <f>_xlfn.XLOOKUP(Table2[[#This Row],[SAPSA Number]],'SA OPEN Shotgun'!B:B,'SA OPEN Shotgun'!J:J)</f>
        <v>0</v>
      </c>
      <c r="AH9" s="3">
        <f>_xlfn.XLOOKUP(Table2[[#This Row],[SAPSA Number]],'SA STD Shotgun'!B:B,'SA STD Shotgun'!J:J)</f>
        <v>0</v>
      </c>
      <c r="AI9" s="3">
        <f>_xlfn.XLOOKUP(Table2[[#This Row],[SAPSA Number]],'MAN STD Shotgun'!B:B,'MAN STD Shotgun'!J:J)</f>
        <v>0</v>
      </c>
      <c r="AJ9" s="4">
        <f>_xlfn.XLOOKUP(Table2[[#This Row],[SAPSA Number]],'MODIFIED Shotgun'!B:B,'MODIFIED Shotgun'!J:J)</f>
        <v>0</v>
      </c>
    </row>
    <row r="10" spans="1:37" x14ac:dyDescent="0.25">
      <c r="A10" s="2">
        <v>3577</v>
      </c>
      <c r="B10" s="2" t="str">
        <f>_xlfn.XLOOKUP(Table2[[#This Row],[SAPSA Number]],Table1[SAPSA number],Table1[Paid up])</f>
        <v>Y</v>
      </c>
      <c r="C10" s="5" t="s">
        <v>381</v>
      </c>
      <c r="D10" s="5" t="s">
        <v>382</v>
      </c>
      <c r="E10" s="3" t="s">
        <v>383</v>
      </c>
      <c r="F10" s="75" t="str">
        <f ca="1">_xlfn.XLOOKUP(Table2[[#This Row],[SAPSA Number]],Table1[SAPSA number],Table1[Gender])</f>
        <v xml:space="preserve"> </v>
      </c>
      <c r="G10" s="3">
        <f ca="1">_xlfn.XLOOKUP(Table2[[#This Row],[SAPSA Number]],Table1[SAPSA number],Table1[Age])</f>
        <v>43</v>
      </c>
      <c r="H10" s="3">
        <v>0</v>
      </c>
      <c r="I10" s="3">
        <f>SUM(Table2[[#This Row],[Club Points]:[League Points Earned - Dec]])</f>
        <v>4</v>
      </c>
      <c r="J10" s="3">
        <f>_xlfn.XLOOKUP(Table2[[#This Row],[SAPSA Number]],'STD Handgun'!B:B,'STD Handgun'!J:J)+_xlfn.XLOOKUP(Table2[[#This Row],[SAPSA Number]],'PROD Handgun'!B:B,'PROD Handgun'!J:J)+_xlfn.XLOOKUP(Table2[[#This Row],[SAPSA Number]],'PROD OPTICS Handgun'!B:B,'PROD OPTICS Handgun'!J:J)+_xlfn.XLOOKUP(Table2[[#This Row],[SAPSA Number]],'OPEN Handgun'!B:B,'OPEN Handgun'!J:J)+_xlfn.XLOOKUP(Table2[[#This Row],[SAPSA Number]],'CLASSIC Handgun'!B:B,'CLASSIC Handgun'!J:J)+_xlfn.XLOOKUP(Table2[[#This Row],[SAPSA Number]],Revolver!B:B,Revolver!J:J)+_xlfn.XLOOKUP(Table2[[#This Row],[SAPSA Number]],PCC!B:B,PCC!J:J)+_xlfn.XLOOKUP(Table2[[#This Row],[SAPSA Number]],'SAOpen Rifle'!B:B,'SAOpen Rifle'!J:J)+_xlfn.XLOOKUP(Table2[[#This Row],[SAPSA Number]],'SA Std Rifle'!B:B,'SA Std Rifle'!J:J)+_xlfn.XLOOKUP(Table2[[#This Row],[SAPSA Number]],'Open Mini Rifle'!B:B,'Open Mini Rifle'!J:J)+_xlfn.XLOOKUP(Table2[[#This Row],[SAPSA Number]],'STD Mini Rifle'!B:B,'STD Mini Rifle'!J:J)+_xlfn.XLOOKUP(Table2[[#This Row],[SAPSA Number]],'SA OPEN Shotgun'!B:B,'SA OPEN Shotgun'!J:J)+_xlfn.XLOOKUP(Table2[[#This Row],[SAPSA Number]],'SA STD Shotgun'!B:B,'SA STD Shotgun'!J:J)+_xlfn.XLOOKUP(Table2[[#This Row],[SAPSA Number]],'MAN STD Shotgun'!B:B,'MAN STD Shotgun'!J:J)+_xlfn.XLOOKUP(Table2[[#This Row],[SAPSA Number]],'MODIFIED Shotgun'!B:B,'MODIFIED Shotgun'!J:J)</f>
        <v>0</v>
      </c>
      <c r="K10" s="3"/>
      <c r="L10" s="3"/>
      <c r="M10" s="3"/>
      <c r="N10" s="3"/>
      <c r="O10" s="3"/>
      <c r="P10" s="3"/>
      <c r="Q10" s="3"/>
      <c r="R10" s="3">
        <v>2</v>
      </c>
      <c r="S10" s="3">
        <v>2</v>
      </c>
      <c r="T10" s="3"/>
      <c r="U10" s="3"/>
      <c r="V10" s="3"/>
      <c r="W10" s="3">
        <f>_xlfn.XLOOKUP(Table2[[#This Row],[SAPSA Number]],'STD Handgun'!B:B,'STD Handgun'!J:J)</f>
        <v>0</v>
      </c>
      <c r="X10" s="3">
        <f>_xlfn.XLOOKUP(Table2[[#This Row],[SAPSA Number]],'PROD OPTICS Handgun'!B:B,'PROD OPTICS Handgun'!J:J)</f>
        <v>0</v>
      </c>
      <c r="Y10" s="3">
        <f>_xlfn.XLOOKUP(Table2[[#This Row],[SAPSA Number]],'PROD Handgun'!B:B,'PROD Handgun'!J:J)</f>
        <v>0</v>
      </c>
      <c r="Z10" s="3">
        <f>_xlfn.XLOOKUP(Table2[[#This Row],[SAPSA Number]],'OPEN Handgun'!B:B,'OPEN Handgun'!J:J)</f>
        <v>0</v>
      </c>
      <c r="AA10" s="3">
        <f>_xlfn.XLOOKUP(Table2[[#This Row],[SAPSA Number]],'CLASSIC Handgun'!B:B,'CLASSIC Handgun'!J:J)</f>
        <v>0</v>
      </c>
      <c r="AB10" s="3">
        <f>_xlfn.XLOOKUP(Table2[[#This Row],[SAPSA Number]],PCC!B:B,PCC!J:J)</f>
        <v>0</v>
      </c>
      <c r="AC10" s="3">
        <f>_xlfn.XLOOKUP(Table2[[#This Row],[SAPSA Number]],'SAOpen Rifle'!B:B,'SAOpen Rifle'!J:J)</f>
        <v>0</v>
      </c>
      <c r="AD10" s="3">
        <f>_xlfn.XLOOKUP(Table2[[#This Row],[SAPSA Number]],'SA Std Rifle'!B:B,'SA Std Rifle'!J:J)</f>
        <v>0</v>
      </c>
      <c r="AE10" s="3">
        <f>_xlfn.XLOOKUP(Table2[[#This Row],[SAPSA Number]],'STD Mini Rifle'!B:B,'STD Mini Rifle'!J:J)</f>
        <v>0</v>
      </c>
      <c r="AF10" s="3">
        <f>_xlfn.XLOOKUP(Table2[[#This Row],[SAPSA Number]],'Open Mini Rifle'!B:B,'Open Mini Rifle'!J:J)</f>
        <v>0</v>
      </c>
      <c r="AG10" s="3">
        <f>_xlfn.XLOOKUP(Table2[[#This Row],[SAPSA Number]],'SA OPEN Shotgun'!B:B,'SA OPEN Shotgun'!J:J)</f>
        <v>0</v>
      </c>
      <c r="AH10" s="3">
        <f>_xlfn.XLOOKUP(Table2[[#This Row],[SAPSA Number]],'SA STD Shotgun'!B:B,'SA STD Shotgun'!J:J)</f>
        <v>0</v>
      </c>
      <c r="AI10" s="3">
        <f>_xlfn.XLOOKUP(Table2[[#This Row],[SAPSA Number]],'MAN STD Shotgun'!B:B,'MAN STD Shotgun'!J:J)</f>
        <v>0</v>
      </c>
      <c r="AJ10" s="4">
        <f>_xlfn.XLOOKUP(Table2[[#This Row],[SAPSA Number]],'MODIFIED Shotgun'!B:B,'MODIFIED Shotgun'!J:J)</f>
        <v>0</v>
      </c>
    </row>
    <row r="11" spans="1:37" x14ac:dyDescent="0.25">
      <c r="A11" s="2">
        <v>5304</v>
      </c>
      <c r="B11" s="2" t="str">
        <f>_xlfn.XLOOKUP(Table2[[#This Row],[SAPSA Number]],Table1[SAPSA number],Table1[Paid up])</f>
        <v>Y</v>
      </c>
      <c r="C11" s="5" t="s">
        <v>404</v>
      </c>
      <c r="D11" s="5" t="s">
        <v>405</v>
      </c>
      <c r="E11" s="3" t="s">
        <v>406</v>
      </c>
      <c r="F11" s="75" t="str">
        <f ca="1">_xlfn.XLOOKUP(Table2[[#This Row],[SAPSA Number]],Table1[SAPSA number],Table1[Gender])</f>
        <v xml:space="preserve"> </v>
      </c>
      <c r="G11" s="3">
        <f ca="1">_xlfn.XLOOKUP(Table2[[#This Row],[SAPSA Number]],Table1[SAPSA number],Table1[Age])</f>
        <v>40</v>
      </c>
      <c r="H11" s="3">
        <v>4</v>
      </c>
      <c r="I11" s="3">
        <f>SUM(Table2[[#This Row],[Club Points]:[League Points Earned - Dec]])</f>
        <v>10</v>
      </c>
      <c r="J11" s="3">
        <f>_xlfn.XLOOKUP(Table2[[#This Row],[SAPSA Number]],'STD Handgun'!B:B,'STD Handgun'!J:J)+_xlfn.XLOOKUP(Table2[[#This Row],[SAPSA Number]],'PROD Handgun'!B:B,'PROD Handgun'!J:J)+_xlfn.XLOOKUP(Table2[[#This Row],[SAPSA Number]],'PROD OPTICS Handgun'!B:B,'PROD OPTICS Handgun'!J:J)+_xlfn.XLOOKUP(Table2[[#This Row],[SAPSA Number]],'OPEN Handgun'!B:B,'OPEN Handgun'!J:J)+_xlfn.XLOOKUP(Table2[[#This Row],[SAPSA Number]],'CLASSIC Handgun'!B:B,'CLASSIC Handgun'!J:J)+_xlfn.XLOOKUP(Table2[[#This Row],[SAPSA Number]],Revolver!B:B,Revolver!J:J)+_xlfn.XLOOKUP(Table2[[#This Row],[SAPSA Number]],PCC!B:B,PCC!J:J)+_xlfn.XLOOKUP(Table2[[#This Row],[SAPSA Number]],'SAOpen Rifle'!B:B,'SAOpen Rifle'!J:J)+_xlfn.XLOOKUP(Table2[[#This Row],[SAPSA Number]],'SA Std Rifle'!B:B,'SA Std Rifle'!J:J)+_xlfn.XLOOKUP(Table2[[#This Row],[SAPSA Number]],'Open Mini Rifle'!B:B,'Open Mini Rifle'!J:J)+_xlfn.XLOOKUP(Table2[[#This Row],[SAPSA Number]],'STD Mini Rifle'!B:B,'STD Mini Rifle'!J:J)+_xlfn.XLOOKUP(Table2[[#This Row],[SAPSA Number]],'SA OPEN Shotgun'!B:B,'SA OPEN Shotgun'!J:J)+_xlfn.XLOOKUP(Table2[[#This Row],[SAPSA Number]],'SA STD Shotgun'!B:B,'SA STD Shotgun'!J:J)+_xlfn.XLOOKUP(Table2[[#This Row],[SAPSA Number]],'MAN STD Shotgun'!B:B,'MAN STD Shotgun'!J:J)+_xlfn.XLOOKUP(Table2[[#This Row],[SAPSA Number]],'MODIFIED Shotgun'!B:B,'MODIFIED Shotgun'!J:J)</f>
        <v>10</v>
      </c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>
        <f>_xlfn.XLOOKUP(Table2[[#This Row],[SAPSA Number]],'STD Handgun'!B:B,'STD Handgun'!J:J)</f>
        <v>0</v>
      </c>
      <c r="X11" s="3">
        <f>_xlfn.XLOOKUP(Table2[[#This Row],[SAPSA Number]],'PROD OPTICS Handgun'!B:B,'PROD OPTICS Handgun'!J:J)</f>
        <v>0</v>
      </c>
      <c r="Y11" s="3">
        <f>_xlfn.XLOOKUP(Table2[[#This Row],[SAPSA Number]],'PROD Handgun'!B:B,'PROD Handgun'!J:J)</f>
        <v>3</v>
      </c>
      <c r="Z11" s="3">
        <f>_xlfn.XLOOKUP(Table2[[#This Row],[SAPSA Number]],'OPEN Handgun'!B:B,'OPEN Handgun'!J:J)</f>
        <v>0</v>
      </c>
      <c r="AA11" s="3">
        <f>_xlfn.XLOOKUP(Table2[[#This Row],[SAPSA Number]],'CLASSIC Handgun'!B:B,'CLASSIC Handgun'!J:J)</f>
        <v>0</v>
      </c>
      <c r="AB11" s="3">
        <f>_xlfn.XLOOKUP(Table2[[#This Row],[SAPSA Number]],PCC!B:B,PCC!J:J)</f>
        <v>0</v>
      </c>
      <c r="AC11" s="3">
        <f>_xlfn.XLOOKUP(Table2[[#This Row],[SAPSA Number]],'SAOpen Rifle'!B:B,'SAOpen Rifle'!J:J)</f>
        <v>4</v>
      </c>
      <c r="AD11" s="3">
        <f>_xlfn.XLOOKUP(Table2[[#This Row],[SAPSA Number]],'SA Std Rifle'!B:B,'SA Std Rifle'!J:J)</f>
        <v>3</v>
      </c>
      <c r="AE11" s="3">
        <f>_xlfn.XLOOKUP(Table2[[#This Row],[SAPSA Number]],'STD Mini Rifle'!B:B,'STD Mini Rifle'!J:J)</f>
        <v>0</v>
      </c>
      <c r="AF11" s="3">
        <f>_xlfn.XLOOKUP(Table2[[#This Row],[SAPSA Number]],'Open Mini Rifle'!B:B,'Open Mini Rifle'!J:J)</f>
        <v>0</v>
      </c>
      <c r="AG11" s="3">
        <f>_xlfn.XLOOKUP(Table2[[#This Row],[SAPSA Number]],'SA OPEN Shotgun'!B:B,'SA OPEN Shotgun'!J:J)</f>
        <v>0</v>
      </c>
      <c r="AH11" s="3">
        <f>_xlfn.XLOOKUP(Table2[[#This Row],[SAPSA Number]],'SA STD Shotgun'!B:B,'SA STD Shotgun'!J:J)</f>
        <v>0</v>
      </c>
      <c r="AI11" s="3">
        <f>_xlfn.XLOOKUP(Table2[[#This Row],[SAPSA Number]],'MAN STD Shotgun'!B:B,'MAN STD Shotgun'!J:J)</f>
        <v>0</v>
      </c>
      <c r="AJ11" s="4">
        <f>_xlfn.XLOOKUP(Table2[[#This Row],[SAPSA Number]],'MODIFIED Shotgun'!B:B,'MODIFIED Shotgun'!J:J)</f>
        <v>0</v>
      </c>
    </row>
    <row r="12" spans="1:37" x14ac:dyDescent="0.25">
      <c r="A12" s="2">
        <v>259</v>
      </c>
      <c r="B12" s="2" t="str">
        <f>_xlfn.XLOOKUP(Table2[[#This Row],[SAPSA Number]],Table1[SAPSA number],Table1[Paid up])</f>
        <v>Y</v>
      </c>
      <c r="C12" s="5" t="s">
        <v>204</v>
      </c>
      <c r="D12" s="5" t="s">
        <v>205</v>
      </c>
      <c r="E12" s="3" t="s">
        <v>206</v>
      </c>
      <c r="F12" s="77" t="str">
        <f>_xlfn.XLOOKUP(Table2[[#This Row],[SAPSA Number]],Table1[SAPSA number],Table1[Gender])</f>
        <v>Lady</v>
      </c>
      <c r="G12" s="3">
        <f ca="1">_xlfn.XLOOKUP(Table2[[#This Row],[SAPSA Number]],Table1[SAPSA number],Table1[Age])</f>
        <v>38</v>
      </c>
      <c r="H12" s="3">
        <v>0</v>
      </c>
      <c r="I12" s="3">
        <f>SUM(Table2[[#This Row],[Club Points]:[League Points Earned - Dec]])</f>
        <v>0</v>
      </c>
      <c r="J12" s="3">
        <f>_xlfn.XLOOKUP(Table2[[#This Row],[SAPSA Number]],'STD Handgun'!B:B,'STD Handgun'!J:J)+_xlfn.XLOOKUP(Table2[[#This Row],[SAPSA Number]],'PROD Handgun'!B:B,'PROD Handgun'!J:J)+_xlfn.XLOOKUP(Table2[[#This Row],[SAPSA Number]],'PROD OPTICS Handgun'!B:B,'PROD OPTICS Handgun'!J:J)+_xlfn.XLOOKUP(Table2[[#This Row],[SAPSA Number]],'OPEN Handgun'!B:B,'OPEN Handgun'!J:J)+_xlfn.XLOOKUP(Table2[[#This Row],[SAPSA Number]],'CLASSIC Handgun'!B:B,'CLASSIC Handgun'!J:J)+_xlfn.XLOOKUP(Table2[[#This Row],[SAPSA Number]],Revolver!B:B,Revolver!J:J)+_xlfn.XLOOKUP(Table2[[#This Row],[SAPSA Number]],PCC!B:B,PCC!J:J)+_xlfn.XLOOKUP(Table2[[#This Row],[SAPSA Number]],'SAOpen Rifle'!B:B,'SAOpen Rifle'!J:J)+_xlfn.XLOOKUP(Table2[[#This Row],[SAPSA Number]],'SA Std Rifle'!B:B,'SA Std Rifle'!J:J)+_xlfn.XLOOKUP(Table2[[#This Row],[SAPSA Number]],'Open Mini Rifle'!B:B,'Open Mini Rifle'!J:J)+_xlfn.XLOOKUP(Table2[[#This Row],[SAPSA Number]],'STD Mini Rifle'!B:B,'STD Mini Rifle'!J:J)+_xlfn.XLOOKUP(Table2[[#This Row],[SAPSA Number]],'SA OPEN Shotgun'!B:B,'SA OPEN Shotgun'!J:J)+_xlfn.XLOOKUP(Table2[[#This Row],[SAPSA Number]],'SA STD Shotgun'!B:B,'SA STD Shotgun'!J:J)+_xlfn.XLOOKUP(Table2[[#This Row],[SAPSA Number]],'MAN STD Shotgun'!B:B,'MAN STD Shotgun'!J:J)+_xlfn.XLOOKUP(Table2[[#This Row],[SAPSA Number]],'MODIFIED Shotgun'!B:B,'MODIFIED Shotgun'!J:J)</f>
        <v>0</v>
      </c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>
        <f>_xlfn.XLOOKUP(Table2[[#This Row],[SAPSA Number]],'STD Handgun'!B:B,'STD Handgun'!J:J)</f>
        <v>0</v>
      </c>
      <c r="X12" s="3">
        <f>_xlfn.XLOOKUP(Table2[[#This Row],[SAPSA Number]],'PROD OPTICS Handgun'!B:B,'PROD OPTICS Handgun'!J:J)</f>
        <v>0</v>
      </c>
      <c r="Y12" s="3">
        <f>_xlfn.XLOOKUP(Table2[[#This Row],[SAPSA Number]],'PROD Handgun'!B:B,'PROD Handgun'!J:J)</f>
        <v>0</v>
      </c>
      <c r="Z12" s="3">
        <f>_xlfn.XLOOKUP(Table2[[#This Row],[SAPSA Number]],'OPEN Handgun'!B:B,'OPEN Handgun'!J:J)</f>
        <v>0</v>
      </c>
      <c r="AA12" s="3">
        <f>_xlfn.XLOOKUP(Table2[[#This Row],[SAPSA Number]],'CLASSIC Handgun'!B:B,'CLASSIC Handgun'!J:J)</f>
        <v>0</v>
      </c>
      <c r="AB12" s="3">
        <f>_xlfn.XLOOKUP(Table2[[#This Row],[SAPSA Number]],PCC!B:B,PCC!J:J)</f>
        <v>0</v>
      </c>
      <c r="AC12" s="3">
        <f>_xlfn.XLOOKUP(Table2[[#This Row],[SAPSA Number]],'SAOpen Rifle'!B:B,'SAOpen Rifle'!J:J)</f>
        <v>0</v>
      </c>
      <c r="AD12" s="3">
        <f>_xlfn.XLOOKUP(Table2[[#This Row],[SAPSA Number]],'SA Std Rifle'!B:B,'SA Std Rifle'!J:J)</f>
        <v>0</v>
      </c>
      <c r="AE12" s="3">
        <f>_xlfn.XLOOKUP(Table2[[#This Row],[SAPSA Number]],'STD Mini Rifle'!B:B,'STD Mini Rifle'!J:J)</f>
        <v>0</v>
      </c>
      <c r="AF12" s="3">
        <f>_xlfn.XLOOKUP(Table2[[#This Row],[SAPSA Number]],'Open Mini Rifle'!B:B,'Open Mini Rifle'!J:J)</f>
        <v>0</v>
      </c>
      <c r="AG12" s="3">
        <f>_xlfn.XLOOKUP(Table2[[#This Row],[SAPSA Number]],'SA OPEN Shotgun'!B:B,'SA OPEN Shotgun'!J:J)</f>
        <v>0</v>
      </c>
      <c r="AH12" s="3">
        <f>_xlfn.XLOOKUP(Table2[[#This Row],[SAPSA Number]],'SA STD Shotgun'!B:B,'SA STD Shotgun'!J:J)</f>
        <v>0</v>
      </c>
      <c r="AI12" s="3">
        <f>_xlfn.XLOOKUP(Table2[[#This Row],[SAPSA Number]],'MAN STD Shotgun'!B:B,'MAN STD Shotgun'!J:J)</f>
        <v>0</v>
      </c>
      <c r="AJ12" s="4">
        <f>_xlfn.XLOOKUP(Table2[[#This Row],[SAPSA Number]],'MODIFIED Shotgun'!B:B,'MODIFIED Shotgun'!J:J)</f>
        <v>0</v>
      </c>
    </row>
    <row r="13" spans="1:37" x14ac:dyDescent="0.25">
      <c r="A13" s="2">
        <v>4316</v>
      </c>
      <c r="B13" s="2" t="str">
        <f>_xlfn.XLOOKUP(Table2[[#This Row],[SAPSA Number]],Table1[SAPSA number],Table1[Paid up])</f>
        <v>Y</v>
      </c>
      <c r="C13" s="5" t="s">
        <v>302</v>
      </c>
      <c r="D13" s="5" t="s">
        <v>135</v>
      </c>
      <c r="E13" s="3" t="s">
        <v>303</v>
      </c>
      <c r="F13" s="77" t="str">
        <f ca="1">_xlfn.XLOOKUP(Table2[[#This Row],[SAPSA Number]],Table1[SAPSA number],Table1[Gender])</f>
        <v>S</v>
      </c>
      <c r="G13" s="3">
        <f ca="1">_xlfn.XLOOKUP(Table2[[#This Row],[SAPSA Number]],Table1[SAPSA number],Table1[Age])</f>
        <v>54</v>
      </c>
      <c r="H13" s="3">
        <v>5</v>
      </c>
      <c r="I13" s="3">
        <f>SUM(Table2[[#This Row],[Club Points]:[League Points Earned - Dec]])</f>
        <v>17</v>
      </c>
      <c r="J13" s="3">
        <f>_xlfn.XLOOKUP(Table2[[#This Row],[SAPSA Number]],'STD Handgun'!B:B,'STD Handgun'!J:J)+_xlfn.XLOOKUP(Table2[[#This Row],[SAPSA Number]],'PROD Handgun'!B:B,'PROD Handgun'!J:J)+_xlfn.XLOOKUP(Table2[[#This Row],[SAPSA Number]],'PROD OPTICS Handgun'!B:B,'PROD OPTICS Handgun'!J:J)+_xlfn.XLOOKUP(Table2[[#This Row],[SAPSA Number]],'OPEN Handgun'!B:B,'OPEN Handgun'!J:J)+_xlfn.XLOOKUP(Table2[[#This Row],[SAPSA Number]],'CLASSIC Handgun'!B:B,'CLASSIC Handgun'!J:J)+_xlfn.XLOOKUP(Table2[[#This Row],[SAPSA Number]],Revolver!B:B,Revolver!J:J)+_xlfn.XLOOKUP(Table2[[#This Row],[SAPSA Number]],PCC!B:B,PCC!J:J)+_xlfn.XLOOKUP(Table2[[#This Row],[SAPSA Number]],'SAOpen Rifle'!B:B,'SAOpen Rifle'!J:J)+_xlfn.XLOOKUP(Table2[[#This Row],[SAPSA Number]],'SA Std Rifle'!B:B,'SA Std Rifle'!J:J)+_xlfn.XLOOKUP(Table2[[#This Row],[SAPSA Number]],'Open Mini Rifle'!B:B,'Open Mini Rifle'!J:J)+_xlfn.XLOOKUP(Table2[[#This Row],[SAPSA Number]],'STD Mini Rifle'!B:B,'STD Mini Rifle'!J:J)+_xlfn.XLOOKUP(Table2[[#This Row],[SAPSA Number]],'SA OPEN Shotgun'!B:B,'SA OPEN Shotgun'!J:J)+_xlfn.XLOOKUP(Table2[[#This Row],[SAPSA Number]],'SA STD Shotgun'!B:B,'SA STD Shotgun'!J:J)+_xlfn.XLOOKUP(Table2[[#This Row],[SAPSA Number]],'MAN STD Shotgun'!B:B,'MAN STD Shotgun'!J:J)+_xlfn.XLOOKUP(Table2[[#This Row],[SAPSA Number]],'MODIFIED Shotgun'!B:B,'MODIFIED Shotgun'!J:J)</f>
        <v>11</v>
      </c>
      <c r="K13" s="3">
        <v>2</v>
      </c>
      <c r="L13" s="3">
        <v>2</v>
      </c>
      <c r="M13" s="3"/>
      <c r="N13" s="3"/>
      <c r="O13" s="3"/>
      <c r="P13" s="3">
        <v>2</v>
      </c>
      <c r="Q13" s="3"/>
      <c r="R13" s="3"/>
      <c r="S13" s="3"/>
      <c r="T13" s="3"/>
      <c r="U13" s="3"/>
      <c r="V13" s="3"/>
      <c r="W13" s="3">
        <f>_xlfn.XLOOKUP(Table2[[#This Row],[SAPSA Number]],'STD Handgun'!B:B,'STD Handgun'!J:J)</f>
        <v>1</v>
      </c>
      <c r="X13" s="3">
        <f>_xlfn.XLOOKUP(Table2[[#This Row],[SAPSA Number]],'PROD OPTICS Handgun'!B:B,'PROD OPTICS Handgun'!J:J)</f>
        <v>0</v>
      </c>
      <c r="Y13" s="3">
        <f>_xlfn.XLOOKUP(Table2[[#This Row],[SAPSA Number]],'PROD Handgun'!B:B,'PROD Handgun'!J:J)</f>
        <v>6</v>
      </c>
      <c r="Z13" s="3">
        <f>_xlfn.XLOOKUP(Table2[[#This Row],[SAPSA Number]],'OPEN Handgun'!B:B,'OPEN Handgun'!J:J)</f>
        <v>0</v>
      </c>
      <c r="AA13" s="3">
        <f>_xlfn.XLOOKUP(Table2[[#This Row],[SAPSA Number]],'CLASSIC Handgun'!B:B,'CLASSIC Handgun'!J:J)</f>
        <v>0</v>
      </c>
      <c r="AB13" s="3">
        <f>_xlfn.XLOOKUP(Table2[[#This Row],[SAPSA Number]],PCC!B:B,PCC!J:J)</f>
        <v>4</v>
      </c>
      <c r="AC13" s="3">
        <f>_xlfn.XLOOKUP(Table2[[#This Row],[SAPSA Number]],'SAOpen Rifle'!B:B,'SAOpen Rifle'!J:J)</f>
        <v>0</v>
      </c>
      <c r="AD13" s="3">
        <f>_xlfn.XLOOKUP(Table2[[#This Row],[SAPSA Number]],'SA Std Rifle'!B:B,'SA Std Rifle'!J:J)</f>
        <v>0</v>
      </c>
      <c r="AE13" s="3">
        <f>_xlfn.XLOOKUP(Table2[[#This Row],[SAPSA Number]],'STD Mini Rifle'!B:B,'STD Mini Rifle'!J:J)</f>
        <v>0</v>
      </c>
      <c r="AF13" s="3">
        <f>_xlfn.XLOOKUP(Table2[[#This Row],[SAPSA Number]],'Open Mini Rifle'!B:B,'Open Mini Rifle'!J:J)</f>
        <v>0</v>
      </c>
      <c r="AG13" s="3">
        <f>_xlfn.XLOOKUP(Table2[[#This Row],[SAPSA Number]],'SA OPEN Shotgun'!B:B,'SA OPEN Shotgun'!J:J)</f>
        <v>0</v>
      </c>
      <c r="AH13" s="3">
        <f>_xlfn.XLOOKUP(Table2[[#This Row],[SAPSA Number]],'SA STD Shotgun'!B:B,'SA STD Shotgun'!J:J)</f>
        <v>0</v>
      </c>
      <c r="AI13" s="3">
        <f>_xlfn.XLOOKUP(Table2[[#This Row],[SAPSA Number]],'MAN STD Shotgun'!B:B,'MAN STD Shotgun'!J:J)</f>
        <v>0</v>
      </c>
      <c r="AJ13" s="4">
        <f>_xlfn.XLOOKUP(Table2[[#This Row],[SAPSA Number]],'MODIFIED Shotgun'!B:B,'MODIFIED Shotgun'!J:J)</f>
        <v>0</v>
      </c>
    </row>
    <row r="14" spans="1:37" x14ac:dyDescent="0.25">
      <c r="A14" s="2">
        <v>591</v>
      </c>
      <c r="B14" s="2" t="str">
        <f>_xlfn.XLOOKUP(Table2[[#This Row],[SAPSA Number]],Table1[SAPSA number],Table1[Paid up])</f>
        <v>Y</v>
      </c>
      <c r="C14" s="5" t="s">
        <v>100</v>
      </c>
      <c r="D14" s="5" t="s">
        <v>101</v>
      </c>
      <c r="E14" s="3" t="s">
        <v>102</v>
      </c>
      <c r="F14" s="77" t="str">
        <f ca="1">_xlfn.XLOOKUP(Table2[[#This Row],[SAPSA Number]],Table1[SAPSA number],Table1[Gender])</f>
        <v>GS</v>
      </c>
      <c r="G14" s="3">
        <f ca="1">_xlfn.XLOOKUP(Table2[[#This Row],[SAPSA Number]],Table1[SAPSA number],Table1[Age])</f>
        <v>74</v>
      </c>
      <c r="H14" s="3">
        <v>4</v>
      </c>
      <c r="I14" s="3">
        <f>SUM(Table2[[#This Row],[Club Points]:[League Points Earned - Dec]])</f>
        <v>40</v>
      </c>
      <c r="J14" s="3">
        <f>_xlfn.XLOOKUP(Table2[[#This Row],[SAPSA Number]],'STD Handgun'!B:B,'STD Handgun'!J:J)+_xlfn.XLOOKUP(Table2[[#This Row],[SAPSA Number]],'PROD Handgun'!B:B,'PROD Handgun'!J:J)+_xlfn.XLOOKUP(Table2[[#This Row],[SAPSA Number]],'PROD OPTICS Handgun'!B:B,'PROD OPTICS Handgun'!J:J)+_xlfn.XLOOKUP(Table2[[#This Row],[SAPSA Number]],'OPEN Handgun'!B:B,'OPEN Handgun'!J:J)+_xlfn.XLOOKUP(Table2[[#This Row],[SAPSA Number]],'CLASSIC Handgun'!B:B,'CLASSIC Handgun'!J:J)+_xlfn.XLOOKUP(Table2[[#This Row],[SAPSA Number]],Revolver!B:B,Revolver!J:J)+_xlfn.XLOOKUP(Table2[[#This Row],[SAPSA Number]],PCC!B:B,PCC!J:J)+_xlfn.XLOOKUP(Table2[[#This Row],[SAPSA Number]],'SAOpen Rifle'!B:B,'SAOpen Rifle'!J:J)+_xlfn.XLOOKUP(Table2[[#This Row],[SAPSA Number]],'SA Std Rifle'!B:B,'SA Std Rifle'!J:J)+_xlfn.XLOOKUP(Table2[[#This Row],[SAPSA Number]],'Open Mini Rifle'!B:B,'Open Mini Rifle'!J:J)+_xlfn.XLOOKUP(Table2[[#This Row],[SAPSA Number]],'STD Mini Rifle'!B:B,'STD Mini Rifle'!J:J)+_xlfn.XLOOKUP(Table2[[#This Row],[SAPSA Number]],'SA OPEN Shotgun'!B:B,'SA OPEN Shotgun'!J:J)+_xlfn.XLOOKUP(Table2[[#This Row],[SAPSA Number]],'SA STD Shotgun'!B:B,'SA STD Shotgun'!J:J)+_xlfn.XLOOKUP(Table2[[#This Row],[SAPSA Number]],'MAN STD Shotgun'!B:B,'MAN STD Shotgun'!J:J)+_xlfn.XLOOKUP(Table2[[#This Row],[SAPSA Number]],'MODIFIED Shotgun'!B:B,'MODIFIED Shotgun'!J:J)</f>
        <v>15</v>
      </c>
      <c r="K14" s="3"/>
      <c r="L14" s="3">
        <v>2</v>
      </c>
      <c r="M14" s="3">
        <v>4</v>
      </c>
      <c r="N14" s="3">
        <v>2</v>
      </c>
      <c r="O14" s="3">
        <v>4</v>
      </c>
      <c r="P14" s="3">
        <v>2</v>
      </c>
      <c r="Q14" s="3">
        <v>7</v>
      </c>
      <c r="R14" s="3">
        <v>2</v>
      </c>
      <c r="S14" s="3">
        <v>2</v>
      </c>
      <c r="T14" s="3"/>
      <c r="U14" s="3"/>
      <c r="V14" s="3"/>
      <c r="W14" s="3">
        <f>_xlfn.XLOOKUP(Table2[[#This Row],[SAPSA Number]],'STD Handgun'!B:B,'STD Handgun'!J:J)</f>
        <v>0</v>
      </c>
      <c r="X14" s="3">
        <f>_xlfn.XLOOKUP(Table2[[#This Row],[SAPSA Number]],'PROD OPTICS Handgun'!B:B,'PROD OPTICS Handgun'!J:J)</f>
        <v>1</v>
      </c>
      <c r="Y14" s="3">
        <f>_xlfn.XLOOKUP(Table2[[#This Row],[SAPSA Number]],'PROD Handgun'!B:B,'PROD Handgun'!J:J)</f>
        <v>0</v>
      </c>
      <c r="Z14" s="3">
        <f>_xlfn.XLOOKUP(Table2[[#This Row],[SAPSA Number]],'OPEN Handgun'!B:B,'OPEN Handgun'!J:J)</f>
        <v>0</v>
      </c>
      <c r="AA14" s="3">
        <f>_xlfn.XLOOKUP(Table2[[#This Row],[SAPSA Number]],'CLASSIC Handgun'!B:B,'CLASSIC Handgun'!J:J)</f>
        <v>0</v>
      </c>
      <c r="AB14" s="3">
        <f>_xlfn.XLOOKUP(Table2[[#This Row],[SAPSA Number]],PCC!B:B,PCC!J:J)</f>
        <v>11</v>
      </c>
      <c r="AC14" s="3">
        <f>_xlfn.XLOOKUP(Table2[[#This Row],[SAPSA Number]],'SAOpen Rifle'!B:B,'SAOpen Rifle'!J:J)</f>
        <v>0</v>
      </c>
      <c r="AD14" s="3">
        <f>_xlfn.XLOOKUP(Table2[[#This Row],[SAPSA Number]],'SA Std Rifle'!B:B,'SA Std Rifle'!J:J)</f>
        <v>0</v>
      </c>
      <c r="AE14" s="3">
        <f>_xlfn.XLOOKUP(Table2[[#This Row],[SAPSA Number]],'STD Mini Rifle'!B:B,'STD Mini Rifle'!J:J)</f>
        <v>0</v>
      </c>
      <c r="AF14" s="3">
        <f>_xlfn.XLOOKUP(Table2[[#This Row],[SAPSA Number]],'Open Mini Rifle'!B:B,'Open Mini Rifle'!J:J)</f>
        <v>0</v>
      </c>
      <c r="AG14" s="3">
        <f>_xlfn.XLOOKUP(Table2[[#This Row],[SAPSA Number]],'SA OPEN Shotgun'!B:B,'SA OPEN Shotgun'!J:J)</f>
        <v>3</v>
      </c>
      <c r="AH14" s="3">
        <f>_xlfn.XLOOKUP(Table2[[#This Row],[SAPSA Number]],'SA STD Shotgun'!B:B,'SA STD Shotgun'!J:J)</f>
        <v>0</v>
      </c>
      <c r="AI14" s="3">
        <f>_xlfn.XLOOKUP(Table2[[#This Row],[SAPSA Number]],'MAN STD Shotgun'!B:B,'MAN STD Shotgun'!J:J)</f>
        <v>0</v>
      </c>
      <c r="AJ14" s="4">
        <f>_xlfn.XLOOKUP(Table2[[#This Row],[SAPSA Number]],'MODIFIED Shotgun'!B:B,'MODIFIED Shotgun'!J:J)</f>
        <v>0</v>
      </c>
    </row>
    <row r="15" spans="1:37" x14ac:dyDescent="0.25">
      <c r="A15" s="2">
        <v>601</v>
      </c>
      <c r="B15" s="2" t="str">
        <f>_xlfn.XLOOKUP(Table2[[#This Row],[SAPSA Number]],Table1[SAPSA number],Table1[Paid up])</f>
        <v>Y</v>
      </c>
      <c r="C15" s="68" t="s">
        <v>471</v>
      </c>
      <c r="D15" s="68" t="s">
        <v>101</v>
      </c>
      <c r="E15" s="79" t="s">
        <v>398</v>
      </c>
      <c r="F15" s="75" t="str">
        <f ca="1">_xlfn.XLOOKUP(Table2[[#This Row],[SAPSA Number]],Table1[SAPSA number],Table1[Gender])</f>
        <v xml:space="preserve"> </v>
      </c>
      <c r="G15" s="3">
        <f ca="1">_xlfn.XLOOKUP(Table2[[#This Row],[SAPSA Number]],Table1[SAPSA number],Table1[Age])</f>
        <v>46</v>
      </c>
      <c r="H15" s="3">
        <v>0</v>
      </c>
      <c r="I15" s="3">
        <f>SUM(Table2[[#This Row],[Club Points]:[League Points Earned - Dec]])</f>
        <v>27</v>
      </c>
      <c r="J15" s="3">
        <f>_xlfn.XLOOKUP(Table2[[#This Row],[SAPSA Number]],'STD Handgun'!B:B,'STD Handgun'!J:J)+_xlfn.XLOOKUP(Table2[[#This Row],[SAPSA Number]],'PROD Handgun'!B:B,'PROD Handgun'!J:J)+_xlfn.XLOOKUP(Table2[[#This Row],[SAPSA Number]],'PROD OPTICS Handgun'!B:B,'PROD OPTICS Handgun'!J:J)+_xlfn.XLOOKUP(Table2[[#This Row],[SAPSA Number]],'OPEN Handgun'!B:B,'OPEN Handgun'!J:J)+_xlfn.XLOOKUP(Table2[[#This Row],[SAPSA Number]],'CLASSIC Handgun'!B:B,'CLASSIC Handgun'!J:J)+_xlfn.XLOOKUP(Table2[[#This Row],[SAPSA Number]],Revolver!B:B,Revolver!J:J)+_xlfn.XLOOKUP(Table2[[#This Row],[SAPSA Number]],PCC!B:B,PCC!J:J)+_xlfn.XLOOKUP(Table2[[#This Row],[SAPSA Number]],'SAOpen Rifle'!B:B,'SAOpen Rifle'!J:J)+_xlfn.XLOOKUP(Table2[[#This Row],[SAPSA Number]],'SA Std Rifle'!B:B,'SA Std Rifle'!J:J)+_xlfn.XLOOKUP(Table2[[#This Row],[SAPSA Number]],'Open Mini Rifle'!B:B,'Open Mini Rifle'!J:J)+_xlfn.XLOOKUP(Table2[[#This Row],[SAPSA Number]],'STD Mini Rifle'!B:B,'STD Mini Rifle'!J:J)+_xlfn.XLOOKUP(Table2[[#This Row],[SAPSA Number]],'SA OPEN Shotgun'!B:B,'SA OPEN Shotgun'!J:J)+_xlfn.XLOOKUP(Table2[[#This Row],[SAPSA Number]],'SA STD Shotgun'!B:B,'SA STD Shotgun'!J:J)+_xlfn.XLOOKUP(Table2[[#This Row],[SAPSA Number]],'MAN STD Shotgun'!B:B,'MAN STD Shotgun'!J:J)+_xlfn.XLOOKUP(Table2[[#This Row],[SAPSA Number]],'MODIFIED Shotgun'!B:B,'MODIFIED Shotgun'!J:J)</f>
        <v>12</v>
      </c>
      <c r="K15" s="3"/>
      <c r="L15" s="3"/>
      <c r="M15" s="3">
        <v>4</v>
      </c>
      <c r="N15" s="3"/>
      <c r="O15" s="3">
        <v>2</v>
      </c>
      <c r="P15" s="3">
        <v>2</v>
      </c>
      <c r="Q15" s="3">
        <v>5</v>
      </c>
      <c r="R15" s="3"/>
      <c r="S15" s="3">
        <v>2</v>
      </c>
      <c r="T15" s="3"/>
      <c r="U15" s="3"/>
      <c r="V15" s="3"/>
      <c r="W15" s="3">
        <f>_xlfn.XLOOKUP(Table2[[#This Row],[SAPSA Number]],'STD Handgun'!B:B,'STD Handgun'!J:J)</f>
        <v>0</v>
      </c>
      <c r="X15" s="3">
        <f>_xlfn.XLOOKUP(Table2[[#This Row],[SAPSA Number]],'PROD OPTICS Handgun'!B:B,'PROD OPTICS Handgun'!J:J)</f>
        <v>6</v>
      </c>
      <c r="Y15" s="3">
        <f>_xlfn.XLOOKUP(Table2[[#This Row],[SAPSA Number]],'PROD Handgun'!B:B,'PROD Handgun'!J:J)</f>
        <v>0</v>
      </c>
      <c r="Z15" s="3">
        <f>_xlfn.XLOOKUP(Table2[[#This Row],[SAPSA Number]],'OPEN Handgun'!B:B,'OPEN Handgun'!J:J)</f>
        <v>0</v>
      </c>
      <c r="AA15" s="3">
        <f>_xlfn.XLOOKUP(Table2[[#This Row],[SAPSA Number]],'CLASSIC Handgun'!B:B,'CLASSIC Handgun'!J:J)</f>
        <v>0</v>
      </c>
      <c r="AB15" s="3">
        <f>_xlfn.XLOOKUP(Table2[[#This Row],[SAPSA Number]],PCC!B:B,PCC!J:J)</f>
        <v>3</v>
      </c>
      <c r="AC15" s="3">
        <f>_xlfn.XLOOKUP(Table2[[#This Row],[SAPSA Number]],'SAOpen Rifle'!B:B,'SAOpen Rifle'!J:J)</f>
        <v>0</v>
      </c>
      <c r="AD15" s="3">
        <f>_xlfn.XLOOKUP(Table2[[#This Row],[SAPSA Number]],'SA Std Rifle'!B:B,'SA Std Rifle'!J:J)</f>
        <v>0</v>
      </c>
      <c r="AE15" s="3">
        <f>_xlfn.XLOOKUP(Table2[[#This Row],[SAPSA Number]],'STD Mini Rifle'!B:B,'STD Mini Rifle'!J:J)</f>
        <v>0</v>
      </c>
      <c r="AF15" s="3">
        <f>_xlfn.XLOOKUP(Table2[[#This Row],[SAPSA Number]],'Open Mini Rifle'!B:B,'Open Mini Rifle'!J:J)</f>
        <v>0</v>
      </c>
      <c r="AG15" s="3">
        <f>_xlfn.XLOOKUP(Table2[[#This Row],[SAPSA Number]],'SA OPEN Shotgun'!B:B,'SA OPEN Shotgun'!J:J)</f>
        <v>3</v>
      </c>
      <c r="AH15" s="3">
        <f>_xlfn.XLOOKUP(Table2[[#This Row],[SAPSA Number]],'SA STD Shotgun'!B:B,'SA STD Shotgun'!J:J)</f>
        <v>0</v>
      </c>
      <c r="AI15" s="3">
        <f>_xlfn.XLOOKUP(Table2[[#This Row],[SAPSA Number]],'MAN STD Shotgun'!B:B,'MAN STD Shotgun'!J:J)</f>
        <v>0</v>
      </c>
      <c r="AJ15" s="4">
        <f>_xlfn.XLOOKUP(Table2[[#This Row],[SAPSA Number]],'MODIFIED Shotgun'!B:B,'MODIFIED Shotgun'!J:J)</f>
        <v>0</v>
      </c>
    </row>
    <row r="16" spans="1:37" x14ac:dyDescent="0.25">
      <c r="A16" s="2">
        <v>6855</v>
      </c>
      <c r="B16" s="2" t="str">
        <f>_xlfn.XLOOKUP(Table2[[#This Row],[SAPSA Number]],Table1[SAPSA number],Table1[Paid up])</f>
        <v>Y</v>
      </c>
      <c r="C16" s="5" t="s">
        <v>487</v>
      </c>
      <c r="D16" s="5" t="s">
        <v>488</v>
      </c>
      <c r="E16" s="3" t="s">
        <v>42</v>
      </c>
      <c r="F16" s="75" t="str">
        <f ca="1">_xlfn.XLOOKUP(Table2[[#This Row],[SAPSA Number]],Table1[SAPSA number],Table1[Gender])</f>
        <v xml:space="preserve"> </v>
      </c>
      <c r="G16" s="3">
        <f ca="1">_xlfn.XLOOKUP(Table2[[#This Row],[SAPSA Number]],Table1[SAPSA number],Table1[Age])</f>
        <v>38</v>
      </c>
      <c r="H16" s="3">
        <v>2</v>
      </c>
      <c r="I16" s="3">
        <f>SUM(Table2[[#This Row],[Club Points]:[League Points Earned - Dec]])</f>
        <v>6</v>
      </c>
      <c r="J16" s="3">
        <f>_xlfn.XLOOKUP(Table2[[#This Row],[SAPSA Number]],'STD Handgun'!B:B,'STD Handgun'!J:J)+_xlfn.XLOOKUP(Table2[[#This Row],[SAPSA Number]],'PROD Handgun'!B:B,'PROD Handgun'!J:J)+_xlfn.XLOOKUP(Table2[[#This Row],[SAPSA Number]],'PROD OPTICS Handgun'!B:B,'PROD OPTICS Handgun'!J:J)+_xlfn.XLOOKUP(Table2[[#This Row],[SAPSA Number]],'OPEN Handgun'!B:B,'OPEN Handgun'!J:J)+_xlfn.XLOOKUP(Table2[[#This Row],[SAPSA Number]],'CLASSIC Handgun'!B:B,'CLASSIC Handgun'!J:J)+_xlfn.XLOOKUP(Table2[[#This Row],[SAPSA Number]],Revolver!B:B,Revolver!J:J)+_xlfn.XLOOKUP(Table2[[#This Row],[SAPSA Number]],PCC!B:B,PCC!J:J)+_xlfn.XLOOKUP(Table2[[#This Row],[SAPSA Number]],'SAOpen Rifle'!B:B,'SAOpen Rifle'!J:J)+_xlfn.XLOOKUP(Table2[[#This Row],[SAPSA Number]],'SA Std Rifle'!B:B,'SA Std Rifle'!J:J)+_xlfn.XLOOKUP(Table2[[#This Row],[SAPSA Number]],'Open Mini Rifle'!B:B,'Open Mini Rifle'!J:J)+_xlfn.XLOOKUP(Table2[[#This Row],[SAPSA Number]],'STD Mini Rifle'!B:B,'STD Mini Rifle'!J:J)+_xlfn.XLOOKUP(Table2[[#This Row],[SAPSA Number]],'SA OPEN Shotgun'!B:B,'SA OPEN Shotgun'!J:J)+_xlfn.XLOOKUP(Table2[[#This Row],[SAPSA Number]],'SA STD Shotgun'!B:B,'SA STD Shotgun'!J:J)+_xlfn.XLOOKUP(Table2[[#This Row],[SAPSA Number]],'MAN STD Shotgun'!B:B,'MAN STD Shotgun'!J:J)+_xlfn.XLOOKUP(Table2[[#This Row],[SAPSA Number]],'MODIFIED Shotgun'!B:B,'MODIFIED Shotgun'!J:J)</f>
        <v>6</v>
      </c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>
        <f>_xlfn.XLOOKUP(Table2[[#This Row],[SAPSA Number]],'STD Handgun'!B:B,'STD Handgun'!J:J)</f>
        <v>0</v>
      </c>
      <c r="X16" s="3">
        <f>_xlfn.XLOOKUP(Table2[[#This Row],[SAPSA Number]],'PROD OPTICS Handgun'!B:B,'PROD OPTICS Handgun'!J:J)</f>
        <v>0</v>
      </c>
      <c r="Y16" s="3">
        <f>_xlfn.XLOOKUP(Table2[[#This Row],[SAPSA Number]],'PROD Handgun'!B:B,'PROD Handgun'!J:J)</f>
        <v>6</v>
      </c>
      <c r="Z16" s="3">
        <f>_xlfn.XLOOKUP(Table2[[#This Row],[SAPSA Number]],'OPEN Handgun'!B:B,'OPEN Handgun'!J:J)</f>
        <v>0</v>
      </c>
      <c r="AA16" s="3">
        <f>_xlfn.XLOOKUP(Table2[[#This Row],[SAPSA Number]],'CLASSIC Handgun'!B:B,'CLASSIC Handgun'!J:J)</f>
        <v>0</v>
      </c>
      <c r="AB16" s="3">
        <f>_xlfn.XLOOKUP(Table2[[#This Row],[SAPSA Number]],PCC!B:B,PCC!J:J)</f>
        <v>0</v>
      </c>
      <c r="AC16" s="3">
        <f>_xlfn.XLOOKUP(Table2[[#This Row],[SAPSA Number]],'SAOpen Rifle'!B:B,'SAOpen Rifle'!J:J)</f>
        <v>0</v>
      </c>
      <c r="AD16" s="3">
        <f>_xlfn.XLOOKUP(Table2[[#This Row],[SAPSA Number]],'SA Std Rifle'!B:B,'SA Std Rifle'!J:J)</f>
        <v>0</v>
      </c>
      <c r="AE16" s="3">
        <f>_xlfn.XLOOKUP(Table2[[#This Row],[SAPSA Number]],'STD Mini Rifle'!B:B,'STD Mini Rifle'!J:J)</f>
        <v>0</v>
      </c>
      <c r="AF16" s="3">
        <f>_xlfn.XLOOKUP(Table2[[#This Row],[SAPSA Number]],'Open Mini Rifle'!B:B,'Open Mini Rifle'!J:J)</f>
        <v>0</v>
      </c>
      <c r="AG16" s="3">
        <f>_xlfn.XLOOKUP(Table2[[#This Row],[SAPSA Number]],'SA OPEN Shotgun'!B:B,'SA OPEN Shotgun'!J:J)</f>
        <v>0</v>
      </c>
      <c r="AH16" s="3">
        <f>_xlfn.XLOOKUP(Table2[[#This Row],[SAPSA Number]],'SA STD Shotgun'!B:B,'SA STD Shotgun'!J:J)</f>
        <v>0</v>
      </c>
      <c r="AI16" s="3">
        <f>_xlfn.XLOOKUP(Table2[[#This Row],[SAPSA Number]],'MAN STD Shotgun'!B:B,'MAN STD Shotgun'!J:J)</f>
        <v>0</v>
      </c>
      <c r="AJ16" s="4">
        <f>_xlfn.XLOOKUP(Table2[[#This Row],[SAPSA Number]],'MODIFIED Shotgun'!B:B,'MODIFIED Shotgun'!J:J)</f>
        <v>0</v>
      </c>
    </row>
    <row r="17" spans="1:36" x14ac:dyDescent="0.25">
      <c r="A17" s="2">
        <v>7193</v>
      </c>
      <c r="B17" s="2" t="str">
        <f>_xlfn.XLOOKUP(Table2[[#This Row],[SAPSA Number]],Table1[SAPSA number],Table1[Paid up])</f>
        <v>Y</v>
      </c>
      <c r="C17" s="5" t="s">
        <v>676</v>
      </c>
      <c r="D17" s="5" t="s">
        <v>488</v>
      </c>
      <c r="E17" s="3" t="s">
        <v>677</v>
      </c>
      <c r="F17" s="77" t="str">
        <f>_xlfn.XLOOKUP(Table2[[#This Row],[SAPSA Number]],Table1[SAPSA number],Table1[Gender])</f>
        <v>Lady</v>
      </c>
      <c r="G17" s="3">
        <f ca="1">_xlfn.XLOOKUP(Table2[[#This Row],[SAPSA Number]],Table1[SAPSA number],Table1[Age])</f>
        <v>39</v>
      </c>
      <c r="H17" s="3">
        <v>4</v>
      </c>
      <c r="I17" s="3">
        <f>SUM(Table2[[#This Row],[Club Points]:[League Points Earned - Dec]])</f>
        <v>1</v>
      </c>
      <c r="J17" s="3">
        <f>_xlfn.XLOOKUP(Table2[[#This Row],[SAPSA Number]],'STD Handgun'!B:B,'STD Handgun'!J:J)+_xlfn.XLOOKUP(Table2[[#This Row],[SAPSA Number]],'PROD Handgun'!B:B,'PROD Handgun'!J:J)+_xlfn.XLOOKUP(Table2[[#This Row],[SAPSA Number]],'PROD OPTICS Handgun'!B:B,'PROD OPTICS Handgun'!J:J)+_xlfn.XLOOKUP(Table2[[#This Row],[SAPSA Number]],'OPEN Handgun'!B:B,'OPEN Handgun'!J:J)+_xlfn.XLOOKUP(Table2[[#This Row],[SAPSA Number]],'CLASSIC Handgun'!B:B,'CLASSIC Handgun'!J:J)+_xlfn.XLOOKUP(Table2[[#This Row],[SAPSA Number]],Revolver!B:B,Revolver!J:J)+_xlfn.XLOOKUP(Table2[[#This Row],[SAPSA Number]],PCC!B:B,PCC!J:J)+_xlfn.XLOOKUP(Table2[[#This Row],[SAPSA Number]],'SAOpen Rifle'!B:B,'SAOpen Rifle'!J:J)+_xlfn.XLOOKUP(Table2[[#This Row],[SAPSA Number]],'SA Std Rifle'!B:B,'SA Std Rifle'!J:J)+_xlfn.XLOOKUP(Table2[[#This Row],[SAPSA Number]],'Open Mini Rifle'!B:B,'Open Mini Rifle'!J:J)+_xlfn.XLOOKUP(Table2[[#This Row],[SAPSA Number]],'STD Mini Rifle'!B:B,'STD Mini Rifle'!J:J)+_xlfn.XLOOKUP(Table2[[#This Row],[SAPSA Number]],'SA OPEN Shotgun'!B:B,'SA OPEN Shotgun'!J:J)+_xlfn.XLOOKUP(Table2[[#This Row],[SAPSA Number]],'SA STD Shotgun'!B:B,'SA STD Shotgun'!J:J)+_xlfn.XLOOKUP(Table2[[#This Row],[SAPSA Number]],'MAN STD Shotgun'!B:B,'MAN STD Shotgun'!J:J)+_xlfn.XLOOKUP(Table2[[#This Row],[SAPSA Number]],'MODIFIED Shotgun'!B:B,'MODIFIED Shotgun'!J:J)</f>
        <v>1</v>
      </c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>
        <f>_xlfn.XLOOKUP(Table2[[#This Row],[SAPSA Number]],'STD Handgun'!B:B,'STD Handgun'!J:J)</f>
        <v>0</v>
      </c>
      <c r="X17" s="3">
        <f>_xlfn.XLOOKUP(Table2[[#This Row],[SAPSA Number]],'PROD OPTICS Handgun'!B:B,'PROD OPTICS Handgun'!J:J)</f>
        <v>0</v>
      </c>
      <c r="Y17" s="3">
        <f>_xlfn.XLOOKUP(Table2[[#This Row],[SAPSA Number]],'PROD Handgun'!B:B,'PROD Handgun'!J:J)</f>
        <v>1</v>
      </c>
      <c r="Z17" s="3">
        <f>_xlfn.XLOOKUP(Table2[[#This Row],[SAPSA Number]],'OPEN Handgun'!B:B,'OPEN Handgun'!J:J)</f>
        <v>0</v>
      </c>
      <c r="AA17" s="3">
        <f>_xlfn.XLOOKUP(Table2[[#This Row],[SAPSA Number]],'CLASSIC Handgun'!B:B,'CLASSIC Handgun'!J:J)</f>
        <v>0</v>
      </c>
      <c r="AB17" s="3">
        <f>_xlfn.XLOOKUP(Table2[[#This Row],[SAPSA Number]],PCC!B:B,PCC!J:J)</f>
        <v>0</v>
      </c>
      <c r="AC17" s="3">
        <f>_xlfn.XLOOKUP(Table2[[#This Row],[SAPSA Number]],'SAOpen Rifle'!B:B,'SAOpen Rifle'!J:J)</f>
        <v>0</v>
      </c>
      <c r="AD17" s="3">
        <f>_xlfn.XLOOKUP(Table2[[#This Row],[SAPSA Number]],'SA Std Rifle'!B:B,'SA Std Rifle'!J:J)</f>
        <v>0</v>
      </c>
      <c r="AE17" s="3">
        <f>_xlfn.XLOOKUP(Table2[[#This Row],[SAPSA Number]],'STD Mini Rifle'!B:B,'STD Mini Rifle'!J:J)</f>
        <v>0</v>
      </c>
      <c r="AF17" s="3">
        <f>_xlfn.XLOOKUP(Table2[[#This Row],[SAPSA Number]],'Open Mini Rifle'!B:B,'Open Mini Rifle'!J:J)</f>
        <v>0</v>
      </c>
      <c r="AG17" s="3">
        <f>_xlfn.XLOOKUP(Table2[[#This Row],[SAPSA Number]],'SA OPEN Shotgun'!B:B,'SA OPEN Shotgun'!J:J)</f>
        <v>0</v>
      </c>
      <c r="AH17" s="3">
        <f>_xlfn.XLOOKUP(Table2[[#This Row],[SAPSA Number]],'SA STD Shotgun'!B:B,'SA STD Shotgun'!J:J)</f>
        <v>0</v>
      </c>
      <c r="AI17" s="3">
        <f>_xlfn.XLOOKUP(Table2[[#This Row],[SAPSA Number]],'MAN STD Shotgun'!B:B,'MAN STD Shotgun'!J:J)</f>
        <v>0</v>
      </c>
      <c r="AJ17" s="4">
        <f>_xlfn.XLOOKUP(Table2[[#This Row],[SAPSA Number]],'MODIFIED Shotgun'!B:B,'MODIFIED Shotgun'!J:J)</f>
        <v>0</v>
      </c>
    </row>
    <row r="18" spans="1:36" x14ac:dyDescent="0.25">
      <c r="A18" s="2">
        <v>301</v>
      </c>
      <c r="B18" s="2" t="str">
        <f>_xlfn.XLOOKUP(Table2[[#This Row],[SAPSA Number]],Table1[SAPSA number],Table1[Paid up])</f>
        <v>Y</v>
      </c>
      <c r="C18" s="5" t="s">
        <v>662</v>
      </c>
      <c r="D18" s="5" t="s">
        <v>663</v>
      </c>
      <c r="E18" s="3" t="s">
        <v>664</v>
      </c>
      <c r="F18" s="77" t="str">
        <f ca="1">_xlfn.XLOOKUP(Table2[[#This Row],[SAPSA Number]],Table1[SAPSA number],Table1[Gender])</f>
        <v>GS</v>
      </c>
      <c r="G18" s="3"/>
      <c r="H18" s="67"/>
      <c r="I18" s="3">
        <f>SUM(Table2[[#This Row],[Club Points]:[League Points Earned - Dec]])</f>
        <v>0</v>
      </c>
      <c r="J18" s="3">
        <f>_xlfn.XLOOKUP(Table2[[#This Row],[SAPSA Number]],'STD Handgun'!B:B,'STD Handgun'!J:J)+_xlfn.XLOOKUP(Table2[[#This Row],[SAPSA Number]],'PROD Handgun'!B:B,'PROD Handgun'!J:J)+_xlfn.XLOOKUP(Table2[[#This Row],[SAPSA Number]],'PROD OPTICS Handgun'!B:B,'PROD OPTICS Handgun'!J:J)+_xlfn.XLOOKUP(Table2[[#This Row],[SAPSA Number]],'OPEN Handgun'!B:B,'OPEN Handgun'!J:J)+_xlfn.XLOOKUP(Table2[[#This Row],[SAPSA Number]],'CLASSIC Handgun'!B:B,'CLASSIC Handgun'!J:J)+_xlfn.XLOOKUP(Table2[[#This Row],[SAPSA Number]],Revolver!B:B,Revolver!J:J)+_xlfn.XLOOKUP(Table2[[#This Row],[SAPSA Number]],PCC!B:B,PCC!J:J)+_xlfn.XLOOKUP(Table2[[#This Row],[SAPSA Number]],'SAOpen Rifle'!B:B,'SAOpen Rifle'!J:J)+_xlfn.XLOOKUP(Table2[[#This Row],[SAPSA Number]],'SA Std Rifle'!B:B,'SA Std Rifle'!J:J)+_xlfn.XLOOKUP(Table2[[#This Row],[SAPSA Number]],'Open Mini Rifle'!B:B,'Open Mini Rifle'!J:J)+_xlfn.XLOOKUP(Table2[[#This Row],[SAPSA Number]],'STD Mini Rifle'!B:B,'STD Mini Rifle'!J:J)+_xlfn.XLOOKUP(Table2[[#This Row],[SAPSA Number]],'SA OPEN Shotgun'!B:B,'SA OPEN Shotgun'!J:J)+_xlfn.XLOOKUP(Table2[[#This Row],[SAPSA Number]],'SA STD Shotgun'!B:B,'SA STD Shotgun'!J:J)+_xlfn.XLOOKUP(Table2[[#This Row],[SAPSA Number]],'MAN STD Shotgun'!B:B,'MAN STD Shotgun'!J:J)+_xlfn.XLOOKUP(Table2[[#This Row],[SAPSA Number]],'MODIFIED Shotgun'!B:B,'MODIFIED Shotgun'!J:J)</f>
        <v>0</v>
      </c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>
        <f>_xlfn.XLOOKUP(Table2[[#This Row],[SAPSA Number]],'STD Handgun'!B:B,'STD Handgun'!J:J)</f>
        <v>0</v>
      </c>
      <c r="X18" s="3">
        <f>_xlfn.XLOOKUP(Table2[[#This Row],[SAPSA Number]],'PROD OPTICS Handgun'!B:B,'PROD OPTICS Handgun'!J:J)</f>
        <v>0</v>
      </c>
      <c r="Y18" s="3">
        <f>_xlfn.XLOOKUP(Table2[[#This Row],[SAPSA Number]],'PROD Handgun'!B:B,'PROD Handgun'!J:J)</f>
        <v>0</v>
      </c>
      <c r="Z18" s="3">
        <f>_xlfn.XLOOKUP(Table2[[#This Row],[SAPSA Number]],'OPEN Handgun'!B:B,'OPEN Handgun'!J:J)</f>
        <v>0</v>
      </c>
      <c r="AA18" s="3">
        <f>_xlfn.XLOOKUP(Table2[[#This Row],[SAPSA Number]],'CLASSIC Handgun'!B:B,'CLASSIC Handgun'!J:J)</f>
        <v>0</v>
      </c>
      <c r="AB18" s="3">
        <f>_xlfn.XLOOKUP(Table2[[#This Row],[SAPSA Number]],PCC!B:B,PCC!J:J)</f>
        <v>0</v>
      </c>
      <c r="AC18" s="3">
        <f>_xlfn.XLOOKUP(Table2[[#This Row],[SAPSA Number]],'SAOpen Rifle'!B:B,'SAOpen Rifle'!J:J)</f>
        <v>0</v>
      </c>
      <c r="AD18" s="3">
        <f>_xlfn.XLOOKUP(Table2[[#This Row],[SAPSA Number]],'SA Std Rifle'!B:B,'SA Std Rifle'!J:J)</f>
        <v>0</v>
      </c>
      <c r="AE18" s="3">
        <f>_xlfn.XLOOKUP(Table2[[#This Row],[SAPSA Number]],'STD Mini Rifle'!B:B,'STD Mini Rifle'!J:J)</f>
        <v>0</v>
      </c>
      <c r="AF18" s="3">
        <f>_xlfn.XLOOKUP(Table2[[#This Row],[SAPSA Number]],'Open Mini Rifle'!B:B,'Open Mini Rifle'!J:J)</f>
        <v>0</v>
      </c>
      <c r="AG18" s="3">
        <f>_xlfn.XLOOKUP(Table2[[#This Row],[SAPSA Number]],'SA OPEN Shotgun'!B:B,'SA OPEN Shotgun'!J:J)</f>
        <v>0</v>
      </c>
      <c r="AH18" s="3">
        <f>_xlfn.XLOOKUP(Table2[[#This Row],[SAPSA Number]],'SA STD Shotgun'!B:B,'SA STD Shotgun'!J:J)</f>
        <v>0</v>
      </c>
      <c r="AI18" s="3">
        <f>_xlfn.XLOOKUP(Table2[[#This Row],[SAPSA Number]],'MAN STD Shotgun'!B:B,'MAN STD Shotgun'!J:J)</f>
        <v>0</v>
      </c>
      <c r="AJ18" s="4">
        <f>_xlfn.XLOOKUP(Table2[[#This Row],[SAPSA Number]],'MODIFIED Shotgun'!B:B,'MODIFIED Shotgun'!J:J)</f>
        <v>0</v>
      </c>
    </row>
    <row r="19" spans="1:36" x14ac:dyDescent="0.25">
      <c r="A19" s="2">
        <v>6846</v>
      </c>
      <c r="B19" s="2" t="str">
        <f>_xlfn.XLOOKUP(Table2[[#This Row],[SAPSA Number]],Table1[SAPSA number],Table1[Paid up])</f>
        <v>Y</v>
      </c>
      <c r="C19" s="5" t="s">
        <v>485</v>
      </c>
      <c r="D19" s="5" t="s">
        <v>482</v>
      </c>
      <c r="E19" s="3" t="s">
        <v>483</v>
      </c>
      <c r="F19" s="75" t="str">
        <f ca="1">_xlfn.XLOOKUP(Table2[[#This Row],[SAPSA Number]],Table1[SAPSA number],Table1[Gender])</f>
        <v xml:space="preserve"> </v>
      </c>
      <c r="G19" s="3">
        <f ca="1">_xlfn.XLOOKUP(Table2[[#This Row],[SAPSA Number]],Table1[SAPSA number],Table1[Age])</f>
        <v>41</v>
      </c>
      <c r="H19" s="3">
        <v>1</v>
      </c>
      <c r="I19" s="3">
        <f>SUM(Table2[[#This Row],[Club Points]:[League Points Earned - Dec]])</f>
        <v>6</v>
      </c>
      <c r="J19" s="3">
        <f>_xlfn.XLOOKUP(Table2[[#This Row],[SAPSA Number]],'STD Handgun'!B:B,'STD Handgun'!J:J)+_xlfn.XLOOKUP(Table2[[#This Row],[SAPSA Number]],'PROD Handgun'!B:B,'PROD Handgun'!J:J)+_xlfn.XLOOKUP(Table2[[#This Row],[SAPSA Number]],'PROD OPTICS Handgun'!B:B,'PROD OPTICS Handgun'!J:J)+_xlfn.XLOOKUP(Table2[[#This Row],[SAPSA Number]],'OPEN Handgun'!B:B,'OPEN Handgun'!J:J)+_xlfn.XLOOKUP(Table2[[#This Row],[SAPSA Number]],'CLASSIC Handgun'!B:B,'CLASSIC Handgun'!J:J)+_xlfn.XLOOKUP(Table2[[#This Row],[SAPSA Number]],Revolver!B:B,Revolver!J:J)+_xlfn.XLOOKUP(Table2[[#This Row],[SAPSA Number]],PCC!B:B,PCC!J:J)+_xlfn.XLOOKUP(Table2[[#This Row],[SAPSA Number]],'SAOpen Rifle'!B:B,'SAOpen Rifle'!J:J)+_xlfn.XLOOKUP(Table2[[#This Row],[SAPSA Number]],'SA Std Rifle'!B:B,'SA Std Rifle'!J:J)+_xlfn.XLOOKUP(Table2[[#This Row],[SAPSA Number]],'Open Mini Rifle'!B:B,'Open Mini Rifle'!J:J)+_xlfn.XLOOKUP(Table2[[#This Row],[SAPSA Number]],'STD Mini Rifle'!B:B,'STD Mini Rifle'!J:J)+_xlfn.XLOOKUP(Table2[[#This Row],[SAPSA Number]],'SA OPEN Shotgun'!B:B,'SA OPEN Shotgun'!J:J)+_xlfn.XLOOKUP(Table2[[#This Row],[SAPSA Number]],'SA STD Shotgun'!B:B,'SA STD Shotgun'!J:J)+_xlfn.XLOOKUP(Table2[[#This Row],[SAPSA Number]],'MAN STD Shotgun'!B:B,'MAN STD Shotgun'!J:J)+_xlfn.XLOOKUP(Table2[[#This Row],[SAPSA Number]],'MODIFIED Shotgun'!B:B,'MODIFIED Shotgun'!J:J)</f>
        <v>6</v>
      </c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>
        <f>_xlfn.XLOOKUP(Table2[[#This Row],[SAPSA Number]],'STD Handgun'!B:B,'STD Handgun'!J:J)</f>
        <v>0</v>
      </c>
      <c r="X19" s="3">
        <f>_xlfn.XLOOKUP(Table2[[#This Row],[SAPSA Number]],'PROD OPTICS Handgun'!B:B,'PROD OPTICS Handgun'!J:J)</f>
        <v>0</v>
      </c>
      <c r="Y19" s="3">
        <f>_xlfn.XLOOKUP(Table2[[#This Row],[SAPSA Number]],'PROD Handgun'!B:B,'PROD Handgun'!J:J)</f>
        <v>6</v>
      </c>
      <c r="Z19" s="3">
        <f>_xlfn.XLOOKUP(Table2[[#This Row],[SAPSA Number]],'OPEN Handgun'!B:B,'OPEN Handgun'!J:J)</f>
        <v>0</v>
      </c>
      <c r="AA19" s="3">
        <f>_xlfn.XLOOKUP(Table2[[#This Row],[SAPSA Number]],'CLASSIC Handgun'!B:B,'CLASSIC Handgun'!J:J)</f>
        <v>0</v>
      </c>
      <c r="AB19" s="3">
        <f>_xlfn.XLOOKUP(Table2[[#This Row],[SAPSA Number]],PCC!B:B,PCC!J:J)</f>
        <v>0</v>
      </c>
      <c r="AC19" s="3">
        <f>_xlfn.XLOOKUP(Table2[[#This Row],[SAPSA Number]],'SAOpen Rifle'!B:B,'SAOpen Rifle'!J:J)</f>
        <v>0</v>
      </c>
      <c r="AD19" s="3">
        <f>_xlfn.XLOOKUP(Table2[[#This Row],[SAPSA Number]],'SA Std Rifle'!B:B,'SA Std Rifle'!J:J)</f>
        <v>0</v>
      </c>
      <c r="AE19" s="3">
        <f>_xlfn.XLOOKUP(Table2[[#This Row],[SAPSA Number]],'STD Mini Rifle'!B:B,'STD Mini Rifle'!J:J)</f>
        <v>0</v>
      </c>
      <c r="AF19" s="3">
        <f>_xlfn.XLOOKUP(Table2[[#This Row],[SAPSA Number]],'Open Mini Rifle'!B:B,'Open Mini Rifle'!J:J)</f>
        <v>0</v>
      </c>
      <c r="AG19" s="3">
        <f>_xlfn.XLOOKUP(Table2[[#This Row],[SAPSA Number]],'SA OPEN Shotgun'!B:B,'SA OPEN Shotgun'!J:J)</f>
        <v>0</v>
      </c>
      <c r="AH19" s="3">
        <f>_xlfn.XLOOKUP(Table2[[#This Row],[SAPSA Number]],'SA STD Shotgun'!B:B,'SA STD Shotgun'!J:J)</f>
        <v>0</v>
      </c>
      <c r="AI19" s="3">
        <f>_xlfn.XLOOKUP(Table2[[#This Row],[SAPSA Number]],'MAN STD Shotgun'!B:B,'MAN STD Shotgun'!J:J)</f>
        <v>0</v>
      </c>
      <c r="AJ19" s="4">
        <f>_xlfn.XLOOKUP(Table2[[#This Row],[SAPSA Number]],'MODIFIED Shotgun'!B:B,'MODIFIED Shotgun'!J:J)</f>
        <v>0</v>
      </c>
    </row>
    <row r="20" spans="1:36" x14ac:dyDescent="0.25">
      <c r="A20" s="2">
        <v>6225</v>
      </c>
      <c r="B20" s="2" t="str">
        <f>_xlfn.XLOOKUP(Table2[[#This Row],[SAPSA Number]],Table1[SAPSA number],Table1[Paid up])</f>
        <v>Y</v>
      </c>
      <c r="C20" s="5" t="s">
        <v>146</v>
      </c>
      <c r="D20" s="5" t="s">
        <v>659</v>
      </c>
      <c r="E20" s="3" t="s">
        <v>147</v>
      </c>
      <c r="F20" s="77" t="str">
        <f>_xlfn.XLOOKUP(Table2[[#This Row],[SAPSA Number]],Table1[SAPSA number],Table1[Gender])</f>
        <v>Lady</v>
      </c>
      <c r="G20" s="3">
        <f ca="1">_xlfn.XLOOKUP(Table2[[#This Row],[SAPSA Number]],Table1[SAPSA number],Table1[Age])</f>
        <v>42</v>
      </c>
      <c r="H20" s="3">
        <v>4</v>
      </c>
      <c r="I20" s="3">
        <f>SUM(Table2[[#This Row],[Club Points]:[League Points Earned - Dec]])</f>
        <v>12</v>
      </c>
      <c r="J20" s="3">
        <f>_xlfn.XLOOKUP(Table2[[#This Row],[SAPSA Number]],'STD Handgun'!B:B,'STD Handgun'!J:J)+_xlfn.XLOOKUP(Table2[[#This Row],[SAPSA Number]],'PROD Handgun'!B:B,'PROD Handgun'!J:J)+_xlfn.XLOOKUP(Table2[[#This Row],[SAPSA Number]],'PROD OPTICS Handgun'!B:B,'PROD OPTICS Handgun'!J:J)+_xlfn.XLOOKUP(Table2[[#This Row],[SAPSA Number]],'OPEN Handgun'!B:B,'OPEN Handgun'!J:J)+_xlfn.XLOOKUP(Table2[[#This Row],[SAPSA Number]],'CLASSIC Handgun'!B:B,'CLASSIC Handgun'!J:J)+_xlfn.XLOOKUP(Table2[[#This Row],[SAPSA Number]],Revolver!B:B,Revolver!J:J)+_xlfn.XLOOKUP(Table2[[#This Row],[SAPSA Number]],PCC!B:B,PCC!J:J)+_xlfn.XLOOKUP(Table2[[#This Row],[SAPSA Number]],'SAOpen Rifle'!B:B,'SAOpen Rifle'!J:J)+_xlfn.XLOOKUP(Table2[[#This Row],[SAPSA Number]],'SA Std Rifle'!B:B,'SA Std Rifle'!J:J)+_xlfn.XLOOKUP(Table2[[#This Row],[SAPSA Number]],'Open Mini Rifle'!B:B,'Open Mini Rifle'!J:J)+_xlfn.XLOOKUP(Table2[[#This Row],[SAPSA Number]],'STD Mini Rifle'!B:B,'STD Mini Rifle'!J:J)+_xlfn.XLOOKUP(Table2[[#This Row],[SAPSA Number]],'SA OPEN Shotgun'!B:B,'SA OPEN Shotgun'!J:J)+_xlfn.XLOOKUP(Table2[[#This Row],[SAPSA Number]],'SA STD Shotgun'!B:B,'SA STD Shotgun'!J:J)+_xlfn.XLOOKUP(Table2[[#This Row],[SAPSA Number]],'MAN STD Shotgun'!B:B,'MAN STD Shotgun'!J:J)+_xlfn.XLOOKUP(Table2[[#This Row],[SAPSA Number]],'MODIFIED Shotgun'!B:B,'MODIFIED Shotgun'!J:J)</f>
        <v>8</v>
      </c>
      <c r="K20" s="3">
        <v>2</v>
      </c>
      <c r="L20" s="3"/>
      <c r="M20" s="3"/>
      <c r="N20" s="3"/>
      <c r="O20" s="3"/>
      <c r="P20" s="3">
        <v>2</v>
      </c>
      <c r="Q20" s="3"/>
      <c r="R20" s="3"/>
      <c r="S20" s="3"/>
      <c r="T20" s="3"/>
      <c r="U20" s="3"/>
      <c r="V20" s="3"/>
      <c r="W20" s="3">
        <f>_xlfn.XLOOKUP(Table2[[#This Row],[SAPSA Number]],'STD Handgun'!B:B,'STD Handgun'!J:J)</f>
        <v>7</v>
      </c>
      <c r="X20" s="3">
        <f>_xlfn.XLOOKUP(Table2[[#This Row],[SAPSA Number]],'PROD OPTICS Handgun'!B:B,'PROD OPTICS Handgun'!J:J)</f>
        <v>0</v>
      </c>
      <c r="Y20" s="3">
        <f>_xlfn.XLOOKUP(Table2[[#This Row],[SAPSA Number]],'PROD Handgun'!B:B,'PROD Handgun'!J:J)</f>
        <v>1</v>
      </c>
      <c r="Z20" s="3">
        <f>_xlfn.XLOOKUP(Table2[[#This Row],[SAPSA Number]],'OPEN Handgun'!B:B,'OPEN Handgun'!J:J)</f>
        <v>0</v>
      </c>
      <c r="AA20" s="3">
        <f>_xlfn.XLOOKUP(Table2[[#This Row],[SAPSA Number]],'CLASSIC Handgun'!B:B,'CLASSIC Handgun'!J:J)</f>
        <v>0</v>
      </c>
      <c r="AB20" s="3">
        <f>_xlfn.XLOOKUP(Table2[[#This Row],[SAPSA Number]],PCC!B:B,PCC!J:J)</f>
        <v>0</v>
      </c>
      <c r="AC20" s="3">
        <f>_xlfn.XLOOKUP(Table2[[#This Row],[SAPSA Number]],'SAOpen Rifle'!B:B,'SAOpen Rifle'!J:J)</f>
        <v>0</v>
      </c>
      <c r="AD20" s="3">
        <f>_xlfn.XLOOKUP(Table2[[#This Row],[SAPSA Number]],'SA Std Rifle'!B:B,'SA Std Rifle'!J:J)</f>
        <v>0</v>
      </c>
      <c r="AE20" s="3">
        <f>_xlfn.XLOOKUP(Table2[[#This Row],[SAPSA Number]],'STD Mini Rifle'!B:B,'STD Mini Rifle'!J:J)</f>
        <v>0</v>
      </c>
      <c r="AF20" s="3">
        <f>_xlfn.XLOOKUP(Table2[[#This Row],[SAPSA Number]],'Open Mini Rifle'!B:B,'Open Mini Rifle'!J:J)</f>
        <v>0</v>
      </c>
      <c r="AG20" s="3">
        <f>_xlfn.XLOOKUP(Table2[[#This Row],[SAPSA Number]],'SA OPEN Shotgun'!B:B,'SA OPEN Shotgun'!J:J)</f>
        <v>0</v>
      </c>
      <c r="AH20" s="3">
        <f>_xlfn.XLOOKUP(Table2[[#This Row],[SAPSA Number]],'SA STD Shotgun'!B:B,'SA STD Shotgun'!J:J)</f>
        <v>0</v>
      </c>
      <c r="AI20" s="3">
        <f>_xlfn.XLOOKUP(Table2[[#This Row],[SAPSA Number]],'MAN STD Shotgun'!B:B,'MAN STD Shotgun'!J:J)</f>
        <v>0</v>
      </c>
      <c r="AJ20" s="4">
        <f>_xlfn.XLOOKUP(Table2[[#This Row],[SAPSA Number]],'MODIFIED Shotgun'!B:B,'MODIFIED Shotgun'!J:J)</f>
        <v>0</v>
      </c>
    </row>
    <row r="21" spans="1:36" x14ac:dyDescent="0.25">
      <c r="A21" s="2">
        <v>6975</v>
      </c>
      <c r="B21" s="2" t="str">
        <f>_xlfn.XLOOKUP(Table2[[#This Row],[SAPSA Number]],Table1[SAPSA number],Table1[Paid up])</f>
        <v>Y</v>
      </c>
      <c r="C21" s="5" t="s">
        <v>658</v>
      </c>
      <c r="D21" s="5" t="s">
        <v>659</v>
      </c>
      <c r="E21" s="3" t="s">
        <v>228</v>
      </c>
      <c r="F21" s="77" t="str">
        <f ca="1">_xlfn.XLOOKUP(Table2[[#This Row],[SAPSA Number]],Table1[SAPSA number],Table1[Gender])</f>
        <v xml:space="preserve"> </v>
      </c>
      <c r="G21" s="3">
        <f ca="1">_xlfn.XLOOKUP(Table2[[#This Row],[SAPSA Number]],Table1[SAPSA number],Table1[Age])</f>
        <v>45</v>
      </c>
      <c r="H21" s="3">
        <v>0</v>
      </c>
      <c r="I21" s="3">
        <f>SUM(Table2[[#This Row],[Club Points]:[League Points Earned - Dec]])</f>
        <v>8</v>
      </c>
      <c r="J21" s="3">
        <f>_xlfn.XLOOKUP(Table2[[#This Row],[SAPSA Number]],'STD Handgun'!B:B,'STD Handgun'!J:J)+_xlfn.XLOOKUP(Table2[[#This Row],[SAPSA Number]],'PROD Handgun'!B:B,'PROD Handgun'!J:J)+_xlfn.XLOOKUP(Table2[[#This Row],[SAPSA Number]],'PROD OPTICS Handgun'!B:B,'PROD OPTICS Handgun'!J:J)+_xlfn.XLOOKUP(Table2[[#This Row],[SAPSA Number]],'OPEN Handgun'!B:B,'OPEN Handgun'!J:J)+_xlfn.XLOOKUP(Table2[[#This Row],[SAPSA Number]],'CLASSIC Handgun'!B:B,'CLASSIC Handgun'!J:J)+_xlfn.XLOOKUP(Table2[[#This Row],[SAPSA Number]],Revolver!B:B,Revolver!J:J)+_xlfn.XLOOKUP(Table2[[#This Row],[SAPSA Number]],PCC!B:B,PCC!J:J)+_xlfn.XLOOKUP(Table2[[#This Row],[SAPSA Number]],'SAOpen Rifle'!B:B,'SAOpen Rifle'!J:J)+_xlfn.XLOOKUP(Table2[[#This Row],[SAPSA Number]],'SA Std Rifle'!B:B,'SA Std Rifle'!J:J)+_xlfn.XLOOKUP(Table2[[#This Row],[SAPSA Number]],'Open Mini Rifle'!B:B,'Open Mini Rifle'!J:J)+_xlfn.XLOOKUP(Table2[[#This Row],[SAPSA Number]],'STD Mini Rifle'!B:B,'STD Mini Rifle'!J:J)+_xlfn.XLOOKUP(Table2[[#This Row],[SAPSA Number]],'SA OPEN Shotgun'!B:B,'SA OPEN Shotgun'!J:J)+_xlfn.XLOOKUP(Table2[[#This Row],[SAPSA Number]],'SA STD Shotgun'!B:B,'SA STD Shotgun'!J:J)+_xlfn.XLOOKUP(Table2[[#This Row],[SAPSA Number]],'MAN STD Shotgun'!B:B,'MAN STD Shotgun'!J:J)+_xlfn.XLOOKUP(Table2[[#This Row],[SAPSA Number]],'MODIFIED Shotgun'!B:B,'MODIFIED Shotgun'!J:J)</f>
        <v>8</v>
      </c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>
        <f>_xlfn.XLOOKUP(Table2[[#This Row],[SAPSA Number]],'STD Handgun'!B:B,'STD Handgun'!J:J)</f>
        <v>8</v>
      </c>
      <c r="X21" s="3">
        <f>_xlfn.XLOOKUP(Table2[[#This Row],[SAPSA Number]],'PROD OPTICS Handgun'!B:B,'PROD OPTICS Handgun'!J:J)</f>
        <v>0</v>
      </c>
      <c r="Y21" s="3">
        <f>_xlfn.XLOOKUP(Table2[[#This Row],[SAPSA Number]],'PROD Handgun'!B:B,'PROD Handgun'!J:J)</f>
        <v>0</v>
      </c>
      <c r="Z21" s="3">
        <f>_xlfn.XLOOKUP(Table2[[#This Row],[SAPSA Number]],'OPEN Handgun'!B:B,'OPEN Handgun'!J:J)</f>
        <v>0</v>
      </c>
      <c r="AA21" s="3">
        <f>_xlfn.XLOOKUP(Table2[[#This Row],[SAPSA Number]],'CLASSIC Handgun'!B:B,'CLASSIC Handgun'!J:J)</f>
        <v>0</v>
      </c>
      <c r="AB21" s="3">
        <f>_xlfn.XLOOKUP(Table2[[#This Row],[SAPSA Number]],PCC!B:B,PCC!J:J)</f>
        <v>0</v>
      </c>
      <c r="AC21" s="3">
        <f>_xlfn.XLOOKUP(Table2[[#This Row],[SAPSA Number]],'SAOpen Rifle'!B:B,'SAOpen Rifle'!J:J)</f>
        <v>0</v>
      </c>
      <c r="AD21" s="3">
        <f>_xlfn.XLOOKUP(Table2[[#This Row],[SAPSA Number]],'SA Std Rifle'!B:B,'SA Std Rifle'!J:J)</f>
        <v>0</v>
      </c>
      <c r="AE21" s="3">
        <f>_xlfn.XLOOKUP(Table2[[#This Row],[SAPSA Number]],'STD Mini Rifle'!B:B,'STD Mini Rifle'!J:J)</f>
        <v>0</v>
      </c>
      <c r="AF21" s="3">
        <f>_xlfn.XLOOKUP(Table2[[#This Row],[SAPSA Number]],'Open Mini Rifle'!B:B,'Open Mini Rifle'!J:J)</f>
        <v>0</v>
      </c>
      <c r="AG21" s="3">
        <f>_xlfn.XLOOKUP(Table2[[#This Row],[SAPSA Number]],'SA OPEN Shotgun'!B:B,'SA OPEN Shotgun'!J:J)</f>
        <v>0</v>
      </c>
      <c r="AH21" s="3">
        <f>_xlfn.XLOOKUP(Table2[[#This Row],[SAPSA Number]],'SA STD Shotgun'!B:B,'SA STD Shotgun'!J:J)</f>
        <v>0</v>
      </c>
      <c r="AI21" s="3">
        <f>_xlfn.XLOOKUP(Table2[[#This Row],[SAPSA Number]],'MAN STD Shotgun'!B:B,'MAN STD Shotgun'!J:J)</f>
        <v>0</v>
      </c>
      <c r="AJ21" s="4">
        <f>_xlfn.XLOOKUP(Table2[[#This Row],[SAPSA Number]],'MODIFIED Shotgun'!B:B,'MODIFIED Shotgun'!J:J)</f>
        <v>0</v>
      </c>
    </row>
    <row r="22" spans="1:36" x14ac:dyDescent="0.25">
      <c r="A22" s="2">
        <v>392</v>
      </c>
      <c r="B22" s="2" t="str">
        <f>_xlfn.XLOOKUP(Table2[[#This Row],[SAPSA Number]],Table1[SAPSA number],Table1[Paid up])</f>
        <v>Y</v>
      </c>
      <c r="C22" s="5" t="s">
        <v>308</v>
      </c>
      <c r="D22" s="5" t="s">
        <v>309</v>
      </c>
      <c r="E22" s="3" t="s">
        <v>310</v>
      </c>
      <c r="F22" s="77" t="str">
        <f>_xlfn.XLOOKUP(Table2[[#This Row],[SAPSA Number]],Table1[SAPSA number],Table1[Gender])</f>
        <v>Lady</v>
      </c>
      <c r="G22" s="3">
        <f ca="1">_xlfn.XLOOKUP(Table2[[#This Row],[SAPSA Number]],Table1[SAPSA number],Table1[Age])</f>
        <v>31</v>
      </c>
      <c r="H22" s="85" t="s">
        <v>469</v>
      </c>
      <c r="I22" s="3">
        <f>SUM(Table2[[#This Row],[Club Points]:[League Points Earned - Dec]])</f>
        <v>30</v>
      </c>
      <c r="J22" s="3">
        <f>_xlfn.XLOOKUP(Table2[[#This Row],[SAPSA Number]],'STD Handgun'!B:B,'STD Handgun'!J:J)+_xlfn.XLOOKUP(Table2[[#This Row],[SAPSA Number]],'PROD Handgun'!B:B,'PROD Handgun'!J:J)+_xlfn.XLOOKUP(Table2[[#This Row],[SAPSA Number]],'PROD OPTICS Handgun'!B:B,'PROD OPTICS Handgun'!J:J)+_xlfn.XLOOKUP(Table2[[#This Row],[SAPSA Number]],'OPEN Handgun'!B:B,'OPEN Handgun'!J:J)+_xlfn.XLOOKUP(Table2[[#This Row],[SAPSA Number]],'CLASSIC Handgun'!B:B,'CLASSIC Handgun'!J:J)+_xlfn.XLOOKUP(Table2[[#This Row],[SAPSA Number]],Revolver!B:B,Revolver!J:J)+_xlfn.XLOOKUP(Table2[[#This Row],[SAPSA Number]],PCC!B:B,PCC!J:J)+_xlfn.XLOOKUP(Table2[[#This Row],[SAPSA Number]],'SAOpen Rifle'!B:B,'SAOpen Rifle'!J:J)+_xlfn.XLOOKUP(Table2[[#This Row],[SAPSA Number]],'SA Std Rifle'!B:B,'SA Std Rifle'!J:J)+_xlfn.XLOOKUP(Table2[[#This Row],[SAPSA Number]],'Open Mini Rifle'!B:B,'Open Mini Rifle'!J:J)+_xlfn.XLOOKUP(Table2[[#This Row],[SAPSA Number]],'STD Mini Rifle'!B:B,'STD Mini Rifle'!J:J)+_xlfn.XLOOKUP(Table2[[#This Row],[SAPSA Number]],'SA OPEN Shotgun'!B:B,'SA OPEN Shotgun'!J:J)+_xlfn.XLOOKUP(Table2[[#This Row],[SAPSA Number]],'SA STD Shotgun'!B:B,'SA STD Shotgun'!J:J)+_xlfn.XLOOKUP(Table2[[#This Row],[SAPSA Number]],'MAN STD Shotgun'!B:B,'MAN STD Shotgun'!J:J)+_xlfn.XLOOKUP(Table2[[#This Row],[SAPSA Number]],'MODIFIED Shotgun'!B:B,'MODIFIED Shotgun'!J:J)</f>
        <v>2</v>
      </c>
      <c r="K22" s="3">
        <v>2</v>
      </c>
      <c r="L22" s="3">
        <v>5</v>
      </c>
      <c r="M22" s="3"/>
      <c r="N22" s="3">
        <v>4</v>
      </c>
      <c r="O22" s="3">
        <v>4</v>
      </c>
      <c r="P22" s="3"/>
      <c r="Q22" s="3">
        <v>4</v>
      </c>
      <c r="R22" s="3">
        <v>2</v>
      </c>
      <c r="S22" s="3">
        <v>2</v>
      </c>
      <c r="T22" s="3">
        <v>5</v>
      </c>
      <c r="U22" s="3"/>
      <c r="V22" s="3"/>
      <c r="W22" s="3">
        <f>_xlfn.XLOOKUP(Table2[[#This Row],[SAPSA Number]],'STD Handgun'!B:B,'STD Handgun'!J:J)</f>
        <v>0</v>
      </c>
      <c r="X22" s="3">
        <f>_xlfn.XLOOKUP(Table2[[#This Row],[SAPSA Number]],'PROD OPTICS Handgun'!B:B,'PROD OPTICS Handgun'!J:J)</f>
        <v>1</v>
      </c>
      <c r="Y22" s="3">
        <f>_xlfn.XLOOKUP(Table2[[#This Row],[SAPSA Number]],'PROD Handgun'!B:B,'PROD Handgun'!J:J)</f>
        <v>0</v>
      </c>
      <c r="Z22" s="3">
        <f>_xlfn.XLOOKUP(Table2[[#This Row],[SAPSA Number]],'OPEN Handgun'!B:B,'OPEN Handgun'!J:J)</f>
        <v>0</v>
      </c>
      <c r="AA22" s="3">
        <f>_xlfn.XLOOKUP(Table2[[#This Row],[SAPSA Number]],'CLASSIC Handgun'!B:B,'CLASSIC Handgun'!J:J)</f>
        <v>0</v>
      </c>
      <c r="AB22" s="3">
        <f>_xlfn.XLOOKUP(Table2[[#This Row],[SAPSA Number]],PCC!B:B,PCC!J:J)</f>
        <v>1</v>
      </c>
      <c r="AC22" s="3">
        <f>_xlfn.XLOOKUP(Table2[[#This Row],[SAPSA Number]],'SAOpen Rifle'!B:B,'SAOpen Rifle'!J:J)</f>
        <v>0</v>
      </c>
      <c r="AD22" s="3">
        <f>_xlfn.XLOOKUP(Table2[[#This Row],[SAPSA Number]],'SA Std Rifle'!B:B,'SA Std Rifle'!J:J)</f>
        <v>0</v>
      </c>
      <c r="AE22" s="3">
        <f>_xlfn.XLOOKUP(Table2[[#This Row],[SAPSA Number]],'STD Mini Rifle'!B:B,'STD Mini Rifle'!J:J)</f>
        <v>0</v>
      </c>
      <c r="AF22" s="3">
        <f>_xlfn.XLOOKUP(Table2[[#This Row],[SAPSA Number]],'Open Mini Rifle'!B:B,'Open Mini Rifle'!J:J)</f>
        <v>0</v>
      </c>
      <c r="AG22" s="3">
        <f>_xlfn.XLOOKUP(Table2[[#This Row],[SAPSA Number]],'SA OPEN Shotgun'!B:B,'SA OPEN Shotgun'!J:J)</f>
        <v>0</v>
      </c>
      <c r="AH22" s="3">
        <f>_xlfn.XLOOKUP(Table2[[#This Row],[SAPSA Number]],'SA STD Shotgun'!B:B,'SA STD Shotgun'!J:J)</f>
        <v>0</v>
      </c>
      <c r="AI22" s="3">
        <f>_xlfn.XLOOKUP(Table2[[#This Row],[SAPSA Number]],'MAN STD Shotgun'!B:B,'MAN STD Shotgun'!J:J)</f>
        <v>0</v>
      </c>
      <c r="AJ22" s="4">
        <f>_xlfn.XLOOKUP(Table2[[#This Row],[SAPSA Number]],'MODIFIED Shotgun'!B:B,'MODIFIED Shotgun'!J:J)</f>
        <v>0</v>
      </c>
    </row>
    <row r="23" spans="1:36" x14ac:dyDescent="0.25">
      <c r="A23" s="2">
        <v>127</v>
      </c>
      <c r="B23" s="2" t="str">
        <f>_xlfn.XLOOKUP(Table2[[#This Row],[SAPSA Number]],Table1[SAPSA number],Table1[Paid up])</f>
        <v>Y</v>
      </c>
      <c r="C23" s="5" t="s">
        <v>108</v>
      </c>
      <c r="D23" s="5" t="s">
        <v>109</v>
      </c>
      <c r="E23" s="3" t="s">
        <v>102</v>
      </c>
      <c r="F23" s="77" t="str">
        <f>_xlfn.XLOOKUP(Table2[[#This Row],[SAPSA Number]],Table1[SAPSA number],Table1[Gender])</f>
        <v>SS</v>
      </c>
      <c r="G23" s="3">
        <f ca="1">_xlfn.XLOOKUP(Table2[[#This Row],[SAPSA Number]],Table1[SAPSA number],Table1[Age])</f>
        <v>65</v>
      </c>
      <c r="H23" s="85" t="s">
        <v>469</v>
      </c>
      <c r="I23" s="3">
        <f>SUM(Table2[[#This Row],[Club Points]:[League Points Earned - Dec]])</f>
        <v>35</v>
      </c>
      <c r="J23" s="3">
        <f>_xlfn.XLOOKUP(Table2[[#This Row],[SAPSA Number]],'STD Handgun'!B:B,'STD Handgun'!J:J)+_xlfn.XLOOKUP(Table2[[#This Row],[SAPSA Number]],'PROD Handgun'!B:B,'PROD Handgun'!J:J)+_xlfn.XLOOKUP(Table2[[#This Row],[SAPSA Number]],'PROD OPTICS Handgun'!B:B,'PROD OPTICS Handgun'!J:J)+_xlfn.XLOOKUP(Table2[[#This Row],[SAPSA Number]],'OPEN Handgun'!B:B,'OPEN Handgun'!J:J)+_xlfn.XLOOKUP(Table2[[#This Row],[SAPSA Number]],'CLASSIC Handgun'!B:B,'CLASSIC Handgun'!J:J)+_xlfn.XLOOKUP(Table2[[#This Row],[SAPSA Number]],Revolver!B:B,Revolver!J:J)+_xlfn.XLOOKUP(Table2[[#This Row],[SAPSA Number]],PCC!B:B,PCC!J:J)+_xlfn.XLOOKUP(Table2[[#This Row],[SAPSA Number]],'SAOpen Rifle'!B:B,'SAOpen Rifle'!J:J)+_xlfn.XLOOKUP(Table2[[#This Row],[SAPSA Number]],'SA Std Rifle'!B:B,'SA Std Rifle'!J:J)+_xlfn.XLOOKUP(Table2[[#This Row],[SAPSA Number]],'Open Mini Rifle'!B:B,'Open Mini Rifle'!J:J)+_xlfn.XLOOKUP(Table2[[#This Row],[SAPSA Number]],'STD Mini Rifle'!B:B,'STD Mini Rifle'!J:J)+_xlfn.XLOOKUP(Table2[[#This Row],[SAPSA Number]],'SA OPEN Shotgun'!B:B,'SA OPEN Shotgun'!J:J)+_xlfn.XLOOKUP(Table2[[#This Row],[SAPSA Number]],'SA STD Shotgun'!B:B,'SA STD Shotgun'!J:J)+_xlfn.XLOOKUP(Table2[[#This Row],[SAPSA Number]],'MAN STD Shotgun'!B:B,'MAN STD Shotgun'!J:J)+_xlfn.XLOOKUP(Table2[[#This Row],[SAPSA Number]],'MODIFIED Shotgun'!B:B,'MODIFIED Shotgun'!J:J)</f>
        <v>9</v>
      </c>
      <c r="K23" s="3">
        <v>4</v>
      </c>
      <c r="L23" s="3">
        <v>5</v>
      </c>
      <c r="M23" s="3"/>
      <c r="N23" s="3">
        <v>2</v>
      </c>
      <c r="O23" s="3">
        <v>2</v>
      </c>
      <c r="P23" s="3">
        <v>2</v>
      </c>
      <c r="Q23" s="3">
        <v>4</v>
      </c>
      <c r="R23" s="3">
        <v>2</v>
      </c>
      <c r="S23" s="3">
        <v>2</v>
      </c>
      <c r="T23" s="3"/>
      <c r="U23" s="3">
        <v>3</v>
      </c>
      <c r="V23" s="3"/>
      <c r="W23" s="3">
        <f>_xlfn.XLOOKUP(Table2[[#This Row],[SAPSA Number]],'STD Handgun'!B:B,'STD Handgun'!J:J)</f>
        <v>9</v>
      </c>
      <c r="X23" s="3">
        <f>_xlfn.XLOOKUP(Table2[[#This Row],[SAPSA Number]],'PROD OPTICS Handgun'!B:B,'PROD OPTICS Handgun'!J:J)</f>
        <v>0</v>
      </c>
      <c r="Y23" s="3">
        <f>_xlfn.XLOOKUP(Table2[[#This Row],[SAPSA Number]],'PROD Handgun'!B:B,'PROD Handgun'!J:J)</f>
        <v>0</v>
      </c>
      <c r="Z23" s="3">
        <f>_xlfn.XLOOKUP(Table2[[#This Row],[SAPSA Number]],'OPEN Handgun'!B:B,'OPEN Handgun'!J:J)</f>
        <v>0</v>
      </c>
      <c r="AA23" s="3">
        <f>_xlfn.XLOOKUP(Table2[[#This Row],[SAPSA Number]],'CLASSIC Handgun'!B:B,'CLASSIC Handgun'!J:J)</f>
        <v>0</v>
      </c>
      <c r="AB23" s="3">
        <f>_xlfn.XLOOKUP(Table2[[#This Row],[SAPSA Number]],PCC!B:B,PCC!J:J)</f>
        <v>0</v>
      </c>
      <c r="AC23" s="3">
        <f>_xlfn.XLOOKUP(Table2[[#This Row],[SAPSA Number]],'SAOpen Rifle'!B:B,'SAOpen Rifle'!J:J)</f>
        <v>0</v>
      </c>
      <c r="AD23" s="3">
        <f>_xlfn.XLOOKUP(Table2[[#This Row],[SAPSA Number]],'SA Std Rifle'!B:B,'SA Std Rifle'!J:J)</f>
        <v>0</v>
      </c>
      <c r="AE23" s="3">
        <f>_xlfn.XLOOKUP(Table2[[#This Row],[SAPSA Number]],'STD Mini Rifle'!B:B,'STD Mini Rifle'!J:J)</f>
        <v>0</v>
      </c>
      <c r="AF23" s="3">
        <f>_xlfn.XLOOKUP(Table2[[#This Row],[SAPSA Number]],'Open Mini Rifle'!B:B,'Open Mini Rifle'!J:J)</f>
        <v>0</v>
      </c>
      <c r="AG23" s="3">
        <f>_xlfn.XLOOKUP(Table2[[#This Row],[SAPSA Number]],'SA OPEN Shotgun'!B:B,'SA OPEN Shotgun'!J:J)</f>
        <v>0</v>
      </c>
      <c r="AH23" s="3">
        <f>_xlfn.XLOOKUP(Table2[[#This Row],[SAPSA Number]],'SA STD Shotgun'!B:B,'SA STD Shotgun'!J:J)</f>
        <v>0</v>
      </c>
      <c r="AI23" s="3">
        <f>_xlfn.XLOOKUP(Table2[[#This Row],[SAPSA Number]],'MAN STD Shotgun'!B:B,'MAN STD Shotgun'!J:J)</f>
        <v>0</v>
      </c>
      <c r="AJ23" s="4">
        <f>_xlfn.XLOOKUP(Table2[[#This Row],[SAPSA Number]],'MODIFIED Shotgun'!B:B,'MODIFIED Shotgun'!J:J)</f>
        <v>0</v>
      </c>
    </row>
    <row r="24" spans="1:36" x14ac:dyDescent="0.25">
      <c r="A24" s="2">
        <v>6935</v>
      </c>
      <c r="B24" s="2" t="str">
        <f>_xlfn.XLOOKUP(Table2[[#This Row],[SAPSA Number]],Table1[SAPSA number],Table1[Paid up])</f>
        <v>Y</v>
      </c>
      <c r="C24" s="5" t="s">
        <v>640</v>
      </c>
      <c r="D24" s="5" t="s">
        <v>641</v>
      </c>
      <c r="E24" s="3" t="s">
        <v>74</v>
      </c>
      <c r="F24" s="77" t="str">
        <f ca="1">_xlfn.XLOOKUP(Table2[[#This Row],[SAPSA Number]],Table1[SAPSA number],Table1[Gender])</f>
        <v xml:space="preserve"> </v>
      </c>
      <c r="G24" s="3">
        <f ca="1">_xlfn.XLOOKUP(Table2[[#This Row],[SAPSA Number]],Table1[SAPSA number],Table1[Age])</f>
        <v>36</v>
      </c>
      <c r="H24" s="3">
        <v>1</v>
      </c>
      <c r="I24" s="3">
        <f>SUM(Table2[[#This Row],[Club Points]:[League Points Earned - Dec]])</f>
        <v>1</v>
      </c>
      <c r="J24" s="3">
        <f>_xlfn.XLOOKUP(Table2[[#This Row],[SAPSA Number]],'STD Handgun'!B:B,'STD Handgun'!J:J)+_xlfn.XLOOKUP(Table2[[#This Row],[SAPSA Number]],'PROD Handgun'!B:B,'PROD Handgun'!J:J)+_xlfn.XLOOKUP(Table2[[#This Row],[SAPSA Number]],'PROD OPTICS Handgun'!B:B,'PROD OPTICS Handgun'!J:J)+_xlfn.XLOOKUP(Table2[[#This Row],[SAPSA Number]],'OPEN Handgun'!B:B,'OPEN Handgun'!J:J)+_xlfn.XLOOKUP(Table2[[#This Row],[SAPSA Number]],'CLASSIC Handgun'!B:B,'CLASSIC Handgun'!J:J)+_xlfn.XLOOKUP(Table2[[#This Row],[SAPSA Number]],Revolver!B:B,Revolver!J:J)+_xlfn.XLOOKUP(Table2[[#This Row],[SAPSA Number]],PCC!B:B,PCC!J:J)+_xlfn.XLOOKUP(Table2[[#This Row],[SAPSA Number]],'SAOpen Rifle'!B:B,'SAOpen Rifle'!J:J)+_xlfn.XLOOKUP(Table2[[#This Row],[SAPSA Number]],'SA Std Rifle'!B:B,'SA Std Rifle'!J:J)+_xlfn.XLOOKUP(Table2[[#This Row],[SAPSA Number]],'Open Mini Rifle'!B:B,'Open Mini Rifle'!J:J)+_xlfn.XLOOKUP(Table2[[#This Row],[SAPSA Number]],'STD Mini Rifle'!B:B,'STD Mini Rifle'!J:J)+_xlfn.XLOOKUP(Table2[[#This Row],[SAPSA Number]],'SA OPEN Shotgun'!B:B,'SA OPEN Shotgun'!J:J)+_xlfn.XLOOKUP(Table2[[#This Row],[SAPSA Number]],'SA STD Shotgun'!B:B,'SA STD Shotgun'!J:J)+_xlfn.XLOOKUP(Table2[[#This Row],[SAPSA Number]],'MAN STD Shotgun'!B:B,'MAN STD Shotgun'!J:J)+_xlfn.XLOOKUP(Table2[[#This Row],[SAPSA Number]],'MODIFIED Shotgun'!B:B,'MODIFIED Shotgun'!J:J)</f>
        <v>1</v>
      </c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>
        <f>_xlfn.XLOOKUP(Table2[[#This Row],[SAPSA Number]],'STD Handgun'!B:B,'STD Handgun'!J:J)</f>
        <v>0</v>
      </c>
      <c r="X24" s="3">
        <f>_xlfn.XLOOKUP(Table2[[#This Row],[SAPSA Number]],'PROD OPTICS Handgun'!B:B,'PROD OPTICS Handgun'!J:J)</f>
        <v>1</v>
      </c>
      <c r="Y24" s="3">
        <f>_xlfn.XLOOKUP(Table2[[#This Row],[SAPSA Number]],'PROD Handgun'!B:B,'PROD Handgun'!J:J)</f>
        <v>0</v>
      </c>
      <c r="Z24" s="3">
        <f>_xlfn.XLOOKUP(Table2[[#This Row],[SAPSA Number]],'OPEN Handgun'!B:B,'OPEN Handgun'!J:J)</f>
        <v>0</v>
      </c>
      <c r="AA24" s="3">
        <f>_xlfn.XLOOKUP(Table2[[#This Row],[SAPSA Number]],'CLASSIC Handgun'!B:B,'CLASSIC Handgun'!J:J)</f>
        <v>0</v>
      </c>
      <c r="AB24" s="3">
        <f>_xlfn.XLOOKUP(Table2[[#This Row],[SAPSA Number]],PCC!B:B,PCC!J:J)</f>
        <v>0</v>
      </c>
      <c r="AC24" s="3">
        <f>_xlfn.XLOOKUP(Table2[[#This Row],[SAPSA Number]],'SAOpen Rifle'!B:B,'SAOpen Rifle'!J:J)</f>
        <v>0</v>
      </c>
      <c r="AD24" s="3">
        <f>_xlfn.XLOOKUP(Table2[[#This Row],[SAPSA Number]],'SA Std Rifle'!B:B,'SA Std Rifle'!J:J)</f>
        <v>0</v>
      </c>
      <c r="AE24" s="3">
        <f>_xlfn.XLOOKUP(Table2[[#This Row],[SAPSA Number]],'STD Mini Rifle'!B:B,'STD Mini Rifle'!J:J)</f>
        <v>0</v>
      </c>
      <c r="AF24" s="3">
        <f>_xlfn.XLOOKUP(Table2[[#This Row],[SAPSA Number]],'Open Mini Rifle'!B:B,'Open Mini Rifle'!J:J)</f>
        <v>0</v>
      </c>
      <c r="AG24" s="3">
        <f>_xlfn.XLOOKUP(Table2[[#This Row],[SAPSA Number]],'SA OPEN Shotgun'!B:B,'SA OPEN Shotgun'!J:J)</f>
        <v>0</v>
      </c>
      <c r="AH24" s="3">
        <f>_xlfn.XLOOKUP(Table2[[#This Row],[SAPSA Number]],'SA STD Shotgun'!B:B,'SA STD Shotgun'!J:J)</f>
        <v>0</v>
      </c>
      <c r="AI24" s="3">
        <f>_xlfn.XLOOKUP(Table2[[#This Row],[SAPSA Number]],'MAN STD Shotgun'!B:B,'MAN STD Shotgun'!J:J)</f>
        <v>0</v>
      </c>
      <c r="AJ24" s="4">
        <f>_xlfn.XLOOKUP(Table2[[#This Row],[SAPSA Number]],'MODIFIED Shotgun'!B:B,'MODIFIED Shotgun'!J:J)</f>
        <v>0</v>
      </c>
    </row>
    <row r="25" spans="1:36" x14ac:dyDescent="0.25">
      <c r="A25" s="2">
        <v>393</v>
      </c>
      <c r="B25" s="2" t="str">
        <f>_xlfn.XLOOKUP(Table2[[#This Row],[SAPSA Number]],Table1[SAPSA number],Table1[Paid up])</f>
        <v>Y</v>
      </c>
      <c r="C25" s="5" t="s">
        <v>258</v>
      </c>
      <c r="D25" s="5" t="s">
        <v>124</v>
      </c>
      <c r="E25" s="3" t="s">
        <v>259</v>
      </c>
      <c r="F25" s="77" t="str">
        <f>_xlfn.XLOOKUP(Table2[[#This Row],[SAPSA Number]],Table1[SAPSA number],Table1[Gender])</f>
        <v>Lady</v>
      </c>
      <c r="G25" s="3">
        <f ca="1">_xlfn.XLOOKUP(Table2[[#This Row],[SAPSA Number]],Table1[SAPSA number],Table1[Age])</f>
        <v>59</v>
      </c>
      <c r="H25" s="85" t="s">
        <v>469</v>
      </c>
      <c r="I25" s="3">
        <f>SUM(Table2[[#This Row],[Club Points]:[League Points Earned - Dec]])</f>
        <v>16</v>
      </c>
      <c r="J25" s="3">
        <f>_xlfn.XLOOKUP(Table2[[#This Row],[SAPSA Number]],'STD Handgun'!B:B,'STD Handgun'!J:J)+_xlfn.XLOOKUP(Table2[[#This Row],[SAPSA Number]],'PROD Handgun'!B:B,'PROD Handgun'!J:J)+_xlfn.XLOOKUP(Table2[[#This Row],[SAPSA Number]],'PROD OPTICS Handgun'!B:B,'PROD OPTICS Handgun'!J:J)+_xlfn.XLOOKUP(Table2[[#This Row],[SAPSA Number]],'OPEN Handgun'!B:B,'OPEN Handgun'!J:J)+_xlfn.XLOOKUP(Table2[[#This Row],[SAPSA Number]],'CLASSIC Handgun'!B:B,'CLASSIC Handgun'!J:J)+_xlfn.XLOOKUP(Table2[[#This Row],[SAPSA Number]],Revolver!B:B,Revolver!J:J)+_xlfn.XLOOKUP(Table2[[#This Row],[SAPSA Number]],PCC!B:B,PCC!J:J)+_xlfn.XLOOKUP(Table2[[#This Row],[SAPSA Number]],'SAOpen Rifle'!B:B,'SAOpen Rifle'!J:J)+_xlfn.XLOOKUP(Table2[[#This Row],[SAPSA Number]],'SA Std Rifle'!B:B,'SA Std Rifle'!J:J)+_xlfn.XLOOKUP(Table2[[#This Row],[SAPSA Number]],'Open Mini Rifle'!B:B,'Open Mini Rifle'!J:J)+_xlfn.XLOOKUP(Table2[[#This Row],[SAPSA Number]],'STD Mini Rifle'!B:B,'STD Mini Rifle'!J:J)+_xlfn.XLOOKUP(Table2[[#This Row],[SAPSA Number]],'SA OPEN Shotgun'!B:B,'SA OPEN Shotgun'!J:J)+_xlfn.XLOOKUP(Table2[[#This Row],[SAPSA Number]],'SA STD Shotgun'!B:B,'SA STD Shotgun'!J:J)+_xlfn.XLOOKUP(Table2[[#This Row],[SAPSA Number]],'MAN STD Shotgun'!B:B,'MAN STD Shotgun'!J:J)+_xlfn.XLOOKUP(Table2[[#This Row],[SAPSA Number]],'MODIFIED Shotgun'!B:B,'MODIFIED Shotgun'!J:J)</f>
        <v>14</v>
      </c>
      <c r="K25" s="3"/>
      <c r="L25" s="3"/>
      <c r="M25" s="3">
        <v>2</v>
      </c>
      <c r="N25" s="3"/>
      <c r="O25" s="3"/>
      <c r="P25" s="3"/>
      <c r="Q25" s="3"/>
      <c r="R25" s="3"/>
      <c r="S25" s="3"/>
      <c r="T25" s="3"/>
      <c r="U25" s="3"/>
      <c r="V25" s="3"/>
      <c r="W25" s="3">
        <f>_xlfn.XLOOKUP(Table2[[#This Row],[SAPSA Number]],'STD Handgun'!B:B,'STD Handgun'!J:J)</f>
        <v>0</v>
      </c>
      <c r="X25" s="3">
        <f>_xlfn.XLOOKUP(Table2[[#This Row],[SAPSA Number]],'PROD OPTICS Handgun'!B:B,'PROD OPTICS Handgun'!J:J)</f>
        <v>0</v>
      </c>
      <c r="Y25" s="3">
        <f>_xlfn.XLOOKUP(Table2[[#This Row],[SAPSA Number]],'PROD Handgun'!B:B,'PROD Handgun'!J:J)</f>
        <v>8</v>
      </c>
      <c r="Z25" s="3">
        <f>_xlfn.XLOOKUP(Table2[[#This Row],[SAPSA Number]],'OPEN Handgun'!B:B,'OPEN Handgun'!J:J)</f>
        <v>0</v>
      </c>
      <c r="AA25" s="3">
        <f>_xlfn.XLOOKUP(Table2[[#This Row],[SAPSA Number]],'CLASSIC Handgun'!B:B,'CLASSIC Handgun'!J:J)</f>
        <v>0</v>
      </c>
      <c r="AB25" s="3">
        <f>_xlfn.XLOOKUP(Table2[[#This Row],[SAPSA Number]],PCC!B:B,PCC!J:J)</f>
        <v>0</v>
      </c>
      <c r="AC25" s="3">
        <f>_xlfn.XLOOKUP(Table2[[#This Row],[SAPSA Number]],'SAOpen Rifle'!B:B,'SAOpen Rifle'!J:J)</f>
        <v>0</v>
      </c>
      <c r="AD25" s="3">
        <f>_xlfn.XLOOKUP(Table2[[#This Row],[SAPSA Number]],'SA Std Rifle'!B:B,'SA Std Rifle'!J:J)</f>
        <v>0</v>
      </c>
      <c r="AE25" s="3">
        <f>_xlfn.XLOOKUP(Table2[[#This Row],[SAPSA Number]],'STD Mini Rifle'!B:B,'STD Mini Rifle'!J:J)</f>
        <v>0</v>
      </c>
      <c r="AF25" s="3">
        <f>_xlfn.XLOOKUP(Table2[[#This Row],[SAPSA Number]],'Open Mini Rifle'!B:B,'Open Mini Rifle'!J:J)</f>
        <v>0</v>
      </c>
      <c r="AG25" s="3">
        <f>_xlfn.XLOOKUP(Table2[[#This Row],[SAPSA Number]],'SA OPEN Shotgun'!B:B,'SA OPEN Shotgun'!J:J)</f>
        <v>0</v>
      </c>
      <c r="AH25" s="3">
        <f>_xlfn.XLOOKUP(Table2[[#This Row],[SAPSA Number]],'SA STD Shotgun'!B:B,'SA STD Shotgun'!J:J)</f>
        <v>6</v>
      </c>
      <c r="AI25" s="3">
        <f>_xlfn.XLOOKUP(Table2[[#This Row],[SAPSA Number]],'MAN STD Shotgun'!B:B,'MAN STD Shotgun'!J:J)</f>
        <v>0</v>
      </c>
      <c r="AJ25" s="4">
        <f>_xlfn.XLOOKUP(Table2[[#This Row],[SAPSA Number]],'MODIFIED Shotgun'!B:B,'MODIFIED Shotgun'!J:J)</f>
        <v>0</v>
      </c>
    </row>
    <row r="26" spans="1:36" x14ac:dyDescent="0.25">
      <c r="A26" s="2">
        <v>3172</v>
      </c>
      <c r="B26" s="2" t="str">
        <f>_xlfn.XLOOKUP(Table2[[#This Row],[SAPSA Number]],Table1[SAPSA number],Table1[Paid up])</f>
        <v>Y</v>
      </c>
      <c r="C26" s="5" t="s">
        <v>227</v>
      </c>
      <c r="D26" s="5" t="s">
        <v>124</v>
      </c>
      <c r="E26" s="3" t="s">
        <v>228</v>
      </c>
      <c r="F26" s="77" t="str">
        <f ca="1">_xlfn.XLOOKUP(Table2[[#This Row],[SAPSA Number]],Table1[SAPSA number],Table1[Gender])</f>
        <v>SS</v>
      </c>
      <c r="G26" s="3">
        <f ca="1">_xlfn.XLOOKUP(Table2[[#This Row],[SAPSA Number]],Table1[SAPSA number],Table1[Age])</f>
        <v>65</v>
      </c>
      <c r="H26" s="85" t="s">
        <v>469</v>
      </c>
      <c r="I26" s="3">
        <f>SUM(Table2[[#This Row],[Club Points]:[League Points Earned - Dec]])</f>
        <v>21</v>
      </c>
      <c r="J26" s="3">
        <f>_xlfn.XLOOKUP(Table2[[#This Row],[SAPSA Number]],'STD Handgun'!B:B,'STD Handgun'!J:J)+_xlfn.XLOOKUP(Table2[[#This Row],[SAPSA Number]],'PROD Handgun'!B:B,'PROD Handgun'!J:J)+_xlfn.XLOOKUP(Table2[[#This Row],[SAPSA Number]],'PROD OPTICS Handgun'!B:B,'PROD OPTICS Handgun'!J:J)+_xlfn.XLOOKUP(Table2[[#This Row],[SAPSA Number]],'OPEN Handgun'!B:B,'OPEN Handgun'!J:J)+_xlfn.XLOOKUP(Table2[[#This Row],[SAPSA Number]],'CLASSIC Handgun'!B:B,'CLASSIC Handgun'!J:J)+_xlfn.XLOOKUP(Table2[[#This Row],[SAPSA Number]],Revolver!B:B,Revolver!J:J)+_xlfn.XLOOKUP(Table2[[#This Row],[SAPSA Number]],PCC!B:B,PCC!J:J)+_xlfn.XLOOKUP(Table2[[#This Row],[SAPSA Number]],'SAOpen Rifle'!B:B,'SAOpen Rifle'!J:J)+_xlfn.XLOOKUP(Table2[[#This Row],[SAPSA Number]],'SA Std Rifle'!B:B,'SA Std Rifle'!J:J)+_xlfn.XLOOKUP(Table2[[#This Row],[SAPSA Number]],'Open Mini Rifle'!B:B,'Open Mini Rifle'!J:J)+_xlfn.XLOOKUP(Table2[[#This Row],[SAPSA Number]],'STD Mini Rifle'!B:B,'STD Mini Rifle'!J:J)+_xlfn.XLOOKUP(Table2[[#This Row],[SAPSA Number]],'SA OPEN Shotgun'!B:B,'SA OPEN Shotgun'!J:J)+_xlfn.XLOOKUP(Table2[[#This Row],[SAPSA Number]],'SA STD Shotgun'!B:B,'SA STD Shotgun'!J:J)+_xlfn.XLOOKUP(Table2[[#This Row],[SAPSA Number]],'MAN STD Shotgun'!B:B,'MAN STD Shotgun'!J:J)+_xlfn.XLOOKUP(Table2[[#This Row],[SAPSA Number]],'MODIFIED Shotgun'!B:B,'MODIFIED Shotgun'!J:J)</f>
        <v>15</v>
      </c>
      <c r="K26" s="3">
        <v>2</v>
      </c>
      <c r="L26" s="3"/>
      <c r="M26" s="3">
        <v>2</v>
      </c>
      <c r="N26" s="3"/>
      <c r="O26" s="3"/>
      <c r="P26" s="3"/>
      <c r="Q26" s="3"/>
      <c r="R26" s="3"/>
      <c r="S26" s="3">
        <v>2</v>
      </c>
      <c r="T26" s="3"/>
      <c r="U26" s="3"/>
      <c r="V26" s="3"/>
      <c r="W26" s="3">
        <f>_xlfn.XLOOKUP(Table2[[#This Row],[SAPSA Number]],'STD Handgun'!B:B,'STD Handgun'!J:J)</f>
        <v>8</v>
      </c>
      <c r="X26" s="3">
        <f>_xlfn.XLOOKUP(Table2[[#This Row],[SAPSA Number]],'PROD OPTICS Handgun'!B:B,'PROD OPTICS Handgun'!J:J)</f>
        <v>0</v>
      </c>
      <c r="Y26" s="3">
        <f>_xlfn.XLOOKUP(Table2[[#This Row],[SAPSA Number]],'PROD Handgun'!B:B,'PROD Handgun'!J:J)</f>
        <v>0</v>
      </c>
      <c r="Z26" s="3">
        <f>_xlfn.XLOOKUP(Table2[[#This Row],[SAPSA Number]],'OPEN Handgun'!B:B,'OPEN Handgun'!J:J)</f>
        <v>0</v>
      </c>
      <c r="AA26" s="3">
        <f>_xlfn.XLOOKUP(Table2[[#This Row],[SAPSA Number]],'CLASSIC Handgun'!B:B,'CLASSIC Handgun'!J:J)</f>
        <v>0</v>
      </c>
      <c r="AB26" s="3">
        <f>_xlfn.XLOOKUP(Table2[[#This Row],[SAPSA Number]],PCC!B:B,PCC!J:J)</f>
        <v>1</v>
      </c>
      <c r="AC26" s="3">
        <f>_xlfn.XLOOKUP(Table2[[#This Row],[SAPSA Number]],'SAOpen Rifle'!B:B,'SAOpen Rifle'!J:J)</f>
        <v>1</v>
      </c>
      <c r="AD26" s="3">
        <f>_xlfn.XLOOKUP(Table2[[#This Row],[SAPSA Number]],'SA Std Rifle'!B:B,'SA Std Rifle'!J:J)</f>
        <v>0</v>
      </c>
      <c r="AE26" s="3">
        <f>_xlfn.XLOOKUP(Table2[[#This Row],[SAPSA Number]],'STD Mini Rifle'!B:B,'STD Mini Rifle'!J:J)</f>
        <v>0</v>
      </c>
      <c r="AF26" s="3">
        <f>_xlfn.XLOOKUP(Table2[[#This Row],[SAPSA Number]],'Open Mini Rifle'!B:B,'Open Mini Rifle'!J:J)</f>
        <v>0</v>
      </c>
      <c r="AG26" s="3">
        <f>_xlfn.XLOOKUP(Table2[[#This Row],[SAPSA Number]],'SA OPEN Shotgun'!B:B,'SA OPEN Shotgun'!J:J)</f>
        <v>0</v>
      </c>
      <c r="AH26" s="3">
        <f>_xlfn.XLOOKUP(Table2[[#This Row],[SAPSA Number]],'SA STD Shotgun'!B:B,'SA STD Shotgun'!J:J)</f>
        <v>5</v>
      </c>
      <c r="AI26" s="3">
        <f>_xlfn.XLOOKUP(Table2[[#This Row],[SAPSA Number]],'MAN STD Shotgun'!B:B,'MAN STD Shotgun'!J:J)</f>
        <v>0</v>
      </c>
      <c r="AJ26" s="4">
        <f>_xlfn.XLOOKUP(Table2[[#This Row],[SAPSA Number]],'MODIFIED Shotgun'!B:B,'MODIFIED Shotgun'!J:J)</f>
        <v>0</v>
      </c>
    </row>
    <row r="27" spans="1:36" x14ac:dyDescent="0.25">
      <c r="A27" s="2">
        <v>3173</v>
      </c>
      <c r="B27" s="2" t="str">
        <f>_xlfn.XLOOKUP(Table2[[#This Row],[SAPSA Number]],Table1[SAPSA number],Table1[Paid up])</f>
        <v>Y</v>
      </c>
      <c r="C27" s="5" t="s">
        <v>123</v>
      </c>
      <c r="D27" s="5" t="s">
        <v>124</v>
      </c>
      <c r="E27" s="3" t="s">
        <v>125</v>
      </c>
      <c r="F27" s="77" t="str">
        <f ca="1">_xlfn.XLOOKUP(Table2[[#This Row],[SAPSA Number]],Table1[SAPSA number],Table1[Gender])</f>
        <v xml:space="preserve"> </v>
      </c>
      <c r="G27" s="3">
        <f ca="1">_xlfn.XLOOKUP(Table2[[#This Row],[SAPSA Number]],Table1[SAPSA number],Table1[Age])</f>
        <v>31</v>
      </c>
      <c r="H27" s="85" t="s">
        <v>469</v>
      </c>
      <c r="I27" s="3">
        <f>SUM(Table2[[#This Row],[Club Points]:[League Points Earned - Dec]])</f>
        <v>34</v>
      </c>
      <c r="J27" s="3">
        <f>_xlfn.XLOOKUP(Table2[[#This Row],[SAPSA Number]],'STD Handgun'!B:B,'STD Handgun'!J:J)+_xlfn.XLOOKUP(Table2[[#This Row],[SAPSA Number]],'PROD Handgun'!B:B,'PROD Handgun'!J:J)+_xlfn.XLOOKUP(Table2[[#This Row],[SAPSA Number]],'PROD OPTICS Handgun'!B:B,'PROD OPTICS Handgun'!J:J)+_xlfn.XLOOKUP(Table2[[#This Row],[SAPSA Number]],'OPEN Handgun'!B:B,'OPEN Handgun'!J:J)+_xlfn.XLOOKUP(Table2[[#This Row],[SAPSA Number]],'CLASSIC Handgun'!B:B,'CLASSIC Handgun'!J:J)+_xlfn.XLOOKUP(Table2[[#This Row],[SAPSA Number]],Revolver!B:B,Revolver!J:J)+_xlfn.XLOOKUP(Table2[[#This Row],[SAPSA Number]],PCC!B:B,PCC!J:J)+_xlfn.XLOOKUP(Table2[[#This Row],[SAPSA Number]],'SAOpen Rifle'!B:B,'SAOpen Rifle'!J:J)+_xlfn.XLOOKUP(Table2[[#This Row],[SAPSA Number]],'SA Std Rifle'!B:B,'SA Std Rifle'!J:J)+_xlfn.XLOOKUP(Table2[[#This Row],[SAPSA Number]],'Open Mini Rifle'!B:B,'Open Mini Rifle'!J:J)+_xlfn.XLOOKUP(Table2[[#This Row],[SAPSA Number]],'STD Mini Rifle'!B:B,'STD Mini Rifle'!J:J)+_xlfn.XLOOKUP(Table2[[#This Row],[SAPSA Number]],'SA OPEN Shotgun'!B:B,'SA OPEN Shotgun'!J:J)+_xlfn.XLOOKUP(Table2[[#This Row],[SAPSA Number]],'SA STD Shotgun'!B:B,'SA STD Shotgun'!J:J)+_xlfn.XLOOKUP(Table2[[#This Row],[SAPSA Number]],'MAN STD Shotgun'!B:B,'MAN STD Shotgun'!J:J)+_xlfn.XLOOKUP(Table2[[#This Row],[SAPSA Number]],'MODIFIED Shotgun'!B:B,'MODIFIED Shotgun'!J:J)</f>
        <v>3</v>
      </c>
      <c r="K27" s="3">
        <v>4</v>
      </c>
      <c r="L27" s="3">
        <v>3</v>
      </c>
      <c r="M27" s="3">
        <v>2</v>
      </c>
      <c r="N27" s="3">
        <v>4</v>
      </c>
      <c r="O27" s="3">
        <v>4</v>
      </c>
      <c r="P27" s="3"/>
      <c r="Q27" s="3">
        <v>4</v>
      </c>
      <c r="R27" s="3">
        <v>2</v>
      </c>
      <c r="S27" s="3"/>
      <c r="T27" s="3">
        <v>5</v>
      </c>
      <c r="U27" s="3">
        <v>3</v>
      </c>
      <c r="V27" s="3"/>
      <c r="W27" s="3">
        <f>_xlfn.XLOOKUP(Table2[[#This Row],[SAPSA Number]],'STD Handgun'!B:B,'STD Handgun'!J:J)</f>
        <v>1</v>
      </c>
      <c r="X27" s="3">
        <f>_xlfn.XLOOKUP(Table2[[#This Row],[SAPSA Number]],'PROD OPTICS Handgun'!B:B,'PROD OPTICS Handgun'!J:J)</f>
        <v>0</v>
      </c>
      <c r="Y27" s="3">
        <f>_xlfn.XLOOKUP(Table2[[#This Row],[SAPSA Number]],'PROD Handgun'!B:B,'PROD Handgun'!J:J)</f>
        <v>0</v>
      </c>
      <c r="Z27" s="3">
        <f>_xlfn.XLOOKUP(Table2[[#This Row],[SAPSA Number]],'OPEN Handgun'!B:B,'OPEN Handgun'!J:J)</f>
        <v>1</v>
      </c>
      <c r="AA27" s="3">
        <f>_xlfn.XLOOKUP(Table2[[#This Row],[SAPSA Number]],'CLASSIC Handgun'!B:B,'CLASSIC Handgun'!J:J)</f>
        <v>0</v>
      </c>
      <c r="AB27" s="3">
        <f>_xlfn.XLOOKUP(Table2[[#This Row],[SAPSA Number]],PCC!B:B,PCC!J:J)</f>
        <v>1</v>
      </c>
      <c r="AC27" s="3">
        <f>_xlfn.XLOOKUP(Table2[[#This Row],[SAPSA Number]],'SAOpen Rifle'!B:B,'SAOpen Rifle'!J:J)</f>
        <v>0</v>
      </c>
      <c r="AD27" s="3">
        <f>_xlfn.XLOOKUP(Table2[[#This Row],[SAPSA Number]],'SA Std Rifle'!B:B,'SA Std Rifle'!J:J)</f>
        <v>0</v>
      </c>
      <c r="AE27" s="3">
        <f>_xlfn.XLOOKUP(Table2[[#This Row],[SAPSA Number]],'STD Mini Rifle'!B:B,'STD Mini Rifle'!J:J)</f>
        <v>0</v>
      </c>
      <c r="AF27" s="3">
        <f>_xlfn.XLOOKUP(Table2[[#This Row],[SAPSA Number]],'Open Mini Rifle'!B:B,'Open Mini Rifle'!J:J)</f>
        <v>0</v>
      </c>
      <c r="AG27" s="3">
        <f>_xlfn.XLOOKUP(Table2[[#This Row],[SAPSA Number]],'SA OPEN Shotgun'!B:B,'SA OPEN Shotgun'!J:J)</f>
        <v>0</v>
      </c>
      <c r="AH27" s="3">
        <f>_xlfn.XLOOKUP(Table2[[#This Row],[SAPSA Number]],'SA STD Shotgun'!B:B,'SA STD Shotgun'!J:J)</f>
        <v>0</v>
      </c>
      <c r="AI27" s="3">
        <f>_xlfn.XLOOKUP(Table2[[#This Row],[SAPSA Number]],'MAN STD Shotgun'!B:B,'MAN STD Shotgun'!J:J)</f>
        <v>0</v>
      </c>
      <c r="AJ27" s="4">
        <f>_xlfn.XLOOKUP(Table2[[#This Row],[SAPSA Number]],'MODIFIED Shotgun'!B:B,'MODIFIED Shotgun'!J:J)</f>
        <v>0</v>
      </c>
    </row>
    <row r="28" spans="1:36" x14ac:dyDescent="0.25">
      <c r="A28" s="2">
        <v>3782</v>
      </c>
      <c r="B28" s="2" t="str">
        <f>_xlfn.XLOOKUP(Table2[[#This Row],[SAPSA Number]],Table1[SAPSA number],Table1[Paid up])</f>
        <v>Y</v>
      </c>
      <c r="C28" s="5" t="s">
        <v>127</v>
      </c>
      <c r="D28" s="5" t="s">
        <v>128</v>
      </c>
      <c r="E28" s="3" t="s">
        <v>129</v>
      </c>
      <c r="F28" s="77" t="str">
        <f ca="1">_xlfn.XLOOKUP(Table2[[#This Row],[SAPSA Number]],Table1[SAPSA number],Table1[Gender])</f>
        <v>S</v>
      </c>
      <c r="G28" s="3">
        <f ca="1">_xlfn.XLOOKUP(Table2[[#This Row],[SAPSA Number]],Table1[SAPSA number],Table1[Age])</f>
        <v>54</v>
      </c>
      <c r="H28" s="3">
        <v>0</v>
      </c>
      <c r="I28" s="3">
        <f>SUM(Table2[[#This Row],[Club Points]:[League Points Earned - Dec]])</f>
        <v>6</v>
      </c>
      <c r="J28" s="3">
        <f>_xlfn.XLOOKUP(Table2[[#This Row],[SAPSA Number]],'STD Handgun'!B:B,'STD Handgun'!J:J)+_xlfn.XLOOKUP(Table2[[#This Row],[SAPSA Number]],'PROD Handgun'!B:B,'PROD Handgun'!J:J)+_xlfn.XLOOKUP(Table2[[#This Row],[SAPSA Number]],'PROD OPTICS Handgun'!B:B,'PROD OPTICS Handgun'!J:J)+_xlfn.XLOOKUP(Table2[[#This Row],[SAPSA Number]],'OPEN Handgun'!B:B,'OPEN Handgun'!J:J)+_xlfn.XLOOKUP(Table2[[#This Row],[SAPSA Number]],'CLASSIC Handgun'!B:B,'CLASSIC Handgun'!J:J)+_xlfn.XLOOKUP(Table2[[#This Row],[SAPSA Number]],Revolver!B:B,Revolver!J:J)+_xlfn.XLOOKUP(Table2[[#This Row],[SAPSA Number]],PCC!B:B,PCC!J:J)+_xlfn.XLOOKUP(Table2[[#This Row],[SAPSA Number]],'SAOpen Rifle'!B:B,'SAOpen Rifle'!J:J)+_xlfn.XLOOKUP(Table2[[#This Row],[SAPSA Number]],'SA Std Rifle'!B:B,'SA Std Rifle'!J:J)+_xlfn.XLOOKUP(Table2[[#This Row],[SAPSA Number]],'Open Mini Rifle'!B:B,'Open Mini Rifle'!J:J)+_xlfn.XLOOKUP(Table2[[#This Row],[SAPSA Number]],'STD Mini Rifle'!B:B,'STD Mini Rifle'!J:J)+_xlfn.XLOOKUP(Table2[[#This Row],[SAPSA Number]],'SA OPEN Shotgun'!B:B,'SA OPEN Shotgun'!J:J)+_xlfn.XLOOKUP(Table2[[#This Row],[SAPSA Number]],'SA STD Shotgun'!B:B,'SA STD Shotgun'!J:J)+_xlfn.XLOOKUP(Table2[[#This Row],[SAPSA Number]],'MAN STD Shotgun'!B:B,'MAN STD Shotgun'!J:J)+_xlfn.XLOOKUP(Table2[[#This Row],[SAPSA Number]],'MODIFIED Shotgun'!B:B,'MODIFIED Shotgun'!J:J)</f>
        <v>6</v>
      </c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>
        <f>_xlfn.XLOOKUP(Table2[[#This Row],[SAPSA Number]],'STD Handgun'!B:B,'STD Handgun'!J:J)</f>
        <v>0</v>
      </c>
      <c r="X28" s="3">
        <f>_xlfn.XLOOKUP(Table2[[#This Row],[SAPSA Number]],'PROD OPTICS Handgun'!B:B,'PROD OPTICS Handgun'!J:J)</f>
        <v>0</v>
      </c>
      <c r="Y28" s="3">
        <f>_xlfn.XLOOKUP(Table2[[#This Row],[SAPSA Number]],'PROD Handgun'!B:B,'PROD Handgun'!J:J)</f>
        <v>0</v>
      </c>
      <c r="Z28" s="3">
        <f>_xlfn.XLOOKUP(Table2[[#This Row],[SAPSA Number]],'OPEN Handgun'!B:B,'OPEN Handgun'!J:J)</f>
        <v>0</v>
      </c>
      <c r="AA28" s="3">
        <f>_xlfn.XLOOKUP(Table2[[#This Row],[SAPSA Number]],'CLASSIC Handgun'!B:B,'CLASSIC Handgun'!J:J)</f>
        <v>0</v>
      </c>
      <c r="AB28" s="3">
        <f>_xlfn.XLOOKUP(Table2[[#This Row],[SAPSA Number]],PCC!B:B,PCC!J:J)</f>
        <v>3</v>
      </c>
      <c r="AC28" s="3">
        <f>_xlfn.XLOOKUP(Table2[[#This Row],[SAPSA Number]],'SAOpen Rifle'!B:B,'SAOpen Rifle'!J:J)</f>
        <v>1</v>
      </c>
      <c r="AD28" s="3">
        <f>_xlfn.XLOOKUP(Table2[[#This Row],[SAPSA Number]],'SA Std Rifle'!B:B,'SA Std Rifle'!J:J)</f>
        <v>0</v>
      </c>
      <c r="AE28" s="3">
        <f>_xlfn.XLOOKUP(Table2[[#This Row],[SAPSA Number]],'STD Mini Rifle'!B:B,'STD Mini Rifle'!J:J)</f>
        <v>0</v>
      </c>
      <c r="AF28" s="3">
        <f>_xlfn.XLOOKUP(Table2[[#This Row],[SAPSA Number]],'Open Mini Rifle'!B:B,'Open Mini Rifle'!J:J)</f>
        <v>2</v>
      </c>
      <c r="AG28" s="3">
        <f>_xlfn.XLOOKUP(Table2[[#This Row],[SAPSA Number]],'SA OPEN Shotgun'!B:B,'SA OPEN Shotgun'!J:J)</f>
        <v>0</v>
      </c>
      <c r="AH28" s="3">
        <f>_xlfn.XLOOKUP(Table2[[#This Row],[SAPSA Number]],'SA STD Shotgun'!B:B,'SA STD Shotgun'!J:J)</f>
        <v>0</v>
      </c>
      <c r="AI28" s="3">
        <f>_xlfn.XLOOKUP(Table2[[#This Row],[SAPSA Number]],'MAN STD Shotgun'!B:B,'MAN STD Shotgun'!J:J)</f>
        <v>0</v>
      </c>
      <c r="AJ28" s="4">
        <f>_xlfn.XLOOKUP(Table2[[#This Row],[SAPSA Number]],'MODIFIED Shotgun'!B:B,'MODIFIED Shotgun'!J:J)</f>
        <v>0</v>
      </c>
    </row>
    <row r="29" spans="1:36" x14ac:dyDescent="0.25">
      <c r="A29" s="2">
        <v>6308</v>
      </c>
      <c r="B29" s="2" t="str">
        <f>_xlfn.XLOOKUP(Table2[[#This Row],[SAPSA Number]],Table1[SAPSA number],Table1[Paid up])</f>
        <v>Y</v>
      </c>
      <c r="C29" s="5" t="s">
        <v>376</v>
      </c>
      <c r="D29" s="5" t="s">
        <v>128</v>
      </c>
      <c r="E29" s="3" t="s">
        <v>200</v>
      </c>
      <c r="F29" s="77" t="str">
        <f ca="1">_xlfn.XLOOKUP(Table2[[#This Row],[SAPSA Number]],Table1[SAPSA number],Table1[Gender])</f>
        <v>Jnr</v>
      </c>
      <c r="G29" s="3">
        <f ca="1">_xlfn.XLOOKUP(Table2[[#This Row],[SAPSA Number]],Table1[SAPSA number],Table1[Age])</f>
        <v>19</v>
      </c>
      <c r="H29" s="3">
        <v>0</v>
      </c>
      <c r="I29" s="3">
        <f>SUM(Table2[[#This Row],[Club Points]:[League Points Earned - Dec]])</f>
        <v>1</v>
      </c>
      <c r="J29" s="3">
        <f>_xlfn.XLOOKUP(Table2[[#This Row],[SAPSA Number]],'STD Handgun'!B:B,'STD Handgun'!J:J)+_xlfn.XLOOKUP(Table2[[#This Row],[SAPSA Number]],'PROD Handgun'!B:B,'PROD Handgun'!J:J)+_xlfn.XLOOKUP(Table2[[#This Row],[SAPSA Number]],'PROD OPTICS Handgun'!B:B,'PROD OPTICS Handgun'!J:J)+_xlfn.XLOOKUP(Table2[[#This Row],[SAPSA Number]],'OPEN Handgun'!B:B,'OPEN Handgun'!J:J)+_xlfn.XLOOKUP(Table2[[#This Row],[SAPSA Number]],'CLASSIC Handgun'!B:B,'CLASSIC Handgun'!J:J)+_xlfn.XLOOKUP(Table2[[#This Row],[SAPSA Number]],Revolver!B:B,Revolver!J:J)+_xlfn.XLOOKUP(Table2[[#This Row],[SAPSA Number]],PCC!B:B,PCC!J:J)+_xlfn.XLOOKUP(Table2[[#This Row],[SAPSA Number]],'SAOpen Rifle'!B:B,'SAOpen Rifle'!J:J)+_xlfn.XLOOKUP(Table2[[#This Row],[SAPSA Number]],'SA Std Rifle'!B:B,'SA Std Rifle'!J:J)+_xlfn.XLOOKUP(Table2[[#This Row],[SAPSA Number]],'Open Mini Rifle'!B:B,'Open Mini Rifle'!J:J)+_xlfn.XLOOKUP(Table2[[#This Row],[SAPSA Number]],'STD Mini Rifle'!B:B,'STD Mini Rifle'!J:J)+_xlfn.XLOOKUP(Table2[[#This Row],[SAPSA Number]],'SA OPEN Shotgun'!B:B,'SA OPEN Shotgun'!J:J)+_xlfn.XLOOKUP(Table2[[#This Row],[SAPSA Number]],'SA STD Shotgun'!B:B,'SA STD Shotgun'!J:J)+_xlfn.XLOOKUP(Table2[[#This Row],[SAPSA Number]],'MAN STD Shotgun'!B:B,'MAN STD Shotgun'!J:J)+_xlfn.XLOOKUP(Table2[[#This Row],[SAPSA Number]],'MODIFIED Shotgun'!B:B,'MODIFIED Shotgun'!J:J)</f>
        <v>1</v>
      </c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>
        <f>_xlfn.XLOOKUP(Table2[[#This Row],[SAPSA Number]],'STD Handgun'!B:B,'STD Handgun'!J:J)</f>
        <v>0</v>
      </c>
      <c r="X29" s="3">
        <f>_xlfn.XLOOKUP(Table2[[#This Row],[SAPSA Number]],'PROD OPTICS Handgun'!B:B,'PROD OPTICS Handgun'!J:J)</f>
        <v>0</v>
      </c>
      <c r="Y29" s="3">
        <f>_xlfn.XLOOKUP(Table2[[#This Row],[SAPSA Number]],'PROD Handgun'!B:B,'PROD Handgun'!J:J)</f>
        <v>0</v>
      </c>
      <c r="Z29" s="3">
        <f>_xlfn.XLOOKUP(Table2[[#This Row],[SAPSA Number]],'OPEN Handgun'!B:B,'OPEN Handgun'!J:J)</f>
        <v>0</v>
      </c>
      <c r="AA29" s="3">
        <f>_xlfn.XLOOKUP(Table2[[#This Row],[SAPSA Number]],'CLASSIC Handgun'!B:B,'CLASSIC Handgun'!J:J)</f>
        <v>0</v>
      </c>
      <c r="AB29" s="3">
        <f>_xlfn.XLOOKUP(Table2[[#This Row],[SAPSA Number]],PCC!B:B,PCC!J:J)</f>
        <v>0</v>
      </c>
      <c r="AC29" s="3">
        <f>_xlfn.XLOOKUP(Table2[[#This Row],[SAPSA Number]],'SAOpen Rifle'!B:B,'SAOpen Rifle'!J:J)</f>
        <v>0</v>
      </c>
      <c r="AD29" s="3">
        <f>_xlfn.XLOOKUP(Table2[[#This Row],[SAPSA Number]],'SA Std Rifle'!B:B,'SA Std Rifle'!J:J)</f>
        <v>0</v>
      </c>
      <c r="AE29" s="3">
        <f>_xlfn.XLOOKUP(Table2[[#This Row],[SAPSA Number]],'STD Mini Rifle'!B:B,'STD Mini Rifle'!J:J)</f>
        <v>0</v>
      </c>
      <c r="AF29" s="3">
        <f>_xlfn.XLOOKUP(Table2[[#This Row],[SAPSA Number]],'Open Mini Rifle'!B:B,'Open Mini Rifle'!J:J)</f>
        <v>1</v>
      </c>
      <c r="AG29" s="3">
        <f>_xlfn.XLOOKUP(Table2[[#This Row],[SAPSA Number]],'SA OPEN Shotgun'!B:B,'SA OPEN Shotgun'!J:J)</f>
        <v>0</v>
      </c>
      <c r="AH29" s="3">
        <f>_xlfn.XLOOKUP(Table2[[#This Row],[SAPSA Number]],'SA STD Shotgun'!B:B,'SA STD Shotgun'!J:J)</f>
        <v>0</v>
      </c>
      <c r="AI29" s="3">
        <f>_xlfn.XLOOKUP(Table2[[#This Row],[SAPSA Number]],'MAN STD Shotgun'!B:B,'MAN STD Shotgun'!J:J)</f>
        <v>0</v>
      </c>
      <c r="AJ29" s="4">
        <f>_xlfn.XLOOKUP(Table2[[#This Row],[SAPSA Number]],'MODIFIED Shotgun'!B:B,'MODIFIED Shotgun'!J:J)</f>
        <v>0</v>
      </c>
    </row>
    <row r="30" spans="1:36" x14ac:dyDescent="0.25">
      <c r="A30" s="2">
        <v>645</v>
      </c>
      <c r="B30" s="2" t="str">
        <f>_xlfn.XLOOKUP(Table2[[#This Row],[SAPSA Number]],Table1[SAPSA number],Table1[Paid up])</f>
        <v>Y</v>
      </c>
      <c r="C30" s="5" t="s">
        <v>214</v>
      </c>
      <c r="D30" s="5" t="s">
        <v>215</v>
      </c>
      <c r="E30" s="3" t="s">
        <v>216</v>
      </c>
      <c r="F30" s="77" t="str">
        <f ca="1">_xlfn.XLOOKUP(Table2[[#This Row],[SAPSA Number]],Table1[SAPSA number],Table1[Gender])</f>
        <v xml:space="preserve"> </v>
      </c>
      <c r="G30" s="3">
        <f ca="1">_xlfn.XLOOKUP(Table2[[#This Row],[SAPSA Number]],Table1[SAPSA number],Table1[Age])</f>
        <v>29</v>
      </c>
      <c r="H30" s="85" t="s">
        <v>469</v>
      </c>
      <c r="I30" s="3">
        <f>SUM(Table2[[#This Row],[Club Points]:[League Points Earned - Dec]])</f>
        <v>35</v>
      </c>
      <c r="J30" s="3">
        <f>_xlfn.XLOOKUP(Table2[[#This Row],[SAPSA Number]],'STD Handgun'!B:B,'STD Handgun'!J:J)+_xlfn.XLOOKUP(Table2[[#This Row],[SAPSA Number]],'PROD Handgun'!B:B,'PROD Handgun'!J:J)+_xlfn.XLOOKUP(Table2[[#This Row],[SAPSA Number]],'PROD OPTICS Handgun'!B:B,'PROD OPTICS Handgun'!J:J)+_xlfn.XLOOKUP(Table2[[#This Row],[SAPSA Number]],'OPEN Handgun'!B:B,'OPEN Handgun'!J:J)+_xlfn.XLOOKUP(Table2[[#This Row],[SAPSA Number]],'CLASSIC Handgun'!B:B,'CLASSIC Handgun'!J:J)+_xlfn.XLOOKUP(Table2[[#This Row],[SAPSA Number]],Revolver!B:B,Revolver!J:J)+_xlfn.XLOOKUP(Table2[[#This Row],[SAPSA Number]],PCC!B:B,PCC!J:J)+_xlfn.XLOOKUP(Table2[[#This Row],[SAPSA Number]],'SAOpen Rifle'!B:B,'SAOpen Rifle'!J:J)+_xlfn.XLOOKUP(Table2[[#This Row],[SAPSA Number]],'SA Std Rifle'!B:B,'SA Std Rifle'!J:J)+_xlfn.XLOOKUP(Table2[[#This Row],[SAPSA Number]],'Open Mini Rifle'!B:B,'Open Mini Rifle'!J:J)+_xlfn.XLOOKUP(Table2[[#This Row],[SAPSA Number]],'STD Mini Rifle'!B:B,'STD Mini Rifle'!J:J)+_xlfn.XLOOKUP(Table2[[#This Row],[SAPSA Number]],'SA OPEN Shotgun'!B:B,'SA OPEN Shotgun'!J:J)+_xlfn.XLOOKUP(Table2[[#This Row],[SAPSA Number]],'SA STD Shotgun'!B:B,'SA STD Shotgun'!J:J)+_xlfn.XLOOKUP(Table2[[#This Row],[SAPSA Number]],'MAN STD Shotgun'!B:B,'MAN STD Shotgun'!J:J)+_xlfn.XLOOKUP(Table2[[#This Row],[SAPSA Number]],'MODIFIED Shotgun'!B:B,'MODIFIED Shotgun'!J:J)</f>
        <v>14</v>
      </c>
      <c r="K30" s="3">
        <v>2</v>
      </c>
      <c r="L30" s="3">
        <v>7</v>
      </c>
      <c r="M30" s="3"/>
      <c r="N30" s="3">
        <v>2</v>
      </c>
      <c r="O30" s="3">
        <v>2</v>
      </c>
      <c r="P30" s="3">
        <v>2</v>
      </c>
      <c r="Q30" s="3">
        <v>2</v>
      </c>
      <c r="R30" s="3">
        <v>2</v>
      </c>
      <c r="S30" s="3">
        <v>2</v>
      </c>
      <c r="T30" s="3"/>
      <c r="U30" s="3"/>
      <c r="V30" s="3"/>
      <c r="W30" s="3">
        <f>_xlfn.XLOOKUP(Table2[[#This Row],[SAPSA Number]],'STD Handgun'!B:B,'STD Handgun'!J:J)</f>
        <v>0</v>
      </c>
      <c r="X30" s="3">
        <f>_xlfn.XLOOKUP(Table2[[#This Row],[SAPSA Number]],'PROD OPTICS Handgun'!B:B,'PROD OPTICS Handgun'!J:J)</f>
        <v>0</v>
      </c>
      <c r="Y30" s="3">
        <f>_xlfn.XLOOKUP(Table2[[#This Row],[SAPSA Number]],'PROD Handgun'!B:B,'PROD Handgun'!J:J)</f>
        <v>11</v>
      </c>
      <c r="Z30" s="3">
        <f>_xlfn.XLOOKUP(Table2[[#This Row],[SAPSA Number]],'OPEN Handgun'!B:B,'OPEN Handgun'!J:J)</f>
        <v>0</v>
      </c>
      <c r="AA30" s="3">
        <f>_xlfn.XLOOKUP(Table2[[#This Row],[SAPSA Number]],'CLASSIC Handgun'!B:B,'CLASSIC Handgun'!J:J)</f>
        <v>0</v>
      </c>
      <c r="AB30" s="3">
        <f>_xlfn.XLOOKUP(Table2[[#This Row],[SAPSA Number]],PCC!B:B,PCC!J:J)</f>
        <v>0</v>
      </c>
      <c r="AC30" s="3">
        <f>_xlfn.XLOOKUP(Table2[[#This Row],[SAPSA Number]],'SAOpen Rifle'!B:B,'SAOpen Rifle'!J:J)</f>
        <v>0</v>
      </c>
      <c r="AD30" s="3">
        <f>_xlfn.XLOOKUP(Table2[[#This Row],[SAPSA Number]],'SA Std Rifle'!B:B,'SA Std Rifle'!J:J)</f>
        <v>2</v>
      </c>
      <c r="AE30" s="3">
        <f>_xlfn.XLOOKUP(Table2[[#This Row],[SAPSA Number]],'STD Mini Rifle'!B:B,'STD Mini Rifle'!J:J)</f>
        <v>0</v>
      </c>
      <c r="AF30" s="3">
        <f>_xlfn.XLOOKUP(Table2[[#This Row],[SAPSA Number]],'Open Mini Rifle'!B:B,'Open Mini Rifle'!J:J)</f>
        <v>0</v>
      </c>
      <c r="AG30" s="3">
        <f>_xlfn.XLOOKUP(Table2[[#This Row],[SAPSA Number]],'SA OPEN Shotgun'!B:B,'SA OPEN Shotgun'!J:J)</f>
        <v>0</v>
      </c>
      <c r="AH30" s="3">
        <f>_xlfn.XLOOKUP(Table2[[#This Row],[SAPSA Number]],'SA STD Shotgun'!B:B,'SA STD Shotgun'!J:J)</f>
        <v>0</v>
      </c>
      <c r="AI30" s="3">
        <f>_xlfn.XLOOKUP(Table2[[#This Row],[SAPSA Number]],'MAN STD Shotgun'!B:B,'MAN STD Shotgun'!J:J)</f>
        <v>1</v>
      </c>
      <c r="AJ30" s="4">
        <f>_xlfn.XLOOKUP(Table2[[#This Row],[SAPSA Number]],'MODIFIED Shotgun'!B:B,'MODIFIED Shotgun'!J:J)</f>
        <v>0</v>
      </c>
    </row>
    <row r="31" spans="1:36" x14ac:dyDescent="0.25">
      <c r="A31" s="2">
        <v>7173</v>
      </c>
      <c r="B31" s="2" t="str">
        <f>_xlfn.XLOOKUP(Table2[[#This Row],[SAPSA Number]],Table1[SAPSA number],Table1[Paid up])</f>
        <v>Y</v>
      </c>
      <c r="C31" s="5" t="s">
        <v>704</v>
      </c>
      <c r="D31" s="5" t="s">
        <v>705</v>
      </c>
      <c r="E31" s="3" t="s">
        <v>706</v>
      </c>
      <c r="F31" s="75"/>
      <c r="G31" s="3"/>
      <c r="H31" s="67"/>
      <c r="I31" s="3">
        <f>SUM(Table2[[#This Row],[Club Points]:[League Points Earned - Dec]])</f>
        <v>1</v>
      </c>
      <c r="J31" s="3">
        <f>_xlfn.XLOOKUP(Table2[[#This Row],[SAPSA Number]],'STD Handgun'!B:B,'STD Handgun'!J:J)+_xlfn.XLOOKUP(Table2[[#This Row],[SAPSA Number]],'PROD Handgun'!B:B,'PROD Handgun'!J:J)+_xlfn.XLOOKUP(Table2[[#This Row],[SAPSA Number]],'PROD OPTICS Handgun'!B:B,'PROD OPTICS Handgun'!J:J)+_xlfn.XLOOKUP(Table2[[#This Row],[SAPSA Number]],'OPEN Handgun'!B:B,'OPEN Handgun'!J:J)+_xlfn.XLOOKUP(Table2[[#This Row],[SAPSA Number]],'CLASSIC Handgun'!B:B,'CLASSIC Handgun'!J:J)+_xlfn.XLOOKUP(Table2[[#This Row],[SAPSA Number]],Revolver!B:B,Revolver!J:J)+_xlfn.XLOOKUP(Table2[[#This Row],[SAPSA Number]],PCC!B:B,PCC!J:J)+_xlfn.XLOOKUP(Table2[[#This Row],[SAPSA Number]],'SAOpen Rifle'!B:B,'SAOpen Rifle'!J:J)+_xlfn.XLOOKUP(Table2[[#This Row],[SAPSA Number]],'SA Std Rifle'!B:B,'SA Std Rifle'!J:J)+_xlfn.XLOOKUP(Table2[[#This Row],[SAPSA Number]],'Open Mini Rifle'!B:B,'Open Mini Rifle'!J:J)+_xlfn.XLOOKUP(Table2[[#This Row],[SAPSA Number]],'STD Mini Rifle'!B:B,'STD Mini Rifle'!J:J)+_xlfn.XLOOKUP(Table2[[#This Row],[SAPSA Number]],'SA OPEN Shotgun'!B:B,'SA OPEN Shotgun'!J:J)+_xlfn.XLOOKUP(Table2[[#This Row],[SAPSA Number]],'SA STD Shotgun'!B:B,'SA STD Shotgun'!J:J)+_xlfn.XLOOKUP(Table2[[#This Row],[SAPSA Number]],'MAN STD Shotgun'!B:B,'MAN STD Shotgun'!J:J)+_xlfn.XLOOKUP(Table2[[#This Row],[SAPSA Number]],'MODIFIED Shotgun'!B:B,'MODIFIED Shotgun'!J:J)</f>
        <v>1</v>
      </c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>
        <f>_xlfn.XLOOKUP(Table2[[#This Row],[SAPSA Number]],'STD Handgun'!B:B,'STD Handgun'!J:J)</f>
        <v>0</v>
      </c>
      <c r="X31" s="3">
        <f>_xlfn.XLOOKUP(Table2[[#This Row],[SAPSA Number]],'PROD OPTICS Handgun'!B:B,'PROD OPTICS Handgun'!J:J)</f>
        <v>1</v>
      </c>
      <c r="Y31" s="3">
        <f>_xlfn.XLOOKUP(Table2[[#This Row],[SAPSA Number]],'PROD Handgun'!B:B,'PROD Handgun'!J:J)</f>
        <v>0</v>
      </c>
      <c r="Z31" s="3">
        <f>_xlfn.XLOOKUP(Table2[[#This Row],[SAPSA Number]],'OPEN Handgun'!B:B,'OPEN Handgun'!J:J)</f>
        <v>0</v>
      </c>
      <c r="AA31" s="3">
        <f>_xlfn.XLOOKUP(Table2[[#This Row],[SAPSA Number]],'CLASSIC Handgun'!B:B,'CLASSIC Handgun'!J:J)</f>
        <v>0</v>
      </c>
      <c r="AB31" s="3">
        <f>_xlfn.XLOOKUP(Table2[[#This Row],[SAPSA Number]],PCC!B:B,PCC!J:J)</f>
        <v>0</v>
      </c>
      <c r="AC31" s="3">
        <f>_xlfn.XLOOKUP(Table2[[#This Row],[SAPSA Number]],'SAOpen Rifle'!B:B,'SAOpen Rifle'!J:J)</f>
        <v>0</v>
      </c>
      <c r="AD31" s="3">
        <f>_xlfn.XLOOKUP(Table2[[#This Row],[SAPSA Number]],'SA Std Rifle'!B:B,'SA Std Rifle'!J:J)</f>
        <v>0</v>
      </c>
      <c r="AE31" s="3">
        <f>_xlfn.XLOOKUP(Table2[[#This Row],[SAPSA Number]],'STD Mini Rifle'!B:B,'STD Mini Rifle'!J:J)</f>
        <v>0</v>
      </c>
      <c r="AF31" s="3">
        <f>_xlfn.XLOOKUP(Table2[[#This Row],[SAPSA Number]],'Open Mini Rifle'!B:B,'Open Mini Rifle'!J:J)</f>
        <v>0</v>
      </c>
      <c r="AG31" s="3">
        <f>_xlfn.XLOOKUP(Table2[[#This Row],[SAPSA Number]],'SA OPEN Shotgun'!B:B,'SA OPEN Shotgun'!J:J)</f>
        <v>0</v>
      </c>
      <c r="AH31" s="3">
        <f>_xlfn.XLOOKUP(Table2[[#This Row],[SAPSA Number]],'SA STD Shotgun'!B:B,'SA STD Shotgun'!J:J)</f>
        <v>0</v>
      </c>
      <c r="AI31" s="3">
        <f>_xlfn.XLOOKUP(Table2[[#This Row],[SAPSA Number]],'MAN STD Shotgun'!B:B,'MAN STD Shotgun'!J:J)</f>
        <v>0</v>
      </c>
      <c r="AJ31" s="4">
        <f>_xlfn.XLOOKUP(Table2[[#This Row],[SAPSA Number]],'MODIFIED Shotgun'!B:B,'MODIFIED Shotgun'!J:J)</f>
        <v>0</v>
      </c>
    </row>
    <row r="32" spans="1:36" x14ac:dyDescent="0.25">
      <c r="A32" s="2">
        <v>7174</v>
      </c>
      <c r="B32" s="2" t="str">
        <f>_xlfn.XLOOKUP(Table2[[#This Row],[SAPSA Number]],Table1[SAPSA number],Table1[Paid up])</f>
        <v>Y</v>
      </c>
      <c r="C32" s="5" t="s">
        <v>707</v>
      </c>
      <c r="D32" s="5" t="s">
        <v>705</v>
      </c>
      <c r="E32" s="3" t="s">
        <v>190</v>
      </c>
      <c r="F32" s="77"/>
      <c r="G32" s="3"/>
      <c r="H32" s="67"/>
      <c r="I32" s="3">
        <f>SUM(Table2[[#This Row],[Club Points]:[League Points Earned - Dec]])</f>
        <v>1</v>
      </c>
      <c r="J32" s="3">
        <f>_xlfn.XLOOKUP(Table2[[#This Row],[SAPSA Number]],'STD Handgun'!B:B,'STD Handgun'!J:J)+_xlfn.XLOOKUP(Table2[[#This Row],[SAPSA Number]],'PROD Handgun'!B:B,'PROD Handgun'!J:J)+_xlfn.XLOOKUP(Table2[[#This Row],[SAPSA Number]],'PROD OPTICS Handgun'!B:B,'PROD OPTICS Handgun'!J:J)+_xlfn.XLOOKUP(Table2[[#This Row],[SAPSA Number]],'OPEN Handgun'!B:B,'OPEN Handgun'!J:J)+_xlfn.XLOOKUP(Table2[[#This Row],[SAPSA Number]],'CLASSIC Handgun'!B:B,'CLASSIC Handgun'!J:J)+_xlfn.XLOOKUP(Table2[[#This Row],[SAPSA Number]],Revolver!B:B,Revolver!J:J)+_xlfn.XLOOKUP(Table2[[#This Row],[SAPSA Number]],PCC!B:B,PCC!J:J)+_xlfn.XLOOKUP(Table2[[#This Row],[SAPSA Number]],'SAOpen Rifle'!B:B,'SAOpen Rifle'!J:J)+_xlfn.XLOOKUP(Table2[[#This Row],[SAPSA Number]],'SA Std Rifle'!B:B,'SA Std Rifle'!J:J)+_xlfn.XLOOKUP(Table2[[#This Row],[SAPSA Number]],'Open Mini Rifle'!B:B,'Open Mini Rifle'!J:J)+_xlfn.XLOOKUP(Table2[[#This Row],[SAPSA Number]],'STD Mini Rifle'!B:B,'STD Mini Rifle'!J:J)+_xlfn.XLOOKUP(Table2[[#This Row],[SAPSA Number]],'SA OPEN Shotgun'!B:B,'SA OPEN Shotgun'!J:J)+_xlfn.XLOOKUP(Table2[[#This Row],[SAPSA Number]],'SA STD Shotgun'!B:B,'SA STD Shotgun'!J:J)+_xlfn.XLOOKUP(Table2[[#This Row],[SAPSA Number]],'MAN STD Shotgun'!B:B,'MAN STD Shotgun'!J:J)+_xlfn.XLOOKUP(Table2[[#This Row],[SAPSA Number]],'MODIFIED Shotgun'!B:B,'MODIFIED Shotgun'!J:J)</f>
        <v>1</v>
      </c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>
        <f>_xlfn.XLOOKUP(Table2[[#This Row],[SAPSA Number]],'STD Handgun'!B:B,'STD Handgun'!J:J)</f>
        <v>0</v>
      </c>
      <c r="X32" s="3">
        <f>_xlfn.XLOOKUP(Table2[[#This Row],[SAPSA Number]],'PROD OPTICS Handgun'!B:B,'PROD OPTICS Handgun'!J:J)</f>
        <v>1</v>
      </c>
      <c r="Y32" s="3">
        <f>_xlfn.XLOOKUP(Table2[[#This Row],[SAPSA Number]],'PROD Handgun'!B:B,'PROD Handgun'!J:J)</f>
        <v>0</v>
      </c>
      <c r="Z32" s="3">
        <f>_xlfn.XLOOKUP(Table2[[#This Row],[SAPSA Number]],'OPEN Handgun'!B:B,'OPEN Handgun'!J:J)</f>
        <v>0</v>
      </c>
      <c r="AA32" s="3">
        <f>_xlfn.XLOOKUP(Table2[[#This Row],[SAPSA Number]],'CLASSIC Handgun'!B:B,'CLASSIC Handgun'!J:J)</f>
        <v>0</v>
      </c>
      <c r="AB32" s="3">
        <f>_xlfn.XLOOKUP(Table2[[#This Row],[SAPSA Number]],PCC!B:B,PCC!J:J)</f>
        <v>0</v>
      </c>
      <c r="AC32" s="3">
        <f>_xlfn.XLOOKUP(Table2[[#This Row],[SAPSA Number]],'SAOpen Rifle'!B:B,'SAOpen Rifle'!J:J)</f>
        <v>0</v>
      </c>
      <c r="AD32" s="3">
        <f>_xlfn.XLOOKUP(Table2[[#This Row],[SAPSA Number]],'SA Std Rifle'!B:B,'SA Std Rifle'!J:J)</f>
        <v>0</v>
      </c>
      <c r="AE32" s="3">
        <f>_xlfn.XLOOKUP(Table2[[#This Row],[SAPSA Number]],'STD Mini Rifle'!B:B,'STD Mini Rifle'!J:J)</f>
        <v>0</v>
      </c>
      <c r="AF32" s="3">
        <f>_xlfn.XLOOKUP(Table2[[#This Row],[SAPSA Number]],'Open Mini Rifle'!B:B,'Open Mini Rifle'!J:J)</f>
        <v>0</v>
      </c>
      <c r="AG32" s="3">
        <f>_xlfn.XLOOKUP(Table2[[#This Row],[SAPSA Number]],'SA OPEN Shotgun'!B:B,'SA OPEN Shotgun'!J:J)</f>
        <v>0</v>
      </c>
      <c r="AH32" s="3">
        <f>_xlfn.XLOOKUP(Table2[[#This Row],[SAPSA Number]],'SA STD Shotgun'!B:B,'SA STD Shotgun'!J:J)</f>
        <v>0</v>
      </c>
      <c r="AI32" s="3">
        <f>_xlfn.XLOOKUP(Table2[[#This Row],[SAPSA Number]],'MAN STD Shotgun'!B:B,'MAN STD Shotgun'!J:J)</f>
        <v>0</v>
      </c>
      <c r="AJ32" s="4">
        <f>_xlfn.XLOOKUP(Table2[[#This Row],[SAPSA Number]],'MODIFIED Shotgun'!B:B,'MODIFIED Shotgun'!J:J)</f>
        <v>0</v>
      </c>
    </row>
    <row r="33" spans="1:36" x14ac:dyDescent="0.25">
      <c r="A33" s="2">
        <v>2655</v>
      </c>
      <c r="B33" s="2" t="str">
        <f>_xlfn.XLOOKUP(Table2[[#This Row],[SAPSA Number]],Table1[SAPSA number],Table1[Paid up])</f>
        <v>Y</v>
      </c>
      <c r="C33" s="5" t="s">
        <v>269</v>
      </c>
      <c r="D33" s="5" t="s">
        <v>154</v>
      </c>
      <c r="E33" s="58" t="s">
        <v>267</v>
      </c>
      <c r="F33" s="76" t="str">
        <f ca="1">_xlfn.XLOOKUP(Table2[[#This Row],[SAPSA Number]],Table1[SAPSA number],Table1[Gender])</f>
        <v>Jnr</v>
      </c>
      <c r="G33" s="2">
        <f ca="1">_xlfn.XLOOKUP(Table2[[#This Row],[SAPSA Number]],Table1[SAPSA number],Table1[Age])</f>
        <v>17</v>
      </c>
      <c r="H33" s="3">
        <v>0</v>
      </c>
      <c r="I33" s="3">
        <f>SUM(Table2[[#This Row],[Club Points]:[League Points Earned - Dec]])</f>
        <v>3</v>
      </c>
      <c r="J33" s="3">
        <f>_xlfn.XLOOKUP(Table2[[#This Row],[SAPSA Number]],'STD Handgun'!B:B,'STD Handgun'!J:J)+_xlfn.XLOOKUP(Table2[[#This Row],[SAPSA Number]],'PROD Handgun'!B:B,'PROD Handgun'!J:J)+_xlfn.XLOOKUP(Table2[[#This Row],[SAPSA Number]],'PROD OPTICS Handgun'!B:B,'PROD OPTICS Handgun'!J:J)+_xlfn.XLOOKUP(Table2[[#This Row],[SAPSA Number]],'OPEN Handgun'!B:B,'OPEN Handgun'!J:J)+_xlfn.XLOOKUP(Table2[[#This Row],[SAPSA Number]],'CLASSIC Handgun'!B:B,'CLASSIC Handgun'!J:J)+_xlfn.XLOOKUP(Table2[[#This Row],[SAPSA Number]],Revolver!B:B,Revolver!J:J)+_xlfn.XLOOKUP(Table2[[#This Row],[SAPSA Number]],PCC!B:B,PCC!J:J)+_xlfn.XLOOKUP(Table2[[#This Row],[SAPSA Number]],'SAOpen Rifle'!B:B,'SAOpen Rifle'!J:J)+_xlfn.XLOOKUP(Table2[[#This Row],[SAPSA Number]],'SA Std Rifle'!B:B,'SA Std Rifle'!J:J)+_xlfn.XLOOKUP(Table2[[#This Row],[SAPSA Number]],'Open Mini Rifle'!B:B,'Open Mini Rifle'!J:J)+_xlfn.XLOOKUP(Table2[[#This Row],[SAPSA Number]],'STD Mini Rifle'!B:B,'STD Mini Rifle'!J:J)+_xlfn.XLOOKUP(Table2[[#This Row],[SAPSA Number]],'SA OPEN Shotgun'!B:B,'SA OPEN Shotgun'!J:J)+_xlfn.XLOOKUP(Table2[[#This Row],[SAPSA Number]],'SA STD Shotgun'!B:B,'SA STD Shotgun'!J:J)+_xlfn.XLOOKUP(Table2[[#This Row],[SAPSA Number]],'MAN STD Shotgun'!B:B,'MAN STD Shotgun'!J:J)+_xlfn.XLOOKUP(Table2[[#This Row],[SAPSA Number]],'MODIFIED Shotgun'!B:B,'MODIFIED Shotgun'!J:J)</f>
        <v>3</v>
      </c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>
        <f>_xlfn.XLOOKUP(Table2[[#This Row],[SAPSA Number]],'STD Handgun'!B:B,'STD Handgun'!J:J)</f>
        <v>0</v>
      </c>
      <c r="X33" s="3">
        <f>_xlfn.XLOOKUP(Table2[[#This Row],[SAPSA Number]],'PROD OPTICS Handgun'!B:B,'PROD OPTICS Handgun'!J:J)</f>
        <v>0</v>
      </c>
      <c r="Y33" s="3">
        <f>_xlfn.XLOOKUP(Table2[[#This Row],[SAPSA Number]],'PROD Handgun'!B:B,'PROD Handgun'!J:J)</f>
        <v>1</v>
      </c>
      <c r="Z33" s="3">
        <f>_xlfn.XLOOKUP(Table2[[#This Row],[SAPSA Number]],'OPEN Handgun'!B:B,'OPEN Handgun'!J:J)</f>
        <v>0</v>
      </c>
      <c r="AA33" s="3">
        <f>_xlfn.XLOOKUP(Table2[[#This Row],[SAPSA Number]],'CLASSIC Handgun'!B:B,'CLASSIC Handgun'!J:J)</f>
        <v>0</v>
      </c>
      <c r="AB33" s="3">
        <f>_xlfn.XLOOKUP(Table2[[#This Row],[SAPSA Number]],PCC!B:B,PCC!J:J)</f>
        <v>0</v>
      </c>
      <c r="AC33" s="3">
        <f>_xlfn.XLOOKUP(Table2[[#This Row],[SAPSA Number]],'SAOpen Rifle'!B:B,'SAOpen Rifle'!J:J)</f>
        <v>0</v>
      </c>
      <c r="AD33" s="3">
        <f>_xlfn.XLOOKUP(Table2[[#This Row],[SAPSA Number]],'SA Std Rifle'!B:B,'SA Std Rifle'!J:J)</f>
        <v>0</v>
      </c>
      <c r="AE33" s="3">
        <f>_xlfn.XLOOKUP(Table2[[#This Row],[SAPSA Number]],'STD Mini Rifle'!B:B,'STD Mini Rifle'!J:J)</f>
        <v>0</v>
      </c>
      <c r="AF33" s="3">
        <f>_xlfn.XLOOKUP(Table2[[#This Row],[SAPSA Number]],'Open Mini Rifle'!B:B,'Open Mini Rifle'!J:J)</f>
        <v>1</v>
      </c>
      <c r="AG33" s="3">
        <f>_xlfn.XLOOKUP(Table2[[#This Row],[SAPSA Number]],'SA OPEN Shotgun'!B:B,'SA OPEN Shotgun'!J:J)</f>
        <v>0</v>
      </c>
      <c r="AH33" s="3">
        <f>_xlfn.XLOOKUP(Table2[[#This Row],[SAPSA Number]],'SA STD Shotgun'!B:B,'SA STD Shotgun'!J:J)</f>
        <v>1</v>
      </c>
      <c r="AI33" s="3">
        <f>_xlfn.XLOOKUP(Table2[[#This Row],[SAPSA Number]],'MAN STD Shotgun'!B:B,'MAN STD Shotgun'!J:J)</f>
        <v>0</v>
      </c>
      <c r="AJ33" s="4">
        <f>_xlfn.XLOOKUP(Table2[[#This Row],[SAPSA Number]],'MODIFIED Shotgun'!B:B,'MODIFIED Shotgun'!J:J)</f>
        <v>0</v>
      </c>
    </row>
    <row r="34" spans="1:36" x14ac:dyDescent="0.25">
      <c r="A34" s="2">
        <v>3339</v>
      </c>
      <c r="B34" s="2" t="str">
        <f>_xlfn.XLOOKUP(Table2[[#This Row],[SAPSA Number]],Table1[SAPSA number],Table1[Paid up])</f>
        <v>Y</v>
      </c>
      <c r="C34" s="5" t="s">
        <v>153</v>
      </c>
      <c r="D34" s="5" t="s">
        <v>154</v>
      </c>
      <c r="E34" s="3" t="s">
        <v>155</v>
      </c>
      <c r="F34" s="77" t="str">
        <f ca="1">_xlfn.XLOOKUP(Table2[[#This Row],[SAPSA Number]],Table1[SAPSA number],Table1[Gender])</f>
        <v>S</v>
      </c>
      <c r="G34" s="3">
        <f ca="1">_xlfn.XLOOKUP(Table2[[#This Row],[SAPSA Number]],Table1[SAPSA number],Table1[Age])</f>
        <v>51</v>
      </c>
      <c r="H34" s="3">
        <v>0</v>
      </c>
      <c r="I34" s="3">
        <f>SUM(Table2[[#This Row],[Club Points]:[League Points Earned - Dec]])</f>
        <v>7</v>
      </c>
      <c r="J34" s="3">
        <f>_xlfn.XLOOKUP(Table2[[#This Row],[SAPSA Number]],'STD Handgun'!B:B,'STD Handgun'!J:J)+_xlfn.XLOOKUP(Table2[[#This Row],[SAPSA Number]],'PROD Handgun'!B:B,'PROD Handgun'!J:J)+_xlfn.XLOOKUP(Table2[[#This Row],[SAPSA Number]],'PROD OPTICS Handgun'!B:B,'PROD OPTICS Handgun'!J:J)+_xlfn.XLOOKUP(Table2[[#This Row],[SAPSA Number]],'OPEN Handgun'!B:B,'OPEN Handgun'!J:J)+_xlfn.XLOOKUP(Table2[[#This Row],[SAPSA Number]],'CLASSIC Handgun'!B:B,'CLASSIC Handgun'!J:J)+_xlfn.XLOOKUP(Table2[[#This Row],[SAPSA Number]],Revolver!B:B,Revolver!J:J)+_xlfn.XLOOKUP(Table2[[#This Row],[SAPSA Number]],PCC!B:B,PCC!J:J)+_xlfn.XLOOKUP(Table2[[#This Row],[SAPSA Number]],'SAOpen Rifle'!B:B,'SAOpen Rifle'!J:J)+_xlfn.XLOOKUP(Table2[[#This Row],[SAPSA Number]],'SA Std Rifle'!B:B,'SA Std Rifle'!J:J)+_xlfn.XLOOKUP(Table2[[#This Row],[SAPSA Number]],'Open Mini Rifle'!B:B,'Open Mini Rifle'!J:J)+_xlfn.XLOOKUP(Table2[[#This Row],[SAPSA Number]],'STD Mini Rifle'!B:B,'STD Mini Rifle'!J:J)+_xlfn.XLOOKUP(Table2[[#This Row],[SAPSA Number]],'SA OPEN Shotgun'!B:B,'SA OPEN Shotgun'!J:J)+_xlfn.XLOOKUP(Table2[[#This Row],[SAPSA Number]],'SA STD Shotgun'!B:B,'SA STD Shotgun'!J:J)+_xlfn.XLOOKUP(Table2[[#This Row],[SAPSA Number]],'MAN STD Shotgun'!B:B,'MAN STD Shotgun'!J:J)+_xlfn.XLOOKUP(Table2[[#This Row],[SAPSA Number]],'MODIFIED Shotgun'!B:B,'MODIFIED Shotgun'!J:J)</f>
        <v>7</v>
      </c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>
        <f>_xlfn.XLOOKUP(Table2[[#This Row],[SAPSA Number]],'STD Handgun'!B:B,'STD Handgun'!J:J)</f>
        <v>0</v>
      </c>
      <c r="X34" s="3">
        <f>_xlfn.XLOOKUP(Table2[[#This Row],[SAPSA Number]],'PROD OPTICS Handgun'!B:B,'PROD OPTICS Handgun'!J:J)</f>
        <v>0</v>
      </c>
      <c r="Y34" s="3">
        <f>_xlfn.XLOOKUP(Table2[[#This Row],[SAPSA Number]],'PROD Handgun'!B:B,'PROD Handgun'!J:J)</f>
        <v>3</v>
      </c>
      <c r="Z34" s="3">
        <f>_xlfn.XLOOKUP(Table2[[#This Row],[SAPSA Number]],'OPEN Handgun'!B:B,'OPEN Handgun'!J:J)</f>
        <v>0</v>
      </c>
      <c r="AA34" s="3">
        <f>_xlfn.XLOOKUP(Table2[[#This Row],[SAPSA Number]],'CLASSIC Handgun'!B:B,'CLASSIC Handgun'!J:J)</f>
        <v>0</v>
      </c>
      <c r="AB34" s="3">
        <f>_xlfn.XLOOKUP(Table2[[#This Row],[SAPSA Number]],PCC!B:B,PCC!J:J)</f>
        <v>0</v>
      </c>
      <c r="AC34" s="3">
        <f>_xlfn.XLOOKUP(Table2[[#This Row],[SAPSA Number]],'SAOpen Rifle'!B:B,'SAOpen Rifle'!J:J)</f>
        <v>2</v>
      </c>
      <c r="AD34" s="3">
        <f>_xlfn.XLOOKUP(Table2[[#This Row],[SAPSA Number]],'SA Std Rifle'!B:B,'SA Std Rifle'!J:J)</f>
        <v>0</v>
      </c>
      <c r="AE34" s="3">
        <f>_xlfn.XLOOKUP(Table2[[#This Row],[SAPSA Number]],'STD Mini Rifle'!B:B,'STD Mini Rifle'!J:J)</f>
        <v>0</v>
      </c>
      <c r="AF34" s="3">
        <f>_xlfn.XLOOKUP(Table2[[#This Row],[SAPSA Number]],'Open Mini Rifle'!B:B,'Open Mini Rifle'!J:J)</f>
        <v>0</v>
      </c>
      <c r="AG34" s="3">
        <f>_xlfn.XLOOKUP(Table2[[#This Row],[SAPSA Number]],'SA OPEN Shotgun'!B:B,'SA OPEN Shotgun'!J:J)</f>
        <v>0</v>
      </c>
      <c r="AH34" s="3">
        <f>_xlfn.XLOOKUP(Table2[[#This Row],[SAPSA Number]],'SA STD Shotgun'!B:B,'SA STD Shotgun'!J:J)</f>
        <v>2</v>
      </c>
      <c r="AI34" s="3">
        <f>_xlfn.XLOOKUP(Table2[[#This Row],[SAPSA Number]],'MAN STD Shotgun'!B:B,'MAN STD Shotgun'!J:J)</f>
        <v>0</v>
      </c>
      <c r="AJ34" s="4">
        <f>_xlfn.XLOOKUP(Table2[[#This Row],[SAPSA Number]],'MODIFIED Shotgun'!B:B,'MODIFIED Shotgun'!J:J)</f>
        <v>0</v>
      </c>
    </row>
    <row r="35" spans="1:36" x14ac:dyDescent="0.25">
      <c r="A35" s="2">
        <v>4094</v>
      </c>
      <c r="B35" s="2" t="str">
        <f>_xlfn.XLOOKUP(Table2[[#This Row],[SAPSA Number]],Table1[SAPSA number],Table1[Paid up])</f>
        <v>Y</v>
      </c>
      <c r="C35" s="5" t="s">
        <v>195</v>
      </c>
      <c r="D35" s="5" t="s">
        <v>197</v>
      </c>
      <c r="E35" s="3" t="s">
        <v>181</v>
      </c>
      <c r="F35" s="77" t="str">
        <f ca="1">_xlfn.XLOOKUP(Table2[[#This Row],[SAPSA Number]],Table1[SAPSA number],Table1[Gender])</f>
        <v xml:space="preserve"> </v>
      </c>
      <c r="G35" s="3">
        <f ca="1">_xlfn.XLOOKUP(Table2[[#This Row],[SAPSA Number]],Table1[SAPSA number],Table1[Age])</f>
        <v>42</v>
      </c>
      <c r="H35" s="3">
        <v>2</v>
      </c>
      <c r="I35" s="3">
        <f>SUM(Table2[[#This Row],[Club Points]:[League Points Earned - Dec]])</f>
        <v>2</v>
      </c>
      <c r="J35" s="3">
        <f>_xlfn.XLOOKUP(Table2[[#This Row],[SAPSA Number]],'STD Handgun'!B:B,'STD Handgun'!J:J)+_xlfn.XLOOKUP(Table2[[#This Row],[SAPSA Number]],'PROD Handgun'!B:B,'PROD Handgun'!J:J)+_xlfn.XLOOKUP(Table2[[#This Row],[SAPSA Number]],'PROD OPTICS Handgun'!B:B,'PROD OPTICS Handgun'!J:J)+_xlfn.XLOOKUP(Table2[[#This Row],[SAPSA Number]],'OPEN Handgun'!B:B,'OPEN Handgun'!J:J)+_xlfn.XLOOKUP(Table2[[#This Row],[SAPSA Number]],'CLASSIC Handgun'!B:B,'CLASSIC Handgun'!J:J)+_xlfn.XLOOKUP(Table2[[#This Row],[SAPSA Number]],Revolver!B:B,Revolver!J:J)+_xlfn.XLOOKUP(Table2[[#This Row],[SAPSA Number]],PCC!B:B,PCC!J:J)+_xlfn.XLOOKUP(Table2[[#This Row],[SAPSA Number]],'SAOpen Rifle'!B:B,'SAOpen Rifle'!J:J)+_xlfn.XLOOKUP(Table2[[#This Row],[SAPSA Number]],'SA Std Rifle'!B:B,'SA Std Rifle'!J:J)+_xlfn.XLOOKUP(Table2[[#This Row],[SAPSA Number]],'Open Mini Rifle'!B:B,'Open Mini Rifle'!J:J)+_xlfn.XLOOKUP(Table2[[#This Row],[SAPSA Number]],'STD Mini Rifle'!B:B,'STD Mini Rifle'!J:J)+_xlfn.XLOOKUP(Table2[[#This Row],[SAPSA Number]],'SA OPEN Shotgun'!B:B,'SA OPEN Shotgun'!J:J)+_xlfn.XLOOKUP(Table2[[#This Row],[SAPSA Number]],'SA STD Shotgun'!B:B,'SA STD Shotgun'!J:J)+_xlfn.XLOOKUP(Table2[[#This Row],[SAPSA Number]],'MAN STD Shotgun'!B:B,'MAN STD Shotgun'!J:J)+_xlfn.XLOOKUP(Table2[[#This Row],[SAPSA Number]],'MODIFIED Shotgun'!B:B,'MODIFIED Shotgun'!J:J)</f>
        <v>0</v>
      </c>
      <c r="K35" s="3">
        <v>2</v>
      </c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>
        <f>_xlfn.XLOOKUP(Table2[[#This Row],[SAPSA Number]],'STD Handgun'!B:B,'STD Handgun'!J:J)</f>
        <v>0</v>
      </c>
      <c r="X35" s="3">
        <f>_xlfn.XLOOKUP(Table2[[#This Row],[SAPSA Number]],'PROD OPTICS Handgun'!B:B,'PROD OPTICS Handgun'!J:J)</f>
        <v>0</v>
      </c>
      <c r="Y35" s="3">
        <f>_xlfn.XLOOKUP(Table2[[#This Row],[SAPSA Number]],'PROD Handgun'!B:B,'PROD Handgun'!J:J)</f>
        <v>0</v>
      </c>
      <c r="Z35" s="3">
        <f>_xlfn.XLOOKUP(Table2[[#This Row],[SAPSA Number]],'OPEN Handgun'!B:B,'OPEN Handgun'!J:J)</f>
        <v>0</v>
      </c>
      <c r="AA35" s="3">
        <f>_xlfn.XLOOKUP(Table2[[#This Row],[SAPSA Number]],'CLASSIC Handgun'!B:B,'CLASSIC Handgun'!J:J)</f>
        <v>0</v>
      </c>
      <c r="AB35" s="3">
        <f>_xlfn.XLOOKUP(Table2[[#This Row],[SAPSA Number]],PCC!B:B,PCC!J:J)</f>
        <v>0</v>
      </c>
      <c r="AC35" s="3">
        <f>_xlfn.XLOOKUP(Table2[[#This Row],[SAPSA Number]],'SAOpen Rifle'!B:B,'SAOpen Rifle'!J:J)</f>
        <v>0</v>
      </c>
      <c r="AD35" s="3">
        <f>_xlfn.XLOOKUP(Table2[[#This Row],[SAPSA Number]],'SA Std Rifle'!B:B,'SA Std Rifle'!J:J)</f>
        <v>0</v>
      </c>
      <c r="AE35" s="3">
        <f>_xlfn.XLOOKUP(Table2[[#This Row],[SAPSA Number]],'STD Mini Rifle'!B:B,'STD Mini Rifle'!J:J)</f>
        <v>0</v>
      </c>
      <c r="AF35" s="3">
        <f>_xlfn.XLOOKUP(Table2[[#This Row],[SAPSA Number]],'Open Mini Rifle'!B:B,'Open Mini Rifle'!J:J)</f>
        <v>0</v>
      </c>
      <c r="AG35" s="3">
        <f>_xlfn.XLOOKUP(Table2[[#This Row],[SAPSA Number]],'SA OPEN Shotgun'!B:B,'SA OPEN Shotgun'!J:J)</f>
        <v>0</v>
      </c>
      <c r="AH35" s="3">
        <f>_xlfn.XLOOKUP(Table2[[#This Row],[SAPSA Number]],'SA STD Shotgun'!B:B,'SA STD Shotgun'!J:J)</f>
        <v>0</v>
      </c>
      <c r="AI35" s="3">
        <f>_xlfn.XLOOKUP(Table2[[#This Row],[SAPSA Number]],'MAN STD Shotgun'!B:B,'MAN STD Shotgun'!J:J)</f>
        <v>0</v>
      </c>
      <c r="AJ35" s="4">
        <f>_xlfn.XLOOKUP(Table2[[#This Row],[SAPSA Number]],'MODIFIED Shotgun'!B:B,'MODIFIED Shotgun'!J:J)</f>
        <v>0</v>
      </c>
    </row>
    <row r="36" spans="1:36" x14ac:dyDescent="0.25">
      <c r="A36" s="2">
        <v>6968</v>
      </c>
      <c r="B36" s="2" t="str">
        <f>_xlfn.XLOOKUP(Table2[[#This Row],[SAPSA Number]],Table1[SAPSA number],Table1[Paid up])</f>
        <v>Y</v>
      </c>
      <c r="C36" s="5" t="s">
        <v>650</v>
      </c>
      <c r="D36" s="5" t="s">
        <v>651</v>
      </c>
      <c r="E36" s="3" t="s">
        <v>652</v>
      </c>
      <c r="F36" s="77" t="str">
        <f ca="1">_xlfn.XLOOKUP(Table2[[#This Row],[SAPSA Number]],Table1[SAPSA number],Table1[Gender])</f>
        <v xml:space="preserve"> </v>
      </c>
      <c r="G36" s="3">
        <f ca="1">_xlfn.XLOOKUP(Table2[[#This Row],[SAPSA Number]],Table1[SAPSA number],Table1[Age])</f>
        <v>44</v>
      </c>
      <c r="H36" s="3">
        <v>2</v>
      </c>
      <c r="I36" s="3">
        <f>SUM(Table2[[#This Row],[Club Points]:[League Points Earned - Dec]])</f>
        <v>8</v>
      </c>
      <c r="J36" s="3">
        <f>_xlfn.XLOOKUP(Table2[[#This Row],[SAPSA Number]],'STD Handgun'!B:B,'STD Handgun'!J:J)+_xlfn.XLOOKUP(Table2[[#This Row],[SAPSA Number]],'PROD Handgun'!B:B,'PROD Handgun'!J:J)+_xlfn.XLOOKUP(Table2[[#This Row],[SAPSA Number]],'PROD OPTICS Handgun'!B:B,'PROD OPTICS Handgun'!J:J)+_xlfn.XLOOKUP(Table2[[#This Row],[SAPSA Number]],'OPEN Handgun'!B:B,'OPEN Handgun'!J:J)+_xlfn.XLOOKUP(Table2[[#This Row],[SAPSA Number]],'CLASSIC Handgun'!B:B,'CLASSIC Handgun'!J:J)+_xlfn.XLOOKUP(Table2[[#This Row],[SAPSA Number]],Revolver!B:B,Revolver!J:J)+_xlfn.XLOOKUP(Table2[[#This Row],[SAPSA Number]],PCC!B:B,PCC!J:J)+_xlfn.XLOOKUP(Table2[[#This Row],[SAPSA Number]],'SAOpen Rifle'!B:B,'SAOpen Rifle'!J:J)+_xlfn.XLOOKUP(Table2[[#This Row],[SAPSA Number]],'SA Std Rifle'!B:B,'SA Std Rifle'!J:J)+_xlfn.XLOOKUP(Table2[[#This Row],[SAPSA Number]],'Open Mini Rifle'!B:B,'Open Mini Rifle'!J:J)+_xlfn.XLOOKUP(Table2[[#This Row],[SAPSA Number]],'STD Mini Rifle'!B:B,'STD Mini Rifle'!J:J)+_xlfn.XLOOKUP(Table2[[#This Row],[SAPSA Number]],'SA OPEN Shotgun'!B:B,'SA OPEN Shotgun'!J:J)+_xlfn.XLOOKUP(Table2[[#This Row],[SAPSA Number]],'SA STD Shotgun'!B:B,'SA STD Shotgun'!J:J)+_xlfn.XLOOKUP(Table2[[#This Row],[SAPSA Number]],'MAN STD Shotgun'!B:B,'MAN STD Shotgun'!J:J)+_xlfn.XLOOKUP(Table2[[#This Row],[SAPSA Number]],'MODIFIED Shotgun'!B:B,'MODIFIED Shotgun'!J:J)</f>
        <v>8</v>
      </c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>
        <f>_xlfn.XLOOKUP(Table2[[#This Row],[SAPSA Number]],'STD Handgun'!B:B,'STD Handgun'!J:J)</f>
        <v>0</v>
      </c>
      <c r="X36" s="3">
        <f>_xlfn.XLOOKUP(Table2[[#This Row],[SAPSA Number]],'PROD OPTICS Handgun'!B:B,'PROD OPTICS Handgun'!J:J)</f>
        <v>3</v>
      </c>
      <c r="Y36" s="3">
        <f>_xlfn.XLOOKUP(Table2[[#This Row],[SAPSA Number]],'PROD Handgun'!B:B,'PROD Handgun'!J:J)</f>
        <v>0</v>
      </c>
      <c r="Z36" s="3">
        <f>_xlfn.XLOOKUP(Table2[[#This Row],[SAPSA Number]],'OPEN Handgun'!B:B,'OPEN Handgun'!J:J)</f>
        <v>0</v>
      </c>
      <c r="AA36" s="3">
        <f>_xlfn.XLOOKUP(Table2[[#This Row],[SAPSA Number]],'CLASSIC Handgun'!B:B,'CLASSIC Handgun'!J:J)</f>
        <v>0</v>
      </c>
      <c r="AB36" s="3">
        <f>_xlfn.XLOOKUP(Table2[[#This Row],[SAPSA Number]],PCC!B:B,PCC!J:J)</f>
        <v>0</v>
      </c>
      <c r="AC36" s="3">
        <f>_xlfn.XLOOKUP(Table2[[#This Row],[SAPSA Number]],'SAOpen Rifle'!B:B,'SAOpen Rifle'!J:J)</f>
        <v>1</v>
      </c>
      <c r="AD36" s="3">
        <f>_xlfn.XLOOKUP(Table2[[#This Row],[SAPSA Number]],'SA Std Rifle'!B:B,'SA Std Rifle'!J:J)</f>
        <v>0</v>
      </c>
      <c r="AE36" s="3">
        <f>_xlfn.XLOOKUP(Table2[[#This Row],[SAPSA Number]],'STD Mini Rifle'!B:B,'STD Mini Rifle'!J:J)</f>
        <v>0</v>
      </c>
      <c r="AF36" s="3">
        <f>_xlfn.XLOOKUP(Table2[[#This Row],[SAPSA Number]],'Open Mini Rifle'!B:B,'Open Mini Rifle'!J:J)</f>
        <v>0</v>
      </c>
      <c r="AG36" s="3">
        <f>_xlfn.XLOOKUP(Table2[[#This Row],[SAPSA Number]],'SA OPEN Shotgun'!B:B,'SA OPEN Shotgun'!J:J)</f>
        <v>0</v>
      </c>
      <c r="AH36" s="3">
        <f>_xlfn.XLOOKUP(Table2[[#This Row],[SAPSA Number]],'SA STD Shotgun'!B:B,'SA STD Shotgun'!J:J)</f>
        <v>1</v>
      </c>
      <c r="AI36" s="3">
        <f>_xlfn.XLOOKUP(Table2[[#This Row],[SAPSA Number]],'MAN STD Shotgun'!B:B,'MAN STD Shotgun'!J:J)</f>
        <v>0</v>
      </c>
      <c r="AJ36" s="4">
        <f>_xlfn.XLOOKUP(Table2[[#This Row],[SAPSA Number]],'MODIFIED Shotgun'!B:B,'MODIFIED Shotgun'!J:J)</f>
        <v>3</v>
      </c>
    </row>
    <row r="37" spans="1:36" x14ac:dyDescent="0.25">
      <c r="A37" s="2">
        <v>7260</v>
      </c>
      <c r="B37" s="2"/>
      <c r="C37" s="5" t="s">
        <v>717</v>
      </c>
      <c r="D37" s="5" t="s">
        <v>718</v>
      </c>
      <c r="E37" s="3" t="s">
        <v>140</v>
      </c>
      <c r="F37" s="77" t="str">
        <f ca="1">_xlfn.XLOOKUP(Table2[[#This Row],[SAPSA Number]],Table1[SAPSA number],Table1[Gender])</f>
        <v>S</v>
      </c>
      <c r="G37" s="3">
        <f ca="1">_xlfn.XLOOKUP(Table2[[#This Row],[SAPSA Number]],Table1[SAPSA number],Table1[Age])</f>
        <v>59</v>
      </c>
      <c r="H37" s="3">
        <v>1</v>
      </c>
      <c r="I37" s="3">
        <f>SUM(Table2[[#This Row],[Club Points]:[League Points Earned - Dec]])</f>
        <v>6</v>
      </c>
      <c r="J37" s="3">
        <f>_xlfn.XLOOKUP(Table2[[#This Row],[SAPSA Number]],'STD Handgun'!B:B,'STD Handgun'!J:J)+_xlfn.XLOOKUP(Table2[[#This Row],[SAPSA Number]],'PROD Handgun'!B:B,'PROD Handgun'!J:J)+_xlfn.XLOOKUP(Table2[[#This Row],[SAPSA Number]],'PROD OPTICS Handgun'!B:B,'PROD OPTICS Handgun'!J:J)+_xlfn.XLOOKUP(Table2[[#This Row],[SAPSA Number]],'OPEN Handgun'!B:B,'OPEN Handgun'!J:J)+_xlfn.XLOOKUP(Table2[[#This Row],[SAPSA Number]],'CLASSIC Handgun'!B:B,'CLASSIC Handgun'!J:J)+_xlfn.XLOOKUP(Table2[[#This Row],[SAPSA Number]],Revolver!B:B,Revolver!J:J)+_xlfn.XLOOKUP(Table2[[#This Row],[SAPSA Number]],PCC!B:B,PCC!J:J)+_xlfn.XLOOKUP(Table2[[#This Row],[SAPSA Number]],'SAOpen Rifle'!B:B,'SAOpen Rifle'!J:J)+_xlfn.XLOOKUP(Table2[[#This Row],[SAPSA Number]],'SA Std Rifle'!B:B,'SA Std Rifle'!J:J)+_xlfn.XLOOKUP(Table2[[#This Row],[SAPSA Number]],'Open Mini Rifle'!B:B,'Open Mini Rifle'!J:J)+_xlfn.XLOOKUP(Table2[[#This Row],[SAPSA Number]],'STD Mini Rifle'!B:B,'STD Mini Rifle'!J:J)+_xlfn.XLOOKUP(Table2[[#This Row],[SAPSA Number]],'SA OPEN Shotgun'!B:B,'SA OPEN Shotgun'!J:J)+_xlfn.XLOOKUP(Table2[[#This Row],[SAPSA Number]],'SA STD Shotgun'!B:B,'SA STD Shotgun'!J:J)+_xlfn.XLOOKUP(Table2[[#This Row],[SAPSA Number]],'MAN STD Shotgun'!B:B,'MAN STD Shotgun'!J:J)+_xlfn.XLOOKUP(Table2[[#This Row],[SAPSA Number]],'MODIFIED Shotgun'!B:B,'MODIFIED Shotgun'!J:J)</f>
        <v>5</v>
      </c>
      <c r="K37" s="3"/>
      <c r="L37" s="3"/>
      <c r="M37" s="3"/>
      <c r="N37" s="3"/>
      <c r="O37" s="3"/>
      <c r="P37" s="3"/>
      <c r="Q37" s="3"/>
      <c r="R37" s="3"/>
      <c r="S37" s="3"/>
      <c r="T37" s="3"/>
      <c r="U37" s="3">
        <v>1</v>
      </c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4"/>
    </row>
    <row r="38" spans="1:36" x14ac:dyDescent="0.25">
      <c r="A38" s="2">
        <v>7065</v>
      </c>
      <c r="B38" s="2" t="str">
        <f>_xlfn.XLOOKUP(Table2[[#This Row],[SAPSA Number]],Table1[SAPSA number],Table1[Paid up])</f>
        <v>Y</v>
      </c>
      <c r="C38" s="5" t="s">
        <v>679</v>
      </c>
      <c r="D38" s="5" t="s">
        <v>680</v>
      </c>
      <c r="E38" s="3" t="s">
        <v>681</v>
      </c>
      <c r="F38" s="77" t="str">
        <f ca="1">_xlfn.XLOOKUP(Table2[[#This Row],[SAPSA Number]],Table1[SAPSA number],Table1[Gender])</f>
        <v xml:space="preserve"> </v>
      </c>
      <c r="G38" s="3"/>
      <c r="H38" s="67"/>
      <c r="I38" s="3">
        <f>SUM(Table2[[#This Row],[Club Points]:[League Points Earned - Dec]])</f>
        <v>3</v>
      </c>
      <c r="J38" s="3">
        <f>_xlfn.XLOOKUP(Table2[[#This Row],[SAPSA Number]],'STD Handgun'!B:B,'STD Handgun'!J:J)+_xlfn.XLOOKUP(Table2[[#This Row],[SAPSA Number]],'PROD Handgun'!B:B,'PROD Handgun'!J:J)+_xlfn.XLOOKUP(Table2[[#This Row],[SAPSA Number]],'PROD OPTICS Handgun'!B:B,'PROD OPTICS Handgun'!J:J)+_xlfn.XLOOKUP(Table2[[#This Row],[SAPSA Number]],'OPEN Handgun'!B:B,'OPEN Handgun'!J:J)+_xlfn.XLOOKUP(Table2[[#This Row],[SAPSA Number]],'CLASSIC Handgun'!B:B,'CLASSIC Handgun'!J:J)+_xlfn.XLOOKUP(Table2[[#This Row],[SAPSA Number]],Revolver!B:B,Revolver!J:J)+_xlfn.XLOOKUP(Table2[[#This Row],[SAPSA Number]],PCC!B:B,PCC!J:J)+_xlfn.XLOOKUP(Table2[[#This Row],[SAPSA Number]],'SAOpen Rifle'!B:B,'SAOpen Rifle'!J:J)+_xlfn.XLOOKUP(Table2[[#This Row],[SAPSA Number]],'SA Std Rifle'!B:B,'SA Std Rifle'!J:J)+_xlfn.XLOOKUP(Table2[[#This Row],[SAPSA Number]],'Open Mini Rifle'!B:B,'Open Mini Rifle'!J:J)+_xlfn.XLOOKUP(Table2[[#This Row],[SAPSA Number]],'STD Mini Rifle'!B:B,'STD Mini Rifle'!J:J)+_xlfn.XLOOKUP(Table2[[#This Row],[SAPSA Number]],'SA OPEN Shotgun'!B:B,'SA OPEN Shotgun'!J:J)+_xlfn.XLOOKUP(Table2[[#This Row],[SAPSA Number]],'SA STD Shotgun'!B:B,'SA STD Shotgun'!J:J)+_xlfn.XLOOKUP(Table2[[#This Row],[SAPSA Number]],'MAN STD Shotgun'!B:B,'MAN STD Shotgun'!J:J)+_xlfn.XLOOKUP(Table2[[#This Row],[SAPSA Number]],'MODIFIED Shotgun'!B:B,'MODIFIED Shotgun'!J:J)</f>
        <v>3</v>
      </c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>
        <f>_xlfn.XLOOKUP(Table2[[#This Row],[SAPSA Number]],'STD Handgun'!B:B,'STD Handgun'!J:J)</f>
        <v>0</v>
      </c>
      <c r="X38" s="3">
        <f>_xlfn.XLOOKUP(Table2[[#This Row],[SAPSA Number]],'PROD OPTICS Handgun'!B:B,'PROD OPTICS Handgun'!J:J)</f>
        <v>0</v>
      </c>
      <c r="Y38" s="3">
        <f>_xlfn.XLOOKUP(Table2[[#This Row],[SAPSA Number]],'PROD Handgun'!B:B,'PROD Handgun'!J:J)</f>
        <v>3</v>
      </c>
      <c r="Z38" s="3">
        <f>_xlfn.XLOOKUP(Table2[[#This Row],[SAPSA Number]],'OPEN Handgun'!B:B,'OPEN Handgun'!J:J)</f>
        <v>0</v>
      </c>
      <c r="AA38" s="3">
        <f>_xlfn.XLOOKUP(Table2[[#This Row],[SAPSA Number]],'CLASSIC Handgun'!B:B,'CLASSIC Handgun'!J:J)</f>
        <v>0</v>
      </c>
      <c r="AB38" s="3">
        <f>_xlfn.XLOOKUP(Table2[[#This Row],[SAPSA Number]],PCC!B:B,PCC!J:J)</f>
        <v>0</v>
      </c>
      <c r="AC38" s="3">
        <f>_xlfn.XLOOKUP(Table2[[#This Row],[SAPSA Number]],'SAOpen Rifle'!B:B,'SAOpen Rifle'!J:J)</f>
        <v>0</v>
      </c>
      <c r="AD38" s="3">
        <f>_xlfn.XLOOKUP(Table2[[#This Row],[SAPSA Number]],'SA Std Rifle'!B:B,'SA Std Rifle'!J:J)</f>
        <v>0</v>
      </c>
      <c r="AE38" s="3">
        <f>_xlfn.XLOOKUP(Table2[[#This Row],[SAPSA Number]],'STD Mini Rifle'!B:B,'STD Mini Rifle'!J:J)</f>
        <v>0</v>
      </c>
      <c r="AF38" s="3">
        <f>_xlfn.XLOOKUP(Table2[[#This Row],[SAPSA Number]],'Open Mini Rifle'!B:B,'Open Mini Rifle'!J:J)</f>
        <v>0</v>
      </c>
      <c r="AG38" s="3">
        <f>_xlfn.XLOOKUP(Table2[[#This Row],[SAPSA Number]],'SA OPEN Shotgun'!B:B,'SA OPEN Shotgun'!J:J)</f>
        <v>0</v>
      </c>
      <c r="AH38" s="3">
        <f>_xlfn.XLOOKUP(Table2[[#This Row],[SAPSA Number]],'SA STD Shotgun'!B:B,'SA STD Shotgun'!J:J)</f>
        <v>0</v>
      </c>
      <c r="AI38" s="3">
        <f>_xlfn.XLOOKUP(Table2[[#This Row],[SAPSA Number]],'MAN STD Shotgun'!B:B,'MAN STD Shotgun'!J:J)</f>
        <v>0</v>
      </c>
      <c r="AJ38" s="4">
        <f>_xlfn.XLOOKUP(Table2[[#This Row],[SAPSA Number]],'MODIFIED Shotgun'!B:B,'MODIFIED Shotgun'!J:J)</f>
        <v>0</v>
      </c>
    </row>
    <row r="39" spans="1:36" x14ac:dyDescent="0.25">
      <c r="A39" s="2">
        <v>7066</v>
      </c>
      <c r="B39" s="2" t="str">
        <f>_xlfn.XLOOKUP(Table2[[#This Row],[SAPSA Number]],Table1[SAPSA number],Table1[Paid up])</f>
        <v>Y</v>
      </c>
      <c r="C39" s="5" t="s">
        <v>683</v>
      </c>
      <c r="D39" s="5" t="s">
        <v>680</v>
      </c>
      <c r="E39" s="3" t="s">
        <v>12</v>
      </c>
      <c r="F39" s="77" t="str">
        <f ca="1">_xlfn.XLOOKUP(Table2[[#This Row],[SAPSA Number]],Table1[SAPSA number],Table1[Gender])</f>
        <v>Jnr</v>
      </c>
      <c r="G39" s="3"/>
      <c r="H39" s="67"/>
      <c r="I39" s="3">
        <f>SUM(Table2[[#This Row],[Club Points]:[League Points Earned - Dec]])</f>
        <v>3</v>
      </c>
      <c r="J39" s="3">
        <f>_xlfn.XLOOKUP(Table2[[#This Row],[SAPSA Number]],'STD Handgun'!B:B,'STD Handgun'!J:J)+_xlfn.XLOOKUP(Table2[[#This Row],[SAPSA Number]],'PROD Handgun'!B:B,'PROD Handgun'!J:J)+_xlfn.XLOOKUP(Table2[[#This Row],[SAPSA Number]],'PROD OPTICS Handgun'!B:B,'PROD OPTICS Handgun'!J:J)+_xlfn.XLOOKUP(Table2[[#This Row],[SAPSA Number]],'OPEN Handgun'!B:B,'OPEN Handgun'!J:J)+_xlfn.XLOOKUP(Table2[[#This Row],[SAPSA Number]],'CLASSIC Handgun'!B:B,'CLASSIC Handgun'!J:J)+_xlfn.XLOOKUP(Table2[[#This Row],[SAPSA Number]],Revolver!B:B,Revolver!J:J)+_xlfn.XLOOKUP(Table2[[#This Row],[SAPSA Number]],PCC!B:B,PCC!J:J)+_xlfn.XLOOKUP(Table2[[#This Row],[SAPSA Number]],'SAOpen Rifle'!B:B,'SAOpen Rifle'!J:J)+_xlfn.XLOOKUP(Table2[[#This Row],[SAPSA Number]],'SA Std Rifle'!B:B,'SA Std Rifle'!J:J)+_xlfn.XLOOKUP(Table2[[#This Row],[SAPSA Number]],'Open Mini Rifle'!B:B,'Open Mini Rifle'!J:J)+_xlfn.XLOOKUP(Table2[[#This Row],[SAPSA Number]],'STD Mini Rifle'!B:B,'STD Mini Rifle'!J:J)+_xlfn.XLOOKUP(Table2[[#This Row],[SAPSA Number]],'SA OPEN Shotgun'!B:B,'SA OPEN Shotgun'!J:J)+_xlfn.XLOOKUP(Table2[[#This Row],[SAPSA Number]],'SA STD Shotgun'!B:B,'SA STD Shotgun'!J:J)+_xlfn.XLOOKUP(Table2[[#This Row],[SAPSA Number]],'MAN STD Shotgun'!B:B,'MAN STD Shotgun'!J:J)+_xlfn.XLOOKUP(Table2[[#This Row],[SAPSA Number]],'MODIFIED Shotgun'!B:B,'MODIFIED Shotgun'!J:J)</f>
        <v>3</v>
      </c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>
        <f>_xlfn.XLOOKUP(Table2[[#This Row],[SAPSA Number]],'STD Handgun'!B:B,'STD Handgun'!J:J)</f>
        <v>0</v>
      </c>
      <c r="X39" s="3">
        <f>_xlfn.XLOOKUP(Table2[[#This Row],[SAPSA Number]],'PROD OPTICS Handgun'!B:B,'PROD OPTICS Handgun'!J:J)</f>
        <v>0</v>
      </c>
      <c r="Y39" s="3">
        <f>_xlfn.XLOOKUP(Table2[[#This Row],[SAPSA Number]],'PROD Handgun'!B:B,'PROD Handgun'!J:J)</f>
        <v>3</v>
      </c>
      <c r="Z39" s="3">
        <f>_xlfn.XLOOKUP(Table2[[#This Row],[SAPSA Number]],'OPEN Handgun'!B:B,'OPEN Handgun'!J:J)</f>
        <v>0</v>
      </c>
      <c r="AA39" s="3">
        <f>_xlfn.XLOOKUP(Table2[[#This Row],[SAPSA Number]],'CLASSIC Handgun'!B:B,'CLASSIC Handgun'!J:J)</f>
        <v>0</v>
      </c>
      <c r="AB39" s="3">
        <f>_xlfn.XLOOKUP(Table2[[#This Row],[SAPSA Number]],PCC!B:B,PCC!J:J)</f>
        <v>0</v>
      </c>
      <c r="AC39" s="3">
        <f>_xlfn.XLOOKUP(Table2[[#This Row],[SAPSA Number]],'SAOpen Rifle'!B:B,'SAOpen Rifle'!J:J)</f>
        <v>0</v>
      </c>
      <c r="AD39" s="3">
        <f>_xlfn.XLOOKUP(Table2[[#This Row],[SAPSA Number]],'SA Std Rifle'!B:B,'SA Std Rifle'!J:J)</f>
        <v>0</v>
      </c>
      <c r="AE39" s="3">
        <f>_xlfn.XLOOKUP(Table2[[#This Row],[SAPSA Number]],'STD Mini Rifle'!B:B,'STD Mini Rifle'!J:J)</f>
        <v>0</v>
      </c>
      <c r="AF39" s="3">
        <f>_xlfn.XLOOKUP(Table2[[#This Row],[SAPSA Number]],'Open Mini Rifle'!B:B,'Open Mini Rifle'!J:J)</f>
        <v>0</v>
      </c>
      <c r="AG39" s="3">
        <f>_xlfn.XLOOKUP(Table2[[#This Row],[SAPSA Number]],'SA OPEN Shotgun'!B:B,'SA OPEN Shotgun'!J:J)</f>
        <v>0</v>
      </c>
      <c r="AH39" s="3">
        <f>_xlfn.XLOOKUP(Table2[[#This Row],[SAPSA Number]],'SA STD Shotgun'!B:B,'SA STD Shotgun'!J:J)</f>
        <v>0</v>
      </c>
      <c r="AI39" s="3">
        <f>_xlfn.XLOOKUP(Table2[[#This Row],[SAPSA Number]],'MAN STD Shotgun'!B:B,'MAN STD Shotgun'!J:J)</f>
        <v>0</v>
      </c>
      <c r="AJ39" s="4">
        <f>_xlfn.XLOOKUP(Table2[[#This Row],[SAPSA Number]],'MODIFIED Shotgun'!B:B,'MODIFIED Shotgun'!J:J)</f>
        <v>0</v>
      </c>
    </row>
    <row r="40" spans="1:36" x14ac:dyDescent="0.25">
      <c r="A40" s="2">
        <v>7067</v>
      </c>
      <c r="B40" s="2" t="str">
        <f>_xlfn.XLOOKUP(Table2[[#This Row],[SAPSA Number]],Table1[SAPSA number],Table1[Paid up])</f>
        <v>Y</v>
      </c>
      <c r="C40" s="5" t="s">
        <v>684</v>
      </c>
      <c r="D40" s="5" t="s">
        <v>680</v>
      </c>
      <c r="E40" s="3" t="s">
        <v>685</v>
      </c>
      <c r="F40" s="77" t="str">
        <f ca="1">_xlfn.XLOOKUP(Table2[[#This Row],[SAPSA Number]],Table1[SAPSA number],Table1[Gender])</f>
        <v>Jnr</v>
      </c>
      <c r="G40" s="3"/>
      <c r="H40" s="67"/>
      <c r="I40" s="3">
        <f>SUM(Table2[[#This Row],[Club Points]:[League Points Earned - Dec]])</f>
        <v>2</v>
      </c>
      <c r="J40" s="3">
        <f>_xlfn.XLOOKUP(Table2[[#This Row],[SAPSA Number]],'STD Handgun'!B:B,'STD Handgun'!J:J)+_xlfn.XLOOKUP(Table2[[#This Row],[SAPSA Number]],'PROD Handgun'!B:B,'PROD Handgun'!J:J)+_xlfn.XLOOKUP(Table2[[#This Row],[SAPSA Number]],'PROD OPTICS Handgun'!B:B,'PROD OPTICS Handgun'!J:J)+_xlfn.XLOOKUP(Table2[[#This Row],[SAPSA Number]],'OPEN Handgun'!B:B,'OPEN Handgun'!J:J)+_xlfn.XLOOKUP(Table2[[#This Row],[SAPSA Number]],'CLASSIC Handgun'!B:B,'CLASSIC Handgun'!J:J)+_xlfn.XLOOKUP(Table2[[#This Row],[SAPSA Number]],Revolver!B:B,Revolver!J:J)+_xlfn.XLOOKUP(Table2[[#This Row],[SAPSA Number]],PCC!B:B,PCC!J:J)+_xlfn.XLOOKUP(Table2[[#This Row],[SAPSA Number]],'SAOpen Rifle'!B:B,'SAOpen Rifle'!J:J)+_xlfn.XLOOKUP(Table2[[#This Row],[SAPSA Number]],'SA Std Rifle'!B:B,'SA Std Rifle'!J:J)+_xlfn.XLOOKUP(Table2[[#This Row],[SAPSA Number]],'Open Mini Rifle'!B:B,'Open Mini Rifle'!J:J)+_xlfn.XLOOKUP(Table2[[#This Row],[SAPSA Number]],'STD Mini Rifle'!B:B,'STD Mini Rifle'!J:J)+_xlfn.XLOOKUP(Table2[[#This Row],[SAPSA Number]],'SA OPEN Shotgun'!B:B,'SA OPEN Shotgun'!J:J)+_xlfn.XLOOKUP(Table2[[#This Row],[SAPSA Number]],'SA STD Shotgun'!B:B,'SA STD Shotgun'!J:J)+_xlfn.XLOOKUP(Table2[[#This Row],[SAPSA Number]],'MAN STD Shotgun'!B:B,'MAN STD Shotgun'!J:J)+_xlfn.XLOOKUP(Table2[[#This Row],[SAPSA Number]],'MODIFIED Shotgun'!B:B,'MODIFIED Shotgun'!J:J)</f>
        <v>2</v>
      </c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>
        <f>_xlfn.XLOOKUP(Table2[[#This Row],[SAPSA Number]],'STD Handgun'!B:B,'STD Handgun'!J:J)</f>
        <v>0</v>
      </c>
      <c r="X40" s="3">
        <f>_xlfn.XLOOKUP(Table2[[#This Row],[SAPSA Number]],'PROD OPTICS Handgun'!B:B,'PROD OPTICS Handgun'!J:J)</f>
        <v>0</v>
      </c>
      <c r="Y40" s="3">
        <f>_xlfn.XLOOKUP(Table2[[#This Row],[SAPSA Number]],'PROD Handgun'!B:B,'PROD Handgun'!J:J)</f>
        <v>2</v>
      </c>
      <c r="Z40" s="3">
        <f>_xlfn.XLOOKUP(Table2[[#This Row],[SAPSA Number]],'OPEN Handgun'!B:B,'OPEN Handgun'!J:J)</f>
        <v>0</v>
      </c>
      <c r="AA40" s="3">
        <f>_xlfn.XLOOKUP(Table2[[#This Row],[SAPSA Number]],'CLASSIC Handgun'!B:B,'CLASSIC Handgun'!J:J)</f>
        <v>0</v>
      </c>
      <c r="AB40" s="3">
        <f>_xlfn.XLOOKUP(Table2[[#This Row],[SAPSA Number]],PCC!B:B,PCC!J:J)</f>
        <v>0</v>
      </c>
      <c r="AC40" s="3">
        <f>_xlfn.XLOOKUP(Table2[[#This Row],[SAPSA Number]],'SAOpen Rifle'!B:B,'SAOpen Rifle'!J:J)</f>
        <v>0</v>
      </c>
      <c r="AD40" s="3">
        <f>_xlfn.XLOOKUP(Table2[[#This Row],[SAPSA Number]],'SA Std Rifle'!B:B,'SA Std Rifle'!J:J)</f>
        <v>0</v>
      </c>
      <c r="AE40" s="3">
        <f>_xlfn.XLOOKUP(Table2[[#This Row],[SAPSA Number]],'STD Mini Rifle'!B:B,'STD Mini Rifle'!J:J)</f>
        <v>0</v>
      </c>
      <c r="AF40" s="3">
        <f>_xlfn.XLOOKUP(Table2[[#This Row],[SAPSA Number]],'Open Mini Rifle'!B:B,'Open Mini Rifle'!J:J)</f>
        <v>0</v>
      </c>
      <c r="AG40" s="3">
        <f>_xlfn.XLOOKUP(Table2[[#This Row],[SAPSA Number]],'SA OPEN Shotgun'!B:B,'SA OPEN Shotgun'!J:J)</f>
        <v>0</v>
      </c>
      <c r="AH40" s="3">
        <f>_xlfn.XLOOKUP(Table2[[#This Row],[SAPSA Number]],'SA STD Shotgun'!B:B,'SA STD Shotgun'!J:J)</f>
        <v>0</v>
      </c>
      <c r="AI40" s="3">
        <f>_xlfn.XLOOKUP(Table2[[#This Row],[SAPSA Number]],'MAN STD Shotgun'!B:B,'MAN STD Shotgun'!J:J)</f>
        <v>0</v>
      </c>
      <c r="AJ40" s="4">
        <f>_xlfn.XLOOKUP(Table2[[#This Row],[SAPSA Number]],'MODIFIED Shotgun'!B:B,'MODIFIED Shotgun'!J:J)</f>
        <v>0</v>
      </c>
    </row>
    <row r="41" spans="1:36" x14ac:dyDescent="0.25">
      <c r="A41" s="2">
        <v>6434</v>
      </c>
      <c r="B41" s="2" t="str">
        <f>_xlfn.XLOOKUP(Table2[[#This Row],[SAPSA Number]],Table1[SAPSA number],Table1[Paid up])</f>
        <v>Y</v>
      </c>
      <c r="C41" s="5" t="s">
        <v>386</v>
      </c>
      <c r="D41" s="5" t="s">
        <v>387</v>
      </c>
      <c r="E41" s="3" t="s">
        <v>388</v>
      </c>
      <c r="F41" s="77" t="str">
        <f ca="1">_xlfn.XLOOKUP(Table2[[#This Row],[SAPSA Number]],Table1[SAPSA number],Table1[Gender])</f>
        <v xml:space="preserve"> </v>
      </c>
      <c r="G41" s="3">
        <f ca="1">_xlfn.XLOOKUP(Table2[[#This Row],[SAPSA Number]],Table1[SAPSA number],Table1[Age])</f>
        <v>42</v>
      </c>
      <c r="H41" s="3">
        <v>5</v>
      </c>
      <c r="I41" s="3">
        <f>SUM(Table2[[#This Row],[Club Points]:[League Points Earned - Dec]])</f>
        <v>31</v>
      </c>
      <c r="J41" s="3">
        <f>_xlfn.XLOOKUP(Table2[[#This Row],[SAPSA Number]],'STD Handgun'!B:B,'STD Handgun'!J:J)+_xlfn.XLOOKUP(Table2[[#This Row],[SAPSA Number]],'PROD Handgun'!B:B,'PROD Handgun'!J:J)+_xlfn.XLOOKUP(Table2[[#This Row],[SAPSA Number]],'PROD OPTICS Handgun'!B:B,'PROD OPTICS Handgun'!J:J)+_xlfn.XLOOKUP(Table2[[#This Row],[SAPSA Number]],'OPEN Handgun'!B:B,'OPEN Handgun'!J:J)+_xlfn.XLOOKUP(Table2[[#This Row],[SAPSA Number]],'CLASSIC Handgun'!B:B,'CLASSIC Handgun'!J:J)+_xlfn.XLOOKUP(Table2[[#This Row],[SAPSA Number]],Revolver!B:B,Revolver!J:J)+_xlfn.XLOOKUP(Table2[[#This Row],[SAPSA Number]],PCC!B:B,PCC!J:J)+_xlfn.XLOOKUP(Table2[[#This Row],[SAPSA Number]],'SAOpen Rifle'!B:B,'SAOpen Rifle'!J:J)+_xlfn.XLOOKUP(Table2[[#This Row],[SAPSA Number]],'SA Std Rifle'!B:B,'SA Std Rifle'!J:J)+_xlfn.XLOOKUP(Table2[[#This Row],[SAPSA Number]],'Open Mini Rifle'!B:B,'Open Mini Rifle'!J:J)+_xlfn.XLOOKUP(Table2[[#This Row],[SAPSA Number]],'STD Mini Rifle'!B:B,'STD Mini Rifle'!J:J)+_xlfn.XLOOKUP(Table2[[#This Row],[SAPSA Number]],'SA OPEN Shotgun'!B:B,'SA OPEN Shotgun'!J:J)+_xlfn.XLOOKUP(Table2[[#This Row],[SAPSA Number]],'SA STD Shotgun'!B:B,'SA STD Shotgun'!J:J)+_xlfn.XLOOKUP(Table2[[#This Row],[SAPSA Number]],'MAN STD Shotgun'!B:B,'MAN STD Shotgun'!J:J)+_xlfn.XLOOKUP(Table2[[#This Row],[SAPSA Number]],'MODIFIED Shotgun'!B:B,'MODIFIED Shotgun'!J:J)</f>
        <v>10</v>
      </c>
      <c r="K41" s="3">
        <v>2</v>
      </c>
      <c r="L41" s="3">
        <v>4</v>
      </c>
      <c r="M41" s="3"/>
      <c r="N41" s="3">
        <v>2</v>
      </c>
      <c r="O41" s="3">
        <v>2</v>
      </c>
      <c r="P41" s="3">
        <v>2</v>
      </c>
      <c r="Q41" s="3">
        <v>2</v>
      </c>
      <c r="R41" s="3">
        <v>2</v>
      </c>
      <c r="S41" s="3">
        <v>2</v>
      </c>
      <c r="T41" s="3"/>
      <c r="U41" s="3">
        <v>3</v>
      </c>
      <c r="V41" s="3"/>
      <c r="W41" s="3">
        <f>_xlfn.XLOOKUP(Table2[[#This Row],[SAPSA Number]],'STD Handgun'!B:B,'STD Handgun'!J:J)</f>
        <v>0</v>
      </c>
      <c r="X41" s="3">
        <f>_xlfn.XLOOKUP(Table2[[#This Row],[SAPSA Number]],'PROD OPTICS Handgun'!B:B,'PROD OPTICS Handgun'!J:J)</f>
        <v>0</v>
      </c>
      <c r="Y41" s="3">
        <f>_xlfn.XLOOKUP(Table2[[#This Row],[SAPSA Number]],'PROD Handgun'!B:B,'PROD Handgun'!J:J)</f>
        <v>10</v>
      </c>
      <c r="Z41" s="3">
        <f>_xlfn.XLOOKUP(Table2[[#This Row],[SAPSA Number]],'OPEN Handgun'!B:B,'OPEN Handgun'!J:J)</f>
        <v>0</v>
      </c>
      <c r="AA41" s="3">
        <f>_xlfn.XLOOKUP(Table2[[#This Row],[SAPSA Number]],'CLASSIC Handgun'!B:B,'CLASSIC Handgun'!J:J)</f>
        <v>0</v>
      </c>
      <c r="AB41" s="3">
        <f>_xlfn.XLOOKUP(Table2[[#This Row],[SAPSA Number]],PCC!B:B,PCC!J:J)</f>
        <v>0</v>
      </c>
      <c r="AC41" s="3">
        <f>_xlfn.XLOOKUP(Table2[[#This Row],[SAPSA Number]],'SAOpen Rifle'!B:B,'SAOpen Rifle'!J:J)</f>
        <v>0</v>
      </c>
      <c r="AD41" s="3">
        <f>_xlfn.XLOOKUP(Table2[[#This Row],[SAPSA Number]],'SA Std Rifle'!B:B,'SA Std Rifle'!J:J)</f>
        <v>0</v>
      </c>
      <c r="AE41" s="3">
        <f>_xlfn.XLOOKUP(Table2[[#This Row],[SAPSA Number]],'STD Mini Rifle'!B:B,'STD Mini Rifle'!J:J)</f>
        <v>0</v>
      </c>
      <c r="AF41" s="3">
        <f>_xlfn.XLOOKUP(Table2[[#This Row],[SAPSA Number]],'Open Mini Rifle'!B:B,'Open Mini Rifle'!J:J)</f>
        <v>0</v>
      </c>
      <c r="AG41" s="3">
        <f>_xlfn.XLOOKUP(Table2[[#This Row],[SAPSA Number]],'SA OPEN Shotgun'!B:B,'SA OPEN Shotgun'!J:J)</f>
        <v>0</v>
      </c>
      <c r="AH41" s="3">
        <f>_xlfn.XLOOKUP(Table2[[#This Row],[SAPSA Number]],'SA STD Shotgun'!B:B,'SA STD Shotgun'!J:J)</f>
        <v>0</v>
      </c>
      <c r="AI41" s="3">
        <f>_xlfn.XLOOKUP(Table2[[#This Row],[SAPSA Number]],'MAN STD Shotgun'!B:B,'MAN STD Shotgun'!J:J)</f>
        <v>0</v>
      </c>
      <c r="AJ41" s="4">
        <f>_xlfn.XLOOKUP(Table2[[#This Row],[SAPSA Number]],'MODIFIED Shotgun'!B:B,'MODIFIED Shotgun'!J:J)</f>
        <v>0</v>
      </c>
    </row>
    <row r="42" spans="1:36" x14ac:dyDescent="0.25">
      <c r="A42" s="2">
        <v>191</v>
      </c>
      <c r="B42" s="2" t="str">
        <f>_xlfn.XLOOKUP(Table2[[#This Row],[SAPSA Number]],Table1[SAPSA number],Table1[Paid up])</f>
        <v>Y</v>
      </c>
      <c r="C42" s="5" t="s">
        <v>201</v>
      </c>
      <c r="D42" s="5" t="s">
        <v>202</v>
      </c>
      <c r="E42" s="3" t="s">
        <v>176</v>
      </c>
      <c r="F42" s="77" t="str">
        <f ca="1">_xlfn.XLOOKUP(Table2[[#This Row],[SAPSA Number]],Table1[SAPSA number],Table1[Gender])</f>
        <v>SS</v>
      </c>
      <c r="G42" s="3">
        <f ca="1">_xlfn.XLOOKUP(Table2[[#This Row],[SAPSA Number]],Table1[SAPSA number],Table1[Age])</f>
        <v>60</v>
      </c>
      <c r="H42" s="3">
        <v>0</v>
      </c>
      <c r="I42" s="3">
        <f>SUM(Table2[[#This Row],[Club Points]:[League Points Earned - Dec]])</f>
        <v>9</v>
      </c>
      <c r="J42" s="3">
        <f>_xlfn.XLOOKUP(Table2[[#This Row],[SAPSA Number]],'STD Handgun'!B:B,'STD Handgun'!J:J)+_xlfn.XLOOKUP(Table2[[#This Row],[SAPSA Number]],'PROD Handgun'!B:B,'PROD Handgun'!J:J)+_xlfn.XLOOKUP(Table2[[#This Row],[SAPSA Number]],'PROD OPTICS Handgun'!B:B,'PROD OPTICS Handgun'!J:J)+_xlfn.XLOOKUP(Table2[[#This Row],[SAPSA Number]],'OPEN Handgun'!B:B,'OPEN Handgun'!J:J)+_xlfn.XLOOKUP(Table2[[#This Row],[SAPSA Number]],'CLASSIC Handgun'!B:B,'CLASSIC Handgun'!J:J)+_xlfn.XLOOKUP(Table2[[#This Row],[SAPSA Number]],Revolver!B:B,Revolver!J:J)+_xlfn.XLOOKUP(Table2[[#This Row],[SAPSA Number]],PCC!B:B,PCC!J:J)+_xlfn.XLOOKUP(Table2[[#This Row],[SAPSA Number]],'SAOpen Rifle'!B:B,'SAOpen Rifle'!J:J)+_xlfn.XLOOKUP(Table2[[#This Row],[SAPSA Number]],'SA Std Rifle'!B:B,'SA Std Rifle'!J:J)+_xlfn.XLOOKUP(Table2[[#This Row],[SAPSA Number]],'Open Mini Rifle'!B:B,'Open Mini Rifle'!J:J)+_xlfn.XLOOKUP(Table2[[#This Row],[SAPSA Number]],'STD Mini Rifle'!B:B,'STD Mini Rifle'!J:J)+_xlfn.XLOOKUP(Table2[[#This Row],[SAPSA Number]],'SA OPEN Shotgun'!B:B,'SA OPEN Shotgun'!J:J)+_xlfn.XLOOKUP(Table2[[#This Row],[SAPSA Number]],'SA STD Shotgun'!B:B,'SA STD Shotgun'!J:J)+_xlfn.XLOOKUP(Table2[[#This Row],[SAPSA Number]],'MAN STD Shotgun'!B:B,'MAN STD Shotgun'!J:J)+_xlfn.XLOOKUP(Table2[[#This Row],[SAPSA Number]],'MODIFIED Shotgun'!B:B,'MODIFIED Shotgun'!J:J)</f>
        <v>0</v>
      </c>
      <c r="K42" s="3"/>
      <c r="L42" s="3"/>
      <c r="M42" s="3"/>
      <c r="N42" s="3"/>
      <c r="O42" s="3"/>
      <c r="P42" s="3"/>
      <c r="Q42" s="3">
        <v>2</v>
      </c>
      <c r="R42" s="3">
        <v>2</v>
      </c>
      <c r="S42" s="3">
        <v>2</v>
      </c>
      <c r="T42" s="3"/>
      <c r="U42" s="3">
        <v>3</v>
      </c>
      <c r="V42" s="3"/>
      <c r="W42" s="3">
        <f>_xlfn.XLOOKUP(Table2[[#This Row],[SAPSA Number]],'STD Handgun'!B:B,'STD Handgun'!J:J)</f>
        <v>0</v>
      </c>
      <c r="X42" s="3">
        <f>_xlfn.XLOOKUP(Table2[[#This Row],[SAPSA Number]],'PROD OPTICS Handgun'!B:B,'PROD OPTICS Handgun'!J:J)</f>
        <v>0</v>
      </c>
      <c r="Y42" s="3">
        <f>_xlfn.XLOOKUP(Table2[[#This Row],[SAPSA Number]],'PROD Handgun'!B:B,'PROD Handgun'!J:J)</f>
        <v>0</v>
      </c>
      <c r="Z42" s="3">
        <f>_xlfn.XLOOKUP(Table2[[#This Row],[SAPSA Number]],'OPEN Handgun'!B:B,'OPEN Handgun'!J:J)</f>
        <v>0</v>
      </c>
      <c r="AA42" s="3">
        <f>_xlfn.XLOOKUP(Table2[[#This Row],[SAPSA Number]],'CLASSIC Handgun'!B:B,'CLASSIC Handgun'!J:J)</f>
        <v>0</v>
      </c>
      <c r="AB42" s="3">
        <f>_xlfn.XLOOKUP(Table2[[#This Row],[SAPSA Number]],PCC!B:B,PCC!J:J)</f>
        <v>0</v>
      </c>
      <c r="AC42" s="3">
        <f>_xlfn.XLOOKUP(Table2[[#This Row],[SAPSA Number]],'SAOpen Rifle'!B:B,'SAOpen Rifle'!J:J)</f>
        <v>0</v>
      </c>
      <c r="AD42" s="3">
        <f>_xlfn.XLOOKUP(Table2[[#This Row],[SAPSA Number]],'SA Std Rifle'!B:B,'SA Std Rifle'!J:J)</f>
        <v>0</v>
      </c>
      <c r="AE42" s="3">
        <f>_xlfn.XLOOKUP(Table2[[#This Row],[SAPSA Number]],'STD Mini Rifle'!B:B,'STD Mini Rifle'!J:J)</f>
        <v>0</v>
      </c>
      <c r="AF42" s="3">
        <f>_xlfn.XLOOKUP(Table2[[#This Row],[SAPSA Number]],'Open Mini Rifle'!B:B,'Open Mini Rifle'!J:J)</f>
        <v>0</v>
      </c>
      <c r="AG42" s="3">
        <f>_xlfn.XLOOKUP(Table2[[#This Row],[SAPSA Number]],'SA OPEN Shotgun'!B:B,'SA OPEN Shotgun'!J:J)</f>
        <v>0</v>
      </c>
      <c r="AH42" s="3">
        <f>_xlfn.XLOOKUP(Table2[[#This Row],[SAPSA Number]],'SA STD Shotgun'!B:B,'SA STD Shotgun'!J:J)</f>
        <v>0</v>
      </c>
      <c r="AI42" s="3">
        <f>_xlfn.XLOOKUP(Table2[[#This Row],[SAPSA Number]],'MAN STD Shotgun'!B:B,'MAN STD Shotgun'!J:J)</f>
        <v>0</v>
      </c>
      <c r="AJ42" s="4">
        <f>_xlfn.XLOOKUP(Table2[[#This Row],[SAPSA Number]],'MODIFIED Shotgun'!B:B,'MODIFIED Shotgun'!J:J)</f>
        <v>0</v>
      </c>
    </row>
    <row r="43" spans="1:36" x14ac:dyDescent="0.25">
      <c r="A43" s="2">
        <v>199</v>
      </c>
      <c r="B43" s="2" t="str">
        <f>_xlfn.XLOOKUP(Table2[[#This Row],[SAPSA Number]],Table1[SAPSA number],Table1[Paid up])</f>
        <v>Y</v>
      </c>
      <c r="C43" s="5" t="s">
        <v>291</v>
      </c>
      <c r="D43" s="5" t="s">
        <v>202</v>
      </c>
      <c r="E43" s="3" t="s">
        <v>292</v>
      </c>
      <c r="F43" s="77" t="str">
        <f>_xlfn.XLOOKUP(Table2[[#This Row],[SAPSA Number]],Table1[SAPSA number],Table1[Gender])</f>
        <v>Lady</v>
      </c>
      <c r="G43" s="3">
        <f ca="1">_xlfn.XLOOKUP(Table2[[#This Row],[SAPSA Number]],Table1[SAPSA number],Table1[Age])</f>
        <v>60</v>
      </c>
      <c r="H43" s="3">
        <v>0</v>
      </c>
      <c r="I43" s="3">
        <f>SUM(Table2[[#This Row],[Club Points]:[League Points Earned - Dec]])</f>
        <v>9</v>
      </c>
      <c r="J43" s="3">
        <f>_xlfn.XLOOKUP(Table2[[#This Row],[SAPSA Number]],'STD Handgun'!B:B,'STD Handgun'!J:J)+_xlfn.XLOOKUP(Table2[[#This Row],[SAPSA Number]],'PROD Handgun'!B:B,'PROD Handgun'!J:J)+_xlfn.XLOOKUP(Table2[[#This Row],[SAPSA Number]],'PROD OPTICS Handgun'!B:B,'PROD OPTICS Handgun'!J:J)+_xlfn.XLOOKUP(Table2[[#This Row],[SAPSA Number]],'OPEN Handgun'!B:B,'OPEN Handgun'!J:J)+_xlfn.XLOOKUP(Table2[[#This Row],[SAPSA Number]],'CLASSIC Handgun'!B:B,'CLASSIC Handgun'!J:J)+_xlfn.XLOOKUP(Table2[[#This Row],[SAPSA Number]],Revolver!B:B,Revolver!J:J)+_xlfn.XLOOKUP(Table2[[#This Row],[SAPSA Number]],PCC!B:B,PCC!J:J)+_xlfn.XLOOKUP(Table2[[#This Row],[SAPSA Number]],'SAOpen Rifle'!B:B,'SAOpen Rifle'!J:J)+_xlfn.XLOOKUP(Table2[[#This Row],[SAPSA Number]],'SA Std Rifle'!B:B,'SA Std Rifle'!J:J)+_xlfn.XLOOKUP(Table2[[#This Row],[SAPSA Number]],'Open Mini Rifle'!B:B,'Open Mini Rifle'!J:J)+_xlfn.XLOOKUP(Table2[[#This Row],[SAPSA Number]],'STD Mini Rifle'!B:B,'STD Mini Rifle'!J:J)+_xlfn.XLOOKUP(Table2[[#This Row],[SAPSA Number]],'SA OPEN Shotgun'!B:B,'SA OPEN Shotgun'!J:J)+_xlfn.XLOOKUP(Table2[[#This Row],[SAPSA Number]],'SA STD Shotgun'!B:B,'SA STD Shotgun'!J:J)+_xlfn.XLOOKUP(Table2[[#This Row],[SAPSA Number]],'MAN STD Shotgun'!B:B,'MAN STD Shotgun'!J:J)+_xlfn.XLOOKUP(Table2[[#This Row],[SAPSA Number]],'MODIFIED Shotgun'!B:B,'MODIFIED Shotgun'!J:J)</f>
        <v>0</v>
      </c>
      <c r="K43" s="3"/>
      <c r="L43" s="3"/>
      <c r="M43" s="3"/>
      <c r="N43" s="3"/>
      <c r="O43" s="3"/>
      <c r="P43" s="3"/>
      <c r="Q43" s="3">
        <v>2</v>
      </c>
      <c r="R43" s="3">
        <v>2</v>
      </c>
      <c r="S43" s="3">
        <v>2</v>
      </c>
      <c r="T43" s="3"/>
      <c r="U43" s="3">
        <v>3</v>
      </c>
      <c r="V43" s="3"/>
      <c r="W43" s="3">
        <f>_xlfn.XLOOKUP(Table2[[#This Row],[SAPSA Number]],'STD Handgun'!B:B,'STD Handgun'!J:J)</f>
        <v>0</v>
      </c>
      <c r="X43" s="3">
        <f>_xlfn.XLOOKUP(Table2[[#This Row],[SAPSA Number]],'PROD OPTICS Handgun'!B:B,'PROD OPTICS Handgun'!J:J)</f>
        <v>0</v>
      </c>
      <c r="Y43" s="3">
        <f>_xlfn.XLOOKUP(Table2[[#This Row],[SAPSA Number]],'PROD Handgun'!B:B,'PROD Handgun'!J:J)</f>
        <v>0</v>
      </c>
      <c r="Z43" s="3">
        <f>_xlfn.XLOOKUP(Table2[[#This Row],[SAPSA Number]],'OPEN Handgun'!B:B,'OPEN Handgun'!J:J)</f>
        <v>0</v>
      </c>
      <c r="AA43" s="3">
        <f>_xlfn.XLOOKUP(Table2[[#This Row],[SAPSA Number]],'CLASSIC Handgun'!B:B,'CLASSIC Handgun'!J:J)</f>
        <v>0</v>
      </c>
      <c r="AB43" s="3">
        <f>_xlfn.XLOOKUP(Table2[[#This Row],[SAPSA Number]],PCC!B:B,PCC!J:J)</f>
        <v>0</v>
      </c>
      <c r="AC43" s="3">
        <f>_xlfn.XLOOKUP(Table2[[#This Row],[SAPSA Number]],'SAOpen Rifle'!B:B,'SAOpen Rifle'!J:J)</f>
        <v>0</v>
      </c>
      <c r="AD43" s="3">
        <f>_xlfn.XLOOKUP(Table2[[#This Row],[SAPSA Number]],'SA Std Rifle'!B:B,'SA Std Rifle'!J:J)</f>
        <v>0</v>
      </c>
      <c r="AE43" s="3">
        <f>_xlfn.XLOOKUP(Table2[[#This Row],[SAPSA Number]],'STD Mini Rifle'!B:B,'STD Mini Rifle'!J:J)</f>
        <v>0</v>
      </c>
      <c r="AF43" s="3">
        <f>_xlfn.XLOOKUP(Table2[[#This Row],[SAPSA Number]],'Open Mini Rifle'!B:B,'Open Mini Rifle'!J:J)</f>
        <v>0</v>
      </c>
      <c r="AG43" s="3">
        <f>_xlfn.XLOOKUP(Table2[[#This Row],[SAPSA Number]],'SA OPEN Shotgun'!B:B,'SA OPEN Shotgun'!J:J)</f>
        <v>0</v>
      </c>
      <c r="AH43" s="3">
        <f>_xlfn.XLOOKUP(Table2[[#This Row],[SAPSA Number]],'SA STD Shotgun'!B:B,'SA STD Shotgun'!J:J)</f>
        <v>0</v>
      </c>
      <c r="AI43" s="3">
        <f>_xlfn.XLOOKUP(Table2[[#This Row],[SAPSA Number]],'MAN STD Shotgun'!B:B,'MAN STD Shotgun'!J:J)</f>
        <v>0</v>
      </c>
      <c r="AJ43" s="4">
        <f>_xlfn.XLOOKUP(Table2[[#This Row],[SAPSA Number]],'MODIFIED Shotgun'!B:B,'MODIFIED Shotgun'!J:J)</f>
        <v>0</v>
      </c>
    </row>
    <row r="44" spans="1:36" x14ac:dyDescent="0.25">
      <c r="A44" s="2">
        <v>252</v>
      </c>
      <c r="B44" s="2" t="str">
        <f>_xlfn.XLOOKUP(Table2[[#This Row],[SAPSA Number]],Table1[SAPSA number],Table1[Paid up])</f>
        <v>Y</v>
      </c>
      <c r="C44" s="5" t="s">
        <v>81</v>
      </c>
      <c r="D44" s="5" t="s">
        <v>82</v>
      </c>
      <c r="E44" s="3" t="s">
        <v>74</v>
      </c>
      <c r="F44" s="77" t="str">
        <f ca="1">_xlfn.XLOOKUP(Table2[[#This Row],[SAPSA Number]],Table1[SAPSA number],Table1[Gender])</f>
        <v>SS</v>
      </c>
      <c r="G44" s="3">
        <f ca="1">_xlfn.XLOOKUP(Table2[[#This Row],[SAPSA Number]],Table1[SAPSA number],Table1[Age])</f>
        <v>69</v>
      </c>
      <c r="H44" s="3">
        <v>5</v>
      </c>
      <c r="I44" s="3">
        <f>SUM(Table2[[#This Row],[Club Points]:[League Points Earned - Dec]])</f>
        <v>7</v>
      </c>
      <c r="J44" s="3">
        <f>_xlfn.XLOOKUP(Table2[[#This Row],[SAPSA Number]],'STD Handgun'!B:B,'STD Handgun'!J:J)+_xlfn.XLOOKUP(Table2[[#This Row],[SAPSA Number]],'PROD Handgun'!B:B,'PROD Handgun'!J:J)+_xlfn.XLOOKUP(Table2[[#This Row],[SAPSA Number]],'PROD OPTICS Handgun'!B:B,'PROD OPTICS Handgun'!J:J)+_xlfn.XLOOKUP(Table2[[#This Row],[SAPSA Number]],'OPEN Handgun'!B:B,'OPEN Handgun'!J:J)+_xlfn.XLOOKUP(Table2[[#This Row],[SAPSA Number]],'CLASSIC Handgun'!B:B,'CLASSIC Handgun'!J:J)+_xlfn.XLOOKUP(Table2[[#This Row],[SAPSA Number]],Revolver!B:B,Revolver!J:J)+_xlfn.XLOOKUP(Table2[[#This Row],[SAPSA Number]],PCC!B:B,PCC!J:J)+_xlfn.XLOOKUP(Table2[[#This Row],[SAPSA Number]],'SAOpen Rifle'!B:B,'SAOpen Rifle'!J:J)+_xlfn.XLOOKUP(Table2[[#This Row],[SAPSA Number]],'SA Std Rifle'!B:B,'SA Std Rifle'!J:J)+_xlfn.XLOOKUP(Table2[[#This Row],[SAPSA Number]],'Open Mini Rifle'!B:B,'Open Mini Rifle'!J:J)+_xlfn.XLOOKUP(Table2[[#This Row],[SAPSA Number]],'STD Mini Rifle'!B:B,'STD Mini Rifle'!J:J)+_xlfn.XLOOKUP(Table2[[#This Row],[SAPSA Number]],'SA OPEN Shotgun'!B:B,'SA OPEN Shotgun'!J:J)+_xlfn.XLOOKUP(Table2[[#This Row],[SAPSA Number]],'SA STD Shotgun'!B:B,'SA STD Shotgun'!J:J)+_xlfn.XLOOKUP(Table2[[#This Row],[SAPSA Number]],'MAN STD Shotgun'!B:B,'MAN STD Shotgun'!J:J)+_xlfn.XLOOKUP(Table2[[#This Row],[SAPSA Number]],'MODIFIED Shotgun'!B:B,'MODIFIED Shotgun'!J:J)</f>
        <v>3</v>
      </c>
      <c r="K44" s="3">
        <v>4</v>
      </c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>
        <f>_xlfn.XLOOKUP(Table2[[#This Row],[SAPSA Number]],'STD Handgun'!B:B,'STD Handgun'!J:J)</f>
        <v>3</v>
      </c>
      <c r="X44" s="3">
        <f>_xlfn.XLOOKUP(Table2[[#This Row],[SAPSA Number]],'PROD OPTICS Handgun'!B:B,'PROD OPTICS Handgun'!J:J)</f>
        <v>0</v>
      </c>
      <c r="Y44" s="3">
        <f>_xlfn.XLOOKUP(Table2[[#This Row],[SAPSA Number]],'PROD Handgun'!B:B,'PROD Handgun'!J:J)</f>
        <v>0</v>
      </c>
      <c r="Z44" s="3">
        <f>_xlfn.XLOOKUP(Table2[[#This Row],[SAPSA Number]],'OPEN Handgun'!B:B,'OPEN Handgun'!J:J)</f>
        <v>0</v>
      </c>
      <c r="AA44" s="3">
        <f>_xlfn.XLOOKUP(Table2[[#This Row],[SAPSA Number]],'CLASSIC Handgun'!B:B,'CLASSIC Handgun'!J:J)</f>
        <v>0</v>
      </c>
      <c r="AB44" s="3">
        <f>_xlfn.XLOOKUP(Table2[[#This Row],[SAPSA Number]],PCC!B:B,PCC!J:J)</f>
        <v>0</v>
      </c>
      <c r="AC44" s="3">
        <f>_xlfn.XLOOKUP(Table2[[#This Row],[SAPSA Number]],'SAOpen Rifle'!B:B,'SAOpen Rifle'!J:J)</f>
        <v>0</v>
      </c>
      <c r="AD44" s="3">
        <f>_xlfn.XLOOKUP(Table2[[#This Row],[SAPSA Number]],'SA Std Rifle'!B:B,'SA Std Rifle'!J:J)</f>
        <v>0</v>
      </c>
      <c r="AE44" s="3">
        <f>_xlfn.XLOOKUP(Table2[[#This Row],[SAPSA Number]],'STD Mini Rifle'!B:B,'STD Mini Rifle'!J:J)</f>
        <v>0</v>
      </c>
      <c r="AF44" s="3">
        <f>_xlfn.XLOOKUP(Table2[[#This Row],[SAPSA Number]],'Open Mini Rifle'!B:B,'Open Mini Rifle'!J:J)</f>
        <v>0</v>
      </c>
      <c r="AG44" s="3">
        <f>_xlfn.XLOOKUP(Table2[[#This Row],[SAPSA Number]],'SA OPEN Shotgun'!B:B,'SA OPEN Shotgun'!J:J)</f>
        <v>0</v>
      </c>
      <c r="AH44" s="3">
        <f>_xlfn.XLOOKUP(Table2[[#This Row],[SAPSA Number]],'SA STD Shotgun'!B:B,'SA STD Shotgun'!J:J)</f>
        <v>0</v>
      </c>
      <c r="AI44" s="3">
        <f>_xlfn.XLOOKUP(Table2[[#This Row],[SAPSA Number]],'MAN STD Shotgun'!B:B,'MAN STD Shotgun'!J:J)</f>
        <v>0</v>
      </c>
      <c r="AJ44" s="4">
        <f>_xlfn.XLOOKUP(Table2[[#This Row],[SAPSA Number]],'MODIFIED Shotgun'!B:B,'MODIFIED Shotgun'!J:J)</f>
        <v>0</v>
      </c>
    </row>
    <row r="45" spans="1:36" x14ac:dyDescent="0.25">
      <c r="A45" s="2">
        <v>2651</v>
      </c>
      <c r="B45" s="2" t="str">
        <f>_xlfn.XLOOKUP(Table2[[#This Row],[SAPSA Number]],Table1[SAPSA number],Table1[Paid up])</f>
        <v>Y</v>
      </c>
      <c r="C45" s="5" t="s">
        <v>247</v>
      </c>
      <c r="D45" s="5" t="s">
        <v>248</v>
      </c>
      <c r="E45" s="3" t="s">
        <v>249</v>
      </c>
      <c r="F45" s="77" t="str">
        <f ca="1">_xlfn.XLOOKUP(Table2[[#This Row],[SAPSA Number]],Table1[SAPSA number],Table1[Gender])</f>
        <v>S</v>
      </c>
      <c r="G45" s="3">
        <f ca="1">_xlfn.XLOOKUP(Table2[[#This Row],[SAPSA Number]],Table1[SAPSA number],Table1[Age])</f>
        <v>50</v>
      </c>
      <c r="H45" s="3">
        <v>2</v>
      </c>
      <c r="I45" s="3">
        <f>SUM(Table2[[#This Row],[Club Points]:[League Points Earned - Dec]])</f>
        <v>10</v>
      </c>
      <c r="J45" s="3">
        <f>_xlfn.XLOOKUP(Table2[[#This Row],[SAPSA Number]],'STD Handgun'!B:B,'STD Handgun'!J:J)+_xlfn.XLOOKUP(Table2[[#This Row],[SAPSA Number]],'PROD Handgun'!B:B,'PROD Handgun'!J:J)+_xlfn.XLOOKUP(Table2[[#This Row],[SAPSA Number]],'PROD OPTICS Handgun'!B:B,'PROD OPTICS Handgun'!J:J)+_xlfn.XLOOKUP(Table2[[#This Row],[SAPSA Number]],'OPEN Handgun'!B:B,'OPEN Handgun'!J:J)+_xlfn.XLOOKUP(Table2[[#This Row],[SAPSA Number]],'CLASSIC Handgun'!B:B,'CLASSIC Handgun'!J:J)+_xlfn.XLOOKUP(Table2[[#This Row],[SAPSA Number]],Revolver!B:B,Revolver!J:J)+_xlfn.XLOOKUP(Table2[[#This Row],[SAPSA Number]],PCC!B:B,PCC!J:J)+_xlfn.XLOOKUP(Table2[[#This Row],[SAPSA Number]],'SAOpen Rifle'!B:B,'SAOpen Rifle'!J:J)+_xlfn.XLOOKUP(Table2[[#This Row],[SAPSA Number]],'SA Std Rifle'!B:B,'SA Std Rifle'!J:J)+_xlfn.XLOOKUP(Table2[[#This Row],[SAPSA Number]],'Open Mini Rifle'!B:B,'Open Mini Rifle'!J:J)+_xlfn.XLOOKUP(Table2[[#This Row],[SAPSA Number]],'STD Mini Rifle'!B:B,'STD Mini Rifle'!J:J)+_xlfn.XLOOKUP(Table2[[#This Row],[SAPSA Number]],'SA OPEN Shotgun'!B:B,'SA OPEN Shotgun'!J:J)+_xlfn.XLOOKUP(Table2[[#This Row],[SAPSA Number]],'SA STD Shotgun'!B:B,'SA STD Shotgun'!J:J)+_xlfn.XLOOKUP(Table2[[#This Row],[SAPSA Number]],'MAN STD Shotgun'!B:B,'MAN STD Shotgun'!J:J)+_xlfn.XLOOKUP(Table2[[#This Row],[SAPSA Number]],'MODIFIED Shotgun'!B:B,'MODIFIED Shotgun'!J:J)</f>
        <v>10</v>
      </c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>
        <f>_xlfn.XLOOKUP(Table2[[#This Row],[SAPSA Number]],'STD Handgun'!B:B,'STD Handgun'!J:J)</f>
        <v>0</v>
      </c>
      <c r="X45" s="3">
        <f>_xlfn.XLOOKUP(Table2[[#This Row],[SAPSA Number]],'PROD OPTICS Handgun'!B:B,'PROD OPTICS Handgun'!J:J)</f>
        <v>2</v>
      </c>
      <c r="Y45" s="3">
        <f>_xlfn.XLOOKUP(Table2[[#This Row],[SAPSA Number]],'PROD Handgun'!B:B,'PROD Handgun'!J:J)</f>
        <v>0</v>
      </c>
      <c r="Z45" s="3">
        <f>_xlfn.XLOOKUP(Table2[[#This Row],[SAPSA Number]],'OPEN Handgun'!B:B,'OPEN Handgun'!J:J)</f>
        <v>5</v>
      </c>
      <c r="AA45" s="3">
        <f>_xlfn.XLOOKUP(Table2[[#This Row],[SAPSA Number]],'CLASSIC Handgun'!B:B,'CLASSIC Handgun'!J:J)</f>
        <v>0</v>
      </c>
      <c r="AB45" s="3">
        <f>_xlfn.XLOOKUP(Table2[[#This Row],[SAPSA Number]],PCC!B:B,PCC!J:J)</f>
        <v>0</v>
      </c>
      <c r="AC45" s="3">
        <f>_xlfn.XLOOKUP(Table2[[#This Row],[SAPSA Number]],'SAOpen Rifle'!B:B,'SAOpen Rifle'!J:J)</f>
        <v>0</v>
      </c>
      <c r="AD45" s="3">
        <f>_xlfn.XLOOKUP(Table2[[#This Row],[SAPSA Number]],'SA Std Rifle'!B:B,'SA Std Rifle'!J:J)</f>
        <v>0</v>
      </c>
      <c r="AE45" s="3">
        <f>_xlfn.XLOOKUP(Table2[[#This Row],[SAPSA Number]],'STD Mini Rifle'!B:B,'STD Mini Rifle'!J:J)</f>
        <v>0</v>
      </c>
      <c r="AF45" s="3">
        <f>_xlfn.XLOOKUP(Table2[[#This Row],[SAPSA Number]],'Open Mini Rifle'!B:B,'Open Mini Rifle'!J:J)</f>
        <v>0</v>
      </c>
      <c r="AG45" s="3">
        <f>_xlfn.XLOOKUP(Table2[[#This Row],[SAPSA Number]],'SA OPEN Shotgun'!B:B,'SA OPEN Shotgun'!J:J)</f>
        <v>0</v>
      </c>
      <c r="AH45" s="3">
        <f>_xlfn.XLOOKUP(Table2[[#This Row],[SAPSA Number]],'SA STD Shotgun'!B:B,'SA STD Shotgun'!J:J)</f>
        <v>3</v>
      </c>
      <c r="AI45" s="3">
        <f>_xlfn.XLOOKUP(Table2[[#This Row],[SAPSA Number]],'MAN STD Shotgun'!B:B,'MAN STD Shotgun'!J:J)</f>
        <v>0</v>
      </c>
      <c r="AJ45" s="4">
        <f>_xlfn.XLOOKUP(Table2[[#This Row],[SAPSA Number]],'MODIFIED Shotgun'!B:B,'MODIFIED Shotgun'!J:J)</f>
        <v>0</v>
      </c>
    </row>
    <row r="46" spans="1:36" x14ac:dyDescent="0.25">
      <c r="A46" s="2">
        <v>3810</v>
      </c>
      <c r="B46" s="2" t="str">
        <f>_xlfn.XLOOKUP(Table2[[#This Row],[SAPSA Number]],Table1[SAPSA number],Table1[Paid up])</f>
        <v>Y</v>
      </c>
      <c r="C46" s="5" t="s">
        <v>265</v>
      </c>
      <c r="D46" s="5" t="s">
        <v>266</v>
      </c>
      <c r="E46" s="3" t="s">
        <v>267</v>
      </c>
      <c r="F46" s="77" t="str">
        <f ca="1">_xlfn.XLOOKUP(Table2[[#This Row],[SAPSA Number]],Table1[SAPSA number],Table1[Gender])</f>
        <v>S</v>
      </c>
      <c r="G46" s="3">
        <f ca="1">_xlfn.XLOOKUP(Table2[[#This Row],[SAPSA Number]],Table1[SAPSA number],Table1[Age])</f>
        <v>56</v>
      </c>
      <c r="H46" s="85" t="s">
        <v>469</v>
      </c>
      <c r="I46" s="3">
        <f>SUM(Table2[[#This Row],[Club Points]:[League Points Earned - Dec]])</f>
        <v>17</v>
      </c>
      <c r="J46" s="3">
        <f>_xlfn.XLOOKUP(Table2[[#This Row],[SAPSA Number]],'STD Handgun'!B:B,'STD Handgun'!J:J)+_xlfn.XLOOKUP(Table2[[#This Row],[SAPSA Number]],'PROD Handgun'!B:B,'PROD Handgun'!J:J)+_xlfn.XLOOKUP(Table2[[#This Row],[SAPSA Number]],'PROD OPTICS Handgun'!B:B,'PROD OPTICS Handgun'!J:J)+_xlfn.XLOOKUP(Table2[[#This Row],[SAPSA Number]],'OPEN Handgun'!B:B,'OPEN Handgun'!J:J)+_xlfn.XLOOKUP(Table2[[#This Row],[SAPSA Number]],'CLASSIC Handgun'!B:B,'CLASSIC Handgun'!J:J)+_xlfn.XLOOKUP(Table2[[#This Row],[SAPSA Number]],Revolver!B:B,Revolver!J:J)+_xlfn.XLOOKUP(Table2[[#This Row],[SAPSA Number]],PCC!B:B,PCC!J:J)+_xlfn.XLOOKUP(Table2[[#This Row],[SAPSA Number]],'SAOpen Rifle'!B:B,'SAOpen Rifle'!J:J)+_xlfn.XLOOKUP(Table2[[#This Row],[SAPSA Number]],'SA Std Rifle'!B:B,'SA Std Rifle'!J:J)+_xlfn.XLOOKUP(Table2[[#This Row],[SAPSA Number]],'Open Mini Rifle'!B:B,'Open Mini Rifle'!J:J)+_xlfn.XLOOKUP(Table2[[#This Row],[SAPSA Number]],'STD Mini Rifle'!B:B,'STD Mini Rifle'!J:J)+_xlfn.XLOOKUP(Table2[[#This Row],[SAPSA Number]],'SA OPEN Shotgun'!B:B,'SA OPEN Shotgun'!J:J)+_xlfn.XLOOKUP(Table2[[#This Row],[SAPSA Number]],'SA STD Shotgun'!B:B,'SA STD Shotgun'!J:J)+_xlfn.XLOOKUP(Table2[[#This Row],[SAPSA Number]],'MAN STD Shotgun'!B:B,'MAN STD Shotgun'!J:J)+_xlfn.XLOOKUP(Table2[[#This Row],[SAPSA Number]],'MODIFIED Shotgun'!B:B,'MODIFIED Shotgun'!J:J)</f>
        <v>14</v>
      </c>
      <c r="K46" s="3"/>
      <c r="L46" s="3">
        <v>3</v>
      </c>
      <c r="M46" s="3"/>
      <c r="N46" s="3"/>
      <c r="O46" s="3"/>
      <c r="P46" s="3"/>
      <c r="Q46" s="3"/>
      <c r="R46" s="3"/>
      <c r="S46" s="3"/>
      <c r="T46" s="3"/>
      <c r="U46" s="3"/>
      <c r="V46" s="3"/>
      <c r="W46" s="3">
        <f>_xlfn.XLOOKUP(Table2[[#This Row],[SAPSA Number]],'STD Handgun'!B:B,'STD Handgun'!J:J)</f>
        <v>0</v>
      </c>
      <c r="X46" s="3">
        <f>_xlfn.XLOOKUP(Table2[[#This Row],[SAPSA Number]],'PROD OPTICS Handgun'!B:B,'PROD OPTICS Handgun'!J:J)</f>
        <v>0</v>
      </c>
      <c r="Y46" s="3">
        <f>_xlfn.XLOOKUP(Table2[[#This Row],[SAPSA Number]],'PROD Handgun'!B:B,'PROD Handgun'!J:J)</f>
        <v>8</v>
      </c>
      <c r="Z46" s="3">
        <f>_xlfn.XLOOKUP(Table2[[#This Row],[SAPSA Number]],'OPEN Handgun'!B:B,'OPEN Handgun'!J:J)</f>
        <v>0</v>
      </c>
      <c r="AA46" s="3">
        <f>_xlfn.XLOOKUP(Table2[[#This Row],[SAPSA Number]],'CLASSIC Handgun'!B:B,'CLASSIC Handgun'!J:J)</f>
        <v>0</v>
      </c>
      <c r="AB46" s="3">
        <f>_xlfn.XLOOKUP(Table2[[#This Row],[SAPSA Number]],PCC!B:B,PCC!J:J)</f>
        <v>0</v>
      </c>
      <c r="AC46" s="3">
        <f>_xlfn.XLOOKUP(Table2[[#This Row],[SAPSA Number]],'SAOpen Rifle'!B:B,'SAOpen Rifle'!J:J)</f>
        <v>0</v>
      </c>
      <c r="AD46" s="3">
        <f>_xlfn.XLOOKUP(Table2[[#This Row],[SAPSA Number]],'SA Std Rifle'!B:B,'SA Std Rifle'!J:J)</f>
        <v>0</v>
      </c>
      <c r="AE46" s="3">
        <f>_xlfn.XLOOKUP(Table2[[#This Row],[SAPSA Number]],'STD Mini Rifle'!B:B,'STD Mini Rifle'!J:J)</f>
        <v>0</v>
      </c>
      <c r="AF46" s="3">
        <f>_xlfn.XLOOKUP(Table2[[#This Row],[SAPSA Number]],'Open Mini Rifle'!B:B,'Open Mini Rifle'!J:J)</f>
        <v>0</v>
      </c>
      <c r="AG46" s="3">
        <f>_xlfn.XLOOKUP(Table2[[#This Row],[SAPSA Number]],'SA OPEN Shotgun'!B:B,'SA OPEN Shotgun'!J:J)</f>
        <v>0</v>
      </c>
      <c r="AH46" s="3">
        <f>_xlfn.XLOOKUP(Table2[[#This Row],[SAPSA Number]],'SA STD Shotgun'!B:B,'SA STD Shotgun'!J:J)</f>
        <v>6</v>
      </c>
      <c r="AI46" s="3">
        <f>_xlfn.XLOOKUP(Table2[[#This Row],[SAPSA Number]],'MAN STD Shotgun'!B:B,'MAN STD Shotgun'!J:J)</f>
        <v>0</v>
      </c>
      <c r="AJ46" s="4">
        <f>_xlfn.XLOOKUP(Table2[[#This Row],[SAPSA Number]],'MODIFIED Shotgun'!B:B,'MODIFIED Shotgun'!J:J)</f>
        <v>0</v>
      </c>
    </row>
    <row r="47" spans="1:36" x14ac:dyDescent="0.25">
      <c r="A47" s="2">
        <v>6395</v>
      </c>
      <c r="B47" s="2" t="str">
        <f>_xlfn.XLOOKUP(Table2[[#This Row],[SAPSA Number]],Table1[SAPSA number],Table1[Paid up])</f>
        <v>Y</v>
      </c>
      <c r="C47" s="5" t="s">
        <v>396</v>
      </c>
      <c r="D47" s="5" t="s">
        <v>397</v>
      </c>
      <c r="E47" s="3" t="s">
        <v>22</v>
      </c>
      <c r="F47" s="77" t="s">
        <v>699</v>
      </c>
      <c r="G47" s="3"/>
      <c r="H47" s="3"/>
      <c r="I47" s="3">
        <f>SUM(Table2[[#This Row],[Club Points]:[League Points Earned - Dec]])</f>
        <v>2</v>
      </c>
      <c r="J47" s="3">
        <f>_xlfn.XLOOKUP(Table2[[#This Row],[SAPSA Number]],'STD Handgun'!B:B,'STD Handgun'!J:J)+_xlfn.XLOOKUP(Table2[[#This Row],[SAPSA Number]],'PROD Handgun'!B:B,'PROD Handgun'!J:J)+_xlfn.XLOOKUP(Table2[[#This Row],[SAPSA Number]],'PROD OPTICS Handgun'!B:B,'PROD OPTICS Handgun'!J:J)+_xlfn.XLOOKUP(Table2[[#This Row],[SAPSA Number]],'OPEN Handgun'!B:B,'OPEN Handgun'!J:J)+_xlfn.XLOOKUP(Table2[[#This Row],[SAPSA Number]],'CLASSIC Handgun'!B:B,'CLASSIC Handgun'!J:J)+_xlfn.XLOOKUP(Table2[[#This Row],[SAPSA Number]],Revolver!B:B,Revolver!J:J)+_xlfn.XLOOKUP(Table2[[#This Row],[SAPSA Number]],PCC!B:B,PCC!J:J)+_xlfn.XLOOKUP(Table2[[#This Row],[SAPSA Number]],'SAOpen Rifle'!B:B,'SAOpen Rifle'!J:J)+_xlfn.XLOOKUP(Table2[[#This Row],[SAPSA Number]],'SA Std Rifle'!B:B,'SA Std Rifle'!J:J)+_xlfn.XLOOKUP(Table2[[#This Row],[SAPSA Number]],'Open Mini Rifle'!B:B,'Open Mini Rifle'!J:J)+_xlfn.XLOOKUP(Table2[[#This Row],[SAPSA Number]],'STD Mini Rifle'!B:B,'STD Mini Rifle'!J:J)+_xlfn.XLOOKUP(Table2[[#This Row],[SAPSA Number]],'SA OPEN Shotgun'!B:B,'SA OPEN Shotgun'!J:J)+_xlfn.XLOOKUP(Table2[[#This Row],[SAPSA Number]],'SA STD Shotgun'!B:B,'SA STD Shotgun'!J:J)+_xlfn.XLOOKUP(Table2[[#This Row],[SAPSA Number]],'MAN STD Shotgun'!B:B,'MAN STD Shotgun'!J:J)+_xlfn.XLOOKUP(Table2[[#This Row],[SAPSA Number]],'MODIFIED Shotgun'!B:B,'MODIFIED Shotgun'!J:J)</f>
        <v>2</v>
      </c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4"/>
    </row>
    <row r="48" spans="1:36" x14ac:dyDescent="0.25">
      <c r="A48" s="2">
        <v>683</v>
      </c>
      <c r="B48" s="2" t="str">
        <f>_xlfn.XLOOKUP(Table2[[#This Row],[SAPSA Number]],Table1[SAPSA number],Table1[Paid up])</f>
        <v>Y</v>
      </c>
      <c r="C48" s="5" t="s">
        <v>172</v>
      </c>
      <c r="D48" s="5" t="s">
        <v>173</v>
      </c>
      <c r="E48" s="3" t="s">
        <v>174</v>
      </c>
      <c r="F48" s="77" t="str">
        <f ca="1">_xlfn.XLOOKUP(Table2[[#This Row],[SAPSA Number]],Table1[SAPSA number],Table1[Gender])</f>
        <v>S</v>
      </c>
      <c r="G48" s="3">
        <f ca="1">_xlfn.XLOOKUP(Table2[[#This Row],[SAPSA Number]],Table1[SAPSA number],Table1[Age])</f>
        <v>57</v>
      </c>
      <c r="H48" s="3">
        <v>0</v>
      </c>
      <c r="I48" s="3">
        <f>SUM(Table2[[#This Row],[Club Points]:[League Points Earned - Dec]])</f>
        <v>0</v>
      </c>
      <c r="J48" s="3">
        <f>_xlfn.XLOOKUP(Table2[[#This Row],[SAPSA Number]],'STD Handgun'!B:B,'STD Handgun'!J:J)+_xlfn.XLOOKUP(Table2[[#This Row],[SAPSA Number]],'PROD Handgun'!B:B,'PROD Handgun'!J:J)+_xlfn.XLOOKUP(Table2[[#This Row],[SAPSA Number]],'PROD OPTICS Handgun'!B:B,'PROD OPTICS Handgun'!J:J)+_xlfn.XLOOKUP(Table2[[#This Row],[SAPSA Number]],'OPEN Handgun'!B:B,'OPEN Handgun'!J:J)+_xlfn.XLOOKUP(Table2[[#This Row],[SAPSA Number]],'CLASSIC Handgun'!B:B,'CLASSIC Handgun'!J:J)+_xlfn.XLOOKUP(Table2[[#This Row],[SAPSA Number]],Revolver!B:B,Revolver!J:J)+_xlfn.XLOOKUP(Table2[[#This Row],[SAPSA Number]],PCC!B:B,PCC!J:J)+_xlfn.XLOOKUP(Table2[[#This Row],[SAPSA Number]],'SAOpen Rifle'!B:B,'SAOpen Rifle'!J:J)+_xlfn.XLOOKUP(Table2[[#This Row],[SAPSA Number]],'SA Std Rifle'!B:B,'SA Std Rifle'!J:J)+_xlfn.XLOOKUP(Table2[[#This Row],[SAPSA Number]],'Open Mini Rifle'!B:B,'Open Mini Rifle'!J:J)+_xlfn.XLOOKUP(Table2[[#This Row],[SAPSA Number]],'STD Mini Rifle'!B:B,'STD Mini Rifle'!J:J)+_xlfn.XLOOKUP(Table2[[#This Row],[SAPSA Number]],'SA OPEN Shotgun'!B:B,'SA OPEN Shotgun'!J:J)+_xlfn.XLOOKUP(Table2[[#This Row],[SAPSA Number]],'SA STD Shotgun'!B:B,'SA STD Shotgun'!J:J)+_xlfn.XLOOKUP(Table2[[#This Row],[SAPSA Number]],'MAN STD Shotgun'!B:B,'MAN STD Shotgun'!J:J)+_xlfn.XLOOKUP(Table2[[#This Row],[SAPSA Number]],'MODIFIED Shotgun'!B:B,'MODIFIED Shotgun'!J:J)</f>
        <v>0</v>
      </c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>
        <f>_xlfn.XLOOKUP(Table2[[#This Row],[SAPSA Number]],'STD Handgun'!B:B,'STD Handgun'!J:J)</f>
        <v>0</v>
      </c>
      <c r="X48" s="3">
        <f>_xlfn.XLOOKUP(Table2[[#This Row],[SAPSA Number]],'PROD OPTICS Handgun'!B:B,'PROD OPTICS Handgun'!J:J)</f>
        <v>0</v>
      </c>
      <c r="Y48" s="3">
        <f>_xlfn.XLOOKUP(Table2[[#This Row],[SAPSA Number]],'PROD Handgun'!B:B,'PROD Handgun'!J:J)</f>
        <v>0</v>
      </c>
      <c r="Z48" s="3">
        <f>_xlfn.XLOOKUP(Table2[[#This Row],[SAPSA Number]],'OPEN Handgun'!B:B,'OPEN Handgun'!J:J)</f>
        <v>0</v>
      </c>
      <c r="AA48" s="3">
        <f>_xlfn.XLOOKUP(Table2[[#This Row],[SAPSA Number]],'CLASSIC Handgun'!B:B,'CLASSIC Handgun'!J:J)</f>
        <v>0</v>
      </c>
      <c r="AB48" s="3">
        <f>_xlfn.XLOOKUP(Table2[[#This Row],[SAPSA Number]],PCC!B:B,PCC!J:J)</f>
        <v>0</v>
      </c>
      <c r="AC48" s="3">
        <f>_xlfn.XLOOKUP(Table2[[#This Row],[SAPSA Number]],'SAOpen Rifle'!B:B,'SAOpen Rifle'!J:J)</f>
        <v>0</v>
      </c>
      <c r="AD48" s="3">
        <f>_xlfn.XLOOKUP(Table2[[#This Row],[SAPSA Number]],'SA Std Rifle'!B:B,'SA Std Rifle'!J:J)</f>
        <v>0</v>
      </c>
      <c r="AE48" s="3">
        <f>_xlfn.XLOOKUP(Table2[[#This Row],[SAPSA Number]],'STD Mini Rifle'!B:B,'STD Mini Rifle'!J:J)</f>
        <v>0</v>
      </c>
      <c r="AF48" s="3">
        <f>_xlfn.XLOOKUP(Table2[[#This Row],[SAPSA Number]],'Open Mini Rifle'!B:B,'Open Mini Rifle'!J:J)</f>
        <v>0</v>
      </c>
      <c r="AG48" s="3">
        <f>_xlfn.XLOOKUP(Table2[[#This Row],[SAPSA Number]],'SA OPEN Shotgun'!B:B,'SA OPEN Shotgun'!J:J)</f>
        <v>0</v>
      </c>
      <c r="AH48" s="3">
        <f>_xlfn.XLOOKUP(Table2[[#This Row],[SAPSA Number]],'SA STD Shotgun'!B:B,'SA STD Shotgun'!J:J)</f>
        <v>0</v>
      </c>
      <c r="AI48" s="3">
        <f>_xlfn.XLOOKUP(Table2[[#This Row],[SAPSA Number]],'MAN STD Shotgun'!B:B,'MAN STD Shotgun'!J:J)</f>
        <v>0</v>
      </c>
      <c r="AJ48" s="4">
        <f>_xlfn.XLOOKUP(Table2[[#This Row],[SAPSA Number]],'MODIFIED Shotgun'!B:B,'MODIFIED Shotgun'!J:J)</f>
        <v>0</v>
      </c>
    </row>
    <row r="49" spans="1:36" x14ac:dyDescent="0.25">
      <c r="A49" s="2">
        <v>4862</v>
      </c>
      <c r="B49" s="2" t="str">
        <f>_xlfn.XLOOKUP(Table2[[#This Row],[SAPSA Number]],Table1[SAPSA number],Table1[Paid up])</f>
        <v>Y</v>
      </c>
      <c r="C49" s="5" t="s">
        <v>454</v>
      </c>
      <c r="D49" s="5" t="s">
        <v>173</v>
      </c>
      <c r="E49" s="3" t="s">
        <v>455</v>
      </c>
      <c r="F49" s="77" t="str">
        <f ca="1">_xlfn.XLOOKUP(Table2[[#This Row],[SAPSA Number]],Table1[SAPSA number],Table1[Gender])</f>
        <v>S</v>
      </c>
      <c r="G49" s="3">
        <f ca="1">_xlfn.XLOOKUP(Table2[[#This Row],[SAPSA Number]],Table1[SAPSA number],Table1[Age])</f>
        <v>52</v>
      </c>
      <c r="H49" s="3">
        <v>3</v>
      </c>
      <c r="I49" s="3">
        <f>SUM(Table2[[#This Row],[Club Points]:[League Points Earned - Dec]])</f>
        <v>6</v>
      </c>
      <c r="J49" s="3">
        <f>_xlfn.XLOOKUP(Table2[[#This Row],[SAPSA Number]],'STD Handgun'!B:B,'STD Handgun'!J:J)+_xlfn.XLOOKUP(Table2[[#This Row],[SAPSA Number]],'PROD Handgun'!B:B,'PROD Handgun'!J:J)+_xlfn.XLOOKUP(Table2[[#This Row],[SAPSA Number]],'PROD OPTICS Handgun'!B:B,'PROD OPTICS Handgun'!J:J)+_xlfn.XLOOKUP(Table2[[#This Row],[SAPSA Number]],'OPEN Handgun'!B:B,'OPEN Handgun'!J:J)+_xlfn.XLOOKUP(Table2[[#This Row],[SAPSA Number]],'CLASSIC Handgun'!B:B,'CLASSIC Handgun'!J:J)+_xlfn.XLOOKUP(Table2[[#This Row],[SAPSA Number]],Revolver!B:B,Revolver!J:J)+_xlfn.XLOOKUP(Table2[[#This Row],[SAPSA Number]],PCC!B:B,PCC!J:J)+_xlfn.XLOOKUP(Table2[[#This Row],[SAPSA Number]],'SAOpen Rifle'!B:B,'SAOpen Rifle'!J:J)+_xlfn.XLOOKUP(Table2[[#This Row],[SAPSA Number]],'SA Std Rifle'!B:B,'SA Std Rifle'!J:J)+_xlfn.XLOOKUP(Table2[[#This Row],[SAPSA Number]],'Open Mini Rifle'!B:B,'Open Mini Rifle'!J:J)+_xlfn.XLOOKUP(Table2[[#This Row],[SAPSA Number]],'STD Mini Rifle'!B:B,'STD Mini Rifle'!J:J)+_xlfn.XLOOKUP(Table2[[#This Row],[SAPSA Number]],'SA OPEN Shotgun'!B:B,'SA OPEN Shotgun'!J:J)+_xlfn.XLOOKUP(Table2[[#This Row],[SAPSA Number]],'SA STD Shotgun'!B:B,'SA STD Shotgun'!J:J)+_xlfn.XLOOKUP(Table2[[#This Row],[SAPSA Number]],'MAN STD Shotgun'!B:B,'MAN STD Shotgun'!J:J)+_xlfn.XLOOKUP(Table2[[#This Row],[SAPSA Number]],'MODIFIED Shotgun'!B:B,'MODIFIED Shotgun'!J:J)</f>
        <v>6</v>
      </c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>
        <f>_xlfn.XLOOKUP(Table2[[#This Row],[SAPSA Number]],'STD Handgun'!B:B,'STD Handgun'!J:J)</f>
        <v>2</v>
      </c>
      <c r="X49" s="3">
        <f>_xlfn.XLOOKUP(Table2[[#This Row],[SAPSA Number]],'PROD OPTICS Handgun'!B:B,'PROD OPTICS Handgun'!J:J)</f>
        <v>0</v>
      </c>
      <c r="Y49" s="3">
        <f>_xlfn.XLOOKUP(Table2[[#This Row],[SAPSA Number]],'PROD Handgun'!B:B,'PROD Handgun'!J:J)</f>
        <v>0</v>
      </c>
      <c r="Z49" s="3">
        <f>_xlfn.XLOOKUP(Table2[[#This Row],[SAPSA Number]],'OPEN Handgun'!B:B,'OPEN Handgun'!J:J)</f>
        <v>0</v>
      </c>
      <c r="AA49" s="3">
        <f>_xlfn.XLOOKUP(Table2[[#This Row],[SAPSA Number]],'CLASSIC Handgun'!B:B,'CLASSIC Handgun'!J:J)</f>
        <v>0</v>
      </c>
      <c r="AB49" s="3">
        <f>_xlfn.XLOOKUP(Table2[[#This Row],[SAPSA Number]],PCC!B:B,PCC!J:J)</f>
        <v>0</v>
      </c>
      <c r="AC49" s="3">
        <f>_xlfn.XLOOKUP(Table2[[#This Row],[SAPSA Number]],'SAOpen Rifle'!B:B,'SAOpen Rifle'!J:J)</f>
        <v>2</v>
      </c>
      <c r="AD49" s="3">
        <f>_xlfn.XLOOKUP(Table2[[#This Row],[SAPSA Number]],'SA Std Rifle'!B:B,'SA Std Rifle'!J:J)</f>
        <v>0</v>
      </c>
      <c r="AE49" s="3">
        <f>_xlfn.XLOOKUP(Table2[[#This Row],[SAPSA Number]],'STD Mini Rifle'!B:B,'STD Mini Rifle'!J:J)</f>
        <v>0</v>
      </c>
      <c r="AF49" s="3">
        <f>_xlfn.XLOOKUP(Table2[[#This Row],[SAPSA Number]],'Open Mini Rifle'!B:B,'Open Mini Rifle'!J:J)</f>
        <v>0</v>
      </c>
      <c r="AG49" s="3">
        <f>_xlfn.XLOOKUP(Table2[[#This Row],[SAPSA Number]],'SA OPEN Shotgun'!B:B,'SA OPEN Shotgun'!J:J)</f>
        <v>1</v>
      </c>
      <c r="AH49" s="3">
        <f>_xlfn.XLOOKUP(Table2[[#This Row],[SAPSA Number]],'SA STD Shotgun'!B:B,'SA STD Shotgun'!J:J)</f>
        <v>1</v>
      </c>
      <c r="AI49" s="3">
        <f>_xlfn.XLOOKUP(Table2[[#This Row],[SAPSA Number]],'MAN STD Shotgun'!B:B,'MAN STD Shotgun'!J:J)</f>
        <v>0</v>
      </c>
      <c r="AJ49" s="4">
        <f>_xlfn.XLOOKUP(Table2[[#This Row],[SAPSA Number]],'MODIFIED Shotgun'!B:B,'MODIFIED Shotgun'!J:J)</f>
        <v>0</v>
      </c>
    </row>
    <row r="50" spans="1:36" x14ac:dyDescent="0.25">
      <c r="A50" s="2">
        <v>6966</v>
      </c>
      <c r="B50" s="2" t="str">
        <f>_xlfn.XLOOKUP(Table2[[#This Row],[SAPSA Number]],Table1[SAPSA number],Table1[Paid up])</f>
        <v>Y</v>
      </c>
      <c r="C50" s="5" t="s">
        <v>647</v>
      </c>
      <c r="D50" s="5" t="s">
        <v>648</v>
      </c>
      <c r="E50" s="3" t="s">
        <v>181</v>
      </c>
      <c r="F50" s="77" t="str">
        <f ca="1">_xlfn.XLOOKUP(Table2[[#This Row],[SAPSA Number]],Table1[SAPSA number],Table1[Gender])</f>
        <v>S</v>
      </c>
      <c r="G50" s="3">
        <f ca="1">_xlfn.XLOOKUP(Table2[[#This Row],[SAPSA Number]],Table1[SAPSA number],Table1[Age])</f>
        <v>50</v>
      </c>
      <c r="H50" s="3">
        <v>1</v>
      </c>
      <c r="I50" s="3">
        <f>SUM(Table2[[#This Row],[Club Points]:[League Points Earned - Dec]])</f>
        <v>4</v>
      </c>
      <c r="J50" s="3">
        <f>_xlfn.XLOOKUP(Table2[[#This Row],[SAPSA Number]],'STD Handgun'!B:B,'STD Handgun'!J:J)+_xlfn.XLOOKUP(Table2[[#This Row],[SAPSA Number]],'PROD Handgun'!B:B,'PROD Handgun'!J:J)+_xlfn.XLOOKUP(Table2[[#This Row],[SAPSA Number]],'PROD OPTICS Handgun'!B:B,'PROD OPTICS Handgun'!J:J)+_xlfn.XLOOKUP(Table2[[#This Row],[SAPSA Number]],'OPEN Handgun'!B:B,'OPEN Handgun'!J:J)+_xlfn.XLOOKUP(Table2[[#This Row],[SAPSA Number]],'CLASSIC Handgun'!B:B,'CLASSIC Handgun'!J:J)+_xlfn.XLOOKUP(Table2[[#This Row],[SAPSA Number]],Revolver!B:B,Revolver!J:J)+_xlfn.XLOOKUP(Table2[[#This Row],[SAPSA Number]],PCC!B:B,PCC!J:J)+_xlfn.XLOOKUP(Table2[[#This Row],[SAPSA Number]],'SAOpen Rifle'!B:B,'SAOpen Rifle'!J:J)+_xlfn.XLOOKUP(Table2[[#This Row],[SAPSA Number]],'SA Std Rifle'!B:B,'SA Std Rifle'!J:J)+_xlfn.XLOOKUP(Table2[[#This Row],[SAPSA Number]],'Open Mini Rifle'!B:B,'Open Mini Rifle'!J:J)+_xlfn.XLOOKUP(Table2[[#This Row],[SAPSA Number]],'STD Mini Rifle'!B:B,'STD Mini Rifle'!J:J)+_xlfn.XLOOKUP(Table2[[#This Row],[SAPSA Number]],'SA OPEN Shotgun'!B:B,'SA OPEN Shotgun'!J:J)+_xlfn.XLOOKUP(Table2[[#This Row],[SAPSA Number]],'SA STD Shotgun'!B:B,'SA STD Shotgun'!J:J)+_xlfn.XLOOKUP(Table2[[#This Row],[SAPSA Number]],'MAN STD Shotgun'!B:B,'MAN STD Shotgun'!J:J)+_xlfn.XLOOKUP(Table2[[#This Row],[SAPSA Number]],'MODIFIED Shotgun'!B:B,'MODIFIED Shotgun'!J:J)</f>
        <v>4</v>
      </c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>
        <f>_xlfn.XLOOKUP(Table2[[#This Row],[SAPSA Number]],'STD Handgun'!B:B,'STD Handgun'!J:J)</f>
        <v>0</v>
      </c>
      <c r="X50" s="3">
        <f>_xlfn.XLOOKUP(Table2[[#This Row],[SAPSA Number]],'PROD OPTICS Handgun'!B:B,'PROD OPTICS Handgun'!J:J)</f>
        <v>0</v>
      </c>
      <c r="Y50" s="3">
        <f>_xlfn.XLOOKUP(Table2[[#This Row],[SAPSA Number]],'PROD Handgun'!B:B,'PROD Handgun'!J:J)</f>
        <v>3</v>
      </c>
      <c r="Z50" s="3">
        <f>_xlfn.XLOOKUP(Table2[[#This Row],[SAPSA Number]],'OPEN Handgun'!B:B,'OPEN Handgun'!J:J)</f>
        <v>0</v>
      </c>
      <c r="AA50" s="3">
        <f>_xlfn.XLOOKUP(Table2[[#This Row],[SAPSA Number]],'CLASSIC Handgun'!B:B,'CLASSIC Handgun'!J:J)</f>
        <v>0</v>
      </c>
      <c r="AB50" s="3">
        <f>_xlfn.XLOOKUP(Table2[[#This Row],[SAPSA Number]],PCC!B:B,PCC!J:J)</f>
        <v>0</v>
      </c>
      <c r="AC50" s="3">
        <f>_xlfn.XLOOKUP(Table2[[#This Row],[SAPSA Number]],'SAOpen Rifle'!B:B,'SAOpen Rifle'!J:J)</f>
        <v>0</v>
      </c>
      <c r="AD50" s="3">
        <f>_xlfn.XLOOKUP(Table2[[#This Row],[SAPSA Number]],'SA Std Rifle'!B:B,'SA Std Rifle'!J:J)</f>
        <v>0</v>
      </c>
      <c r="AE50" s="3">
        <f>_xlfn.XLOOKUP(Table2[[#This Row],[SAPSA Number]],'STD Mini Rifle'!B:B,'STD Mini Rifle'!J:J)</f>
        <v>0</v>
      </c>
      <c r="AF50" s="3">
        <f>_xlfn.XLOOKUP(Table2[[#This Row],[SAPSA Number]],'Open Mini Rifle'!B:B,'Open Mini Rifle'!J:J)</f>
        <v>0</v>
      </c>
      <c r="AG50" s="3">
        <f>_xlfn.XLOOKUP(Table2[[#This Row],[SAPSA Number]],'SA OPEN Shotgun'!B:B,'SA OPEN Shotgun'!J:J)</f>
        <v>0</v>
      </c>
      <c r="AH50" s="3">
        <f>_xlfn.XLOOKUP(Table2[[#This Row],[SAPSA Number]],'SA STD Shotgun'!B:B,'SA STD Shotgun'!J:J)</f>
        <v>1</v>
      </c>
      <c r="AI50" s="3">
        <f>_xlfn.XLOOKUP(Table2[[#This Row],[SAPSA Number]],'MAN STD Shotgun'!B:B,'MAN STD Shotgun'!J:J)</f>
        <v>0</v>
      </c>
      <c r="AJ50" s="4">
        <f>_xlfn.XLOOKUP(Table2[[#This Row],[SAPSA Number]],'MODIFIED Shotgun'!B:B,'MODIFIED Shotgun'!J:J)</f>
        <v>0</v>
      </c>
    </row>
    <row r="51" spans="1:36" x14ac:dyDescent="0.25">
      <c r="A51" s="2">
        <v>7132</v>
      </c>
      <c r="B51" s="2" t="str">
        <f>_xlfn.XLOOKUP(Table2[[#This Row],[SAPSA Number]],Table1[SAPSA number],Table1[Paid up])</f>
        <v>Y</v>
      </c>
      <c r="C51" s="5" t="s">
        <v>701</v>
      </c>
      <c r="D51" s="5" t="s">
        <v>702</v>
      </c>
      <c r="E51" s="3" t="s">
        <v>699</v>
      </c>
      <c r="F51" s="77" t="str">
        <f ca="1">_xlfn.XLOOKUP(Table2[[#This Row],[SAPSA Number]],Table1[SAPSA number],Table1[Gender])</f>
        <v>GS</v>
      </c>
      <c r="G51" s="3"/>
      <c r="H51" s="67"/>
      <c r="I51" s="3">
        <f>SUM(Table2[[#This Row],[Club Points]:[League Points Earned - Dec]])</f>
        <v>4</v>
      </c>
      <c r="J51" s="3">
        <f>_xlfn.XLOOKUP(Table2[[#This Row],[SAPSA Number]],'STD Handgun'!B:B,'STD Handgun'!J:J)+_xlfn.XLOOKUP(Table2[[#This Row],[SAPSA Number]],'PROD Handgun'!B:B,'PROD Handgun'!J:J)+_xlfn.XLOOKUP(Table2[[#This Row],[SAPSA Number]],'PROD OPTICS Handgun'!B:B,'PROD OPTICS Handgun'!J:J)+_xlfn.XLOOKUP(Table2[[#This Row],[SAPSA Number]],'OPEN Handgun'!B:B,'OPEN Handgun'!J:J)+_xlfn.XLOOKUP(Table2[[#This Row],[SAPSA Number]],'CLASSIC Handgun'!B:B,'CLASSIC Handgun'!J:J)+_xlfn.XLOOKUP(Table2[[#This Row],[SAPSA Number]],Revolver!B:B,Revolver!J:J)+_xlfn.XLOOKUP(Table2[[#This Row],[SAPSA Number]],PCC!B:B,PCC!J:J)+_xlfn.XLOOKUP(Table2[[#This Row],[SAPSA Number]],'SAOpen Rifle'!B:B,'SAOpen Rifle'!J:J)+_xlfn.XLOOKUP(Table2[[#This Row],[SAPSA Number]],'SA Std Rifle'!B:B,'SA Std Rifle'!J:J)+_xlfn.XLOOKUP(Table2[[#This Row],[SAPSA Number]],'Open Mini Rifle'!B:B,'Open Mini Rifle'!J:J)+_xlfn.XLOOKUP(Table2[[#This Row],[SAPSA Number]],'STD Mini Rifle'!B:B,'STD Mini Rifle'!J:J)+_xlfn.XLOOKUP(Table2[[#This Row],[SAPSA Number]],'SA OPEN Shotgun'!B:B,'SA OPEN Shotgun'!J:J)+_xlfn.XLOOKUP(Table2[[#This Row],[SAPSA Number]],'SA STD Shotgun'!B:B,'SA STD Shotgun'!J:J)+_xlfn.XLOOKUP(Table2[[#This Row],[SAPSA Number]],'MAN STD Shotgun'!B:B,'MAN STD Shotgun'!J:J)+_xlfn.XLOOKUP(Table2[[#This Row],[SAPSA Number]],'MODIFIED Shotgun'!B:B,'MODIFIED Shotgun'!J:J)</f>
        <v>4</v>
      </c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>
        <f>_xlfn.XLOOKUP(Table2[[#This Row],[SAPSA Number]],'STD Handgun'!B:B,'STD Handgun'!J:J)</f>
        <v>0</v>
      </c>
      <c r="X51" s="3">
        <f>_xlfn.XLOOKUP(Table2[[#This Row],[SAPSA Number]],'PROD OPTICS Handgun'!B:B,'PROD OPTICS Handgun'!J:J)</f>
        <v>0</v>
      </c>
      <c r="Y51" s="3">
        <f>_xlfn.XLOOKUP(Table2[[#This Row],[SAPSA Number]],'PROD Handgun'!B:B,'PROD Handgun'!J:J)</f>
        <v>4</v>
      </c>
      <c r="Z51" s="3">
        <f>_xlfn.XLOOKUP(Table2[[#This Row],[SAPSA Number]],'OPEN Handgun'!B:B,'OPEN Handgun'!J:J)</f>
        <v>0</v>
      </c>
      <c r="AA51" s="3">
        <f>_xlfn.XLOOKUP(Table2[[#This Row],[SAPSA Number]],'CLASSIC Handgun'!B:B,'CLASSIC Handgun'!J:J)</f>
        <v>0</v>
      </c>
      <c r="AB51" s="3">
        <f>_xlfn.XLOOKUP(Table2[[#This Row],[SAPSA Number]],PCC!B:B,PCC!J:J)</f>
        <v>0</v>
      </c>
      <c r="AC51" s="3">
        <f>_xlfn.XLOOKUP(Table2[[#This Row],[SAPSA Number]],'SAOpen Rifle'!B:B,'SAOpen Rifle'!J:J)</f>
        <v>0</v>
      </c>
      <c r="AD51" s="3">
        <f>_xlfn.XLOOKUP(Table2[[#This Row],[SAPSA Number]],'SA Std Rifle'!B:B,'SA Std Rifle'!J:J)</f>
        <v>0</v>
      </c>
      <c r="AE51" s="3">
        <f>_xlfn.XLOOKUP(Table2[[#This Row],[SAPSA Number]],'STD Mini Rifle'!B:B,'STD Mini Rifle'!J:J)</f>
        <v>0</v>
      </c>
      <c r="AF51" s="3">
        <f>_xlfn.XLOOKUP(Table2[[#This Row],[SAPSA Number]],'Open Mini Rifle'!B:B,'Open Mini Rifle'!J:J)</f>
        <v>0</v>
      </c>
      <c r="AG51" s="3">
        <f>_xlfn.XLOOKUP(Table2[[#This Row],[SAPSA Number]],'SA OPEN Shotgun'!B:B,'SA OPEN Shotgun'!J:J)</f>
        <v>0</v>
      </c>
      <c r="AH51" s="3">
        <f>_xlfn.XLOOKUP(Table2[[#This Row],[SAPSA Number]],'SA STD Shotgun'!B:B,'SA STD Shotgun'!J:J)</f>
        <v>0</v>
      </c>
      <c r="AI51" s="3">
        <f>_xlfn.XLOOKUP(Table2[[#This Row],[SAPSA Number]],'MAN STD Shotgun'!B:B,'MAN STD Shotgun'!J:J)</f>
        <v>0</v>
      </c>
      <c r="AJ51" s="4">
        <f>_xlfn.XLOOKUP(Table2[[#This Row],[SAPSA Number]],'MODIFIED Shotgun'!B:B,'MODIFIED Shotgun'!J:J)</f>
        <v>0</v>
      </c>
    </row>
    <row r="52" spans="1:36" x14ac:dyDescent="0.25">
      <c r="A52" s="2">
        <v>888</v>
      </c>
      <c r="B52" s="2" t="str">
        <f>_xlfn.XLOOKUP(Table2[[#This Row],[SAPSA Number]],Table1[SAPSA number],Table1[Paid up])</f>
        <v>Y</v>
      </c>
      <c r="C52" s="5" t="s">
        <v>408</v>
      </c>
      <c r="D52" s="5" t="s">
        <v>78</v>
      </c>
      <c r="E52" s="3" t="s">
        <v>409</v>
      </c>
      <c r="F52" s="75" t="str">
        <f>_xlfn.XLOOKUP(Table2[[#This Row],[SAPSA Number]],Table1[SAPSA number],Table1[Gender])</f>
        <v>Lady</v>
      </c>
      <c r="G52" s="3">
        <f ca="1">_xlfn.XLOOKUP(Table2[[#This Row],[SAPSA Number]],Table1[SAPSA number],Table1[Age])</f>
        <v>55</v>
      </c>
      <c r="H52" s="3">
        <v>0</v>
      </c>
      <c r="I52" s="3">
        <f>SUM(Table2[[#This Row],[Club Points]:[League Points Earned - Dec]])</f>
        <v>1</v>
      </c>
      <c r="J52" s="3">
        <f>_xlfn.XLOOKUP(Table2[[#This Row],[SAPSA Number]],'STD Handgun'!B:B,'STD Handgun'!J:J)+_xlfn.XLOOKUP(Table2[[#This Row],[SAPSA Number]],'PROD Handgun'!B:B,'PROD Handgun'!J:J)+_xlfn.XLOOKUP(Table2[[#This Row],[SAPSA Number]],'PROD OPTICS Handgun'!B:B,'PROD OPTICS Handgun'!J:J)+_xlfn.XLOOKUP(Table2[[#This Row],[SAPSA Number]],'OPEN Handgun'!B:B,'OPEN Handgun'!J:J)+_xlfn.XLOOKUP(Table2[[#This Row],[SAPSA Number]],'CLASSIC Handgun'!B:B,'CLASSIC Handgun'!J:J)+_xlfn.XLOOKUP(Table2[[#This Row],[SAPSA Number]],Revolver!B:B,Revolver!J:J)+_xlfn.XLOOKUP(Table2[[#This Row],[SAPSA Number]],PCC!B:B,PCC!J:J)+_xlfn.XLOOKUP(Table2[[#This Row],[SAPSA Number]],'SAOpen Rifle'!B:B,'SAOpen Rifle'!J:J)+_xlfn.XLOOKUP(Table2[[#This Row],[SAPSA Number]],'SA Std Rifle'!B:B,'SA Std Rifle'!J:J)+_xlfn.XLOOKUP(Table2[[#This Row],[SAPSA Number]],'Open Mini Rifle'!B:B,'Open Mini Rifle'!J:J)+_xlfn.XLOOKUP(Table2[[#This Row],[SAPSA Number]],'STD Mini Rifle'!B:B,'STD Mini Rifle'!J:J)+_xlfn.XLOOKUP(Table2[[#This Row],[SAPSA Number]],'SA OPEN Shotgun'!B:B,'SA OPEN Shotgun'!J:J)+_xlfn.XLOOKUP(Table2[[#This Row],[SAPSA Number]],'SA STD Shotgun'!B:B,'SA STD Shotgun'!J:J)+_xlfn.XLOOKUP(Table2[[#This Row],[SAPSA Number]],'MAN STD Shotgun'!B:B,'MAN STD Shotgun'!J:J)+_xlfn.XLOOKUP(Table2[[#This Row],[SAPSA Number]],'MODIFIED Shotgun'!B:B,'MODIFIED Shotgun'!J:J)</f>
        <v>1</v>
      </c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>
        <f>_xlfn.XLOOKUP(Table2[[#This Row],[SAPSA Number]],'STD Handgun'!B:B,'STD Handgun'!J:J)</f>
        <v>0</v>
      </c>
      <c r="X52" s="3">
        <f>_xlfn.XLOOKUP(Table2[[#This Row],[SAPSA Number]],'PROD OPTICS Handgun'!B:B,'PROD OPTICS Handgun'!J:J)</f>
        <v>0</v>
      </c>
      <c r="Y52" s="3">
        <f>_xlfn.XLOOKUP(Table2[[#This Row],[SAPSA Number]],'PROD Handgun'!B:B,'PROD Handgun'!J:J)</f>
        <v>0</v>
      </c>
      <c r="Z52" s="3">
        <f>_xlfn.XLOOKUP(Table2[[#This Row],[SAPSA Number]],'OPEN Handgun'!B:B,'OPEN Handgun'!J:J)</f>
        <v>0</v>
      </c>
      <c r="AA52" s="3">
        <f>_xlfn.XLOOKUP(Table2[[#This Row],[SAPSA Number]],'CLASSIC Handgun'!B:B,'CLASSIC Handgun'!J:J)</f>
        <v>0</v>
      </c>
      <c r="AB52" s="3">
        <f>_xlfn.XLOOKUP(Table2[[#This Row],[SAPSA Number]],PCC!B:B,PCC!J:J)</f>
        <v>0</v>
      </c>
      <c r="AC52" s="3">
        <f>_xlfn.XLOOKUP(Table2[[#This Row],[SAPSA Number]],'SAOpen Rifle'!B:B,'SAOpen Rifle'!J:J)</f>
        <v>0</v>
      </c>
      <c r="AD52" s="3">
        <f>_xlfn.XLOOKUP(Table2[[#This Row],[SAPSA Number]],'SA Std Rifle'!B:B,'SA Std Rifle'!J:J)</f>
        <v>0</v>
      </c>
      <c r="AE52" s="3">
        <f>_xlfn.XLOOKUP(Table2[[#This Row],[SAPSA Number]],'STD Mini Rifle'!B:B,'STD Mini Rifle'!J:J)</f>
        <v>0</v>
      </c>
      <c r="AF52" s="3">
        <f>_xlfn.XLOOKUP(Table2[[#This Row],[SAPSA Number]],'Open Mini Rifle'!B:B,'Open Mini Rifle'!J:J)</f>
        <v>0</v>
      </c>
      <c r="AG52" s="3">
        <f>_xlfn.XLOOKUP(Table2[[#This Row],[SAPSA Number]],'SA OPEN Shotgun'!B:B,'SA OPEN Shotgun'!J:J)</f>
        <v>1</v>
      </c>
      <c r="AH52" s="3">
        <f>_xlfn.XLOOKUP(Table2[[#This Row],[SAPSA Number]],'SA STD Shotgun'!B:B,'SA STD Shotgun'!J:J)</f>
        <v>0</v>
      </c>
      <c r="AI52" s="3">
        <f>_xlfn.XLOOKUP(Table2[[#This Row],[SAPSA Number]],'MAN STD Shotgun'!B:B,'MAN STD Shotgun'!J:J)</f>
        <v>0</v>
      </c>
      <c r="AJ52" s="4">
        <f>_xlfn.XLOOKUP(Table2[[#This Row],[SAPSA Number]],'MODIFIED Shotgun'!B:B,'MODIFIED Shotgun'!J:J)</f>
        <v>0</v>
      </c>
    </row>
    <row r="53" spans="1:36" x14ac:dyDescent="0.25">
      <c r="A53" s="2">
        <v>2928</v>
      </c>
      <c r="B53" s="2" t="str">
        <f>_xlfn.XLOOKUP(Table2[[#This Row],[SAPSA Number]],Table1[SAPSA number],Table1[Paid up])</f>
        <v>Y</v>
      </c>
      <c r="C53" s="5" t="s">
        <v>77</v>
      </c>
      <c r="D53" s="5" t="s">
        <v>78</v>
      </c>
      <c r="E53" s="3" t="s">
        <v>79</v>
      </c>
      <c r="F53" s="77" t="str">
        <f ca="1">_xlfn.XLOOKUP(Table2[[#This Row],[SAPSA Number]],Table1[SAPSA number],Table1[Gender])</f>
        <v>S</v>
      </c>
      <c r="G53" s="3">
        <f ca="1">_xlfn.XLOOKUP(Table2[[#This Row],[SAPSA Number]],Table1[SAPSA number],Table1[Age])</f>
        <v>58</v>
      </c>
      <c r="H53" s="3">
        <v>4</v>
      </c>
      <c r="I53" s="3">
        <f>SUM(Table2[[#This Row],[Club Points]:[League Points Earned - Dec]])</f>
        <v>25</v>
      </c>
      <c r="J53" s="3">
        <f>_xlfn.XLOOKUP(Table2[[#This Row],[SAPSA Number]],'STD Handgun'!B:B,'STD Handgun'!J:J)+_xlfn.XLOOKUP(Table2[[#This Row],[SAPSA Number]],'PROD Handgun'!B:B,'PROD Handgun'!J:J)+_xlfn.XLOOKUP(Table2[[#This Row],[SAPSA Number]],'PROD OPTICS Handgun'!B:B,'PROD OPTICS Handgun'!J:J)+_xlfn.XLOOKUP(Table2[[#This Row],[SAPSA Number]],'OPEN Handgun'!B:B,'OPEN Handgun'!J:J)+_xlfn.XLOOKUP(Table2[[#This Row],[SAPSA Number]],'CLASSIC Handgun'!B:B,'CLASSIC Handgun'!J:J)+_xlfn.XLOOKUP(Table2[[#This Row],[SAPSA Number]],Revolver!B:B,Revolver!J:J)+_xlfn.XLOOKUP(Table2[[#This Row],[SAPSA Number]],PCC!B:B,PCC!J:J)+_xlfn.XLOOKUP(Table2[[#This Row],[SAPSA Number]],'SAOpen Rifle'!B:B,'SAOpen Rifle'!J:J)+_xlfn.XLOOKUP(Table2[[#This Row],[SAPSA Number]],'SA Std Rifle'!B:B,'SA Std Rifle'!J:J)+_xlfn.XLOOKUP(Table2[[#This Row],[SAPSA Number]],'Open Mini Rifle'!B:B,'Open Mini Rifle'!J:J)+_xlfn.XLOOKUP(Table2[[#This Row],[SAPSA Number]],'STD Mini Rifle'!B:B,'STD Mini Rifle'!J:J)+_xlfn.XLOOKUP(Table2[[#This Row],[SAPSA Number]],'SA OPEN Shotgun'!B:B,'SA OPEN Shotgun'!J:J)+_xlfn.XLOOKUP(Table2[[#This Row],[SAPSA Number]],'SA STD Shotgun'!B:B,'SA STD Shotgun'!J:J)+_xlfn.XLOOKUP(Table2[[#This Row],[SAPSA Number]],'MAN STD Shotgun'!B:B,'MAN STD Shotgun'!J:J)+_xlfn.XLOOKUP(Table2[[#This Row],[SAPSA Number]],'MODIFIED Shotgun'!B:B,'MODIFIED Shotgun'!J:J)</f>
        <v>9</v>
      </c>
      <c r="K53" s="3"/>
      <c r="L53" s="3">
        <v>2</v>
      </c>
      <c r="M53" s="3">
        <v>2</v>
      </c>
      <c r="N53" s="3">
        <v>2</v>
      </c>
      <c r="O53" s="3">
        <v>6</v>
      </c>
      <c r="P53" s="3">
        <v>2</v>
      </c>
      <c r="Q53" s="3">
        <v>2</v>
      </c>
      <c r="R53" s="3"/>
      <c r="S53" s="3"/>
      <c r="T53" s="3"/>
      <c r="U53" s="3"/>
      <c r="V53" s="3"/>
      <c r="W53" s="3">
        <f>_xlfn.XLOOKUP(Table2[[#This Row],[SAPSA Number]],'STD Handgun'!B:B,'STD Handgun'!J:J)</f>
        <v>0</v>
      </c>
      <c r="X53" s="3">
        <f>_xlfn.XLOOKUP(Table2[[#This Row],[SAPSA Number]],'PROD OPTICS Handgun'!B:B,'PROD OPTICS Handgun'!J:J)</f>
        <v>0</v>
      </c>
      <c r="Y53" s="3">
        <f>_xlfn.XLOOKUP(Table2[[#This Row],[SAPSA Number]],'PROD Handgun'!B:B,'PROD Handgun'!J:J)</f>
        <v>0</v>
      </c>
      <c r="Z53" s="3">
        <f>_xlfn.XLOOKUP(Table2[[#This Row],[SAPSA Number]],'OPEN Handgun'!B:B,'OPEN Handgun'!J:J)</f>
        <v>0</v>
      </c>
      <c r="AA53" s="3">
        <f>_xlfn.XLOOKUP(Table2[[#This Row],[SAPSA Number]],'CLASSIC Handgun'!B:B,'CLASSIC Handgun'!J:J)</f>
        <v>0</v>
      </c>
      <c r="AB53" s="3">
        <f>_xlfn.XLOOKUP(Table2[[#This Row],[SAPSA Number]],PCC!B:B,PCC!J:J)</f>
        <v>1</v>
      </c>
      <c r="AC53" s="3">
        <f>_xlfn.XLOOKUP(Table2[[#This Row],[SAPSA Number]],'SAOpen Rifle'!B:B,'SAOpen Rifle'!J:J)</f>
        <v>3</v>
      </c>
      <c r="AD53" s="3">
        <f>_xlfn.XLOOKUP(Table2[[#This Row],[SAPSA Number]],'SA Std Rifle'!B:B,'SA Std Rifle'!J:J)</f>
        <v>0</v>
      </c>
      <c r="AE53" s="3">
        <f>_xlfn.XLOOKUP(Table2[[#This Row],[SAPSA Number]],'STD Mini Rifle'!B:B,'STD Mini Rifle'!J:J)</f>
        <v>0</v>
      </c>
      <c r="AF53" s="3">
        <f>_xlfn.XLOOKUP(Table2[[#This Row],[SAPSA Number]],'Open Mini Rifle'!B:B,'Open Mini Rifle'!J:J)</f>
        <v>0</v>
      </c>
      <c r="AG53" s="3">
        <f>_xlfn.XLOOKUP(Table2[[#This Row],[SAPSA Number]],'SA OPEN Shotgun'!B:B,'SA OPEN Shotgun'!J:J)</f>
        <v>5</v>
      </c>
      <c r="AH53" s="3">
        <f>_xlfn.XLOOKUP(Table2[[#This Row],[SAPSA Number]],'SA STD Shotgun'!B:B,'SA STD Shotgun'!J:J)</f>
        <v>0</v>
      </c>
      <c r="AI53" s="3">
        <f>_xlfn.XLOOKUP(Table2[[#This Row],[SAPSA Number]],'MAN STD Shotgun'!B:B,'MAN STD Shotgun'!J:J)</f>
        <v>0</v>
      </c>
      <c r="AJ53" s="4">
        <f>_xlfn.XLOOKUP(Table2[[#This Row],[SAPSA Number]],'MODIFIED Shotgun'!B:B,'MODIFIED Shotgun'!J:J)</f>
        <v>0</v>
      </c>
    </row>
    <row r="54" spans="1:36" x14ac:dyDescent="0.25">
      <c r="A54" s="2">
        <v>851</v>
      </c>
      <c r="B54" s="2" t="str">
        <f>_xlfn.XLOOKUP(Table2[[#This Row],[SAPSA Number]],Table1[SAPSA number],Table1[Paid up])</f>
        <v>Y</v>
      </c>
      <c r="C54" s="5" t="s">
        <v>165</v>
      </c>
      <c r="D54" s="5" t="s">
        <v>166</v>
      </c>
      <c r="E54" s="3" t="s">
        <v>167</v>
      </c>
      <c r="F54" s="77" t="str">
        <f ca="1">_xlfn.XLOOKUP(Table2[[#This Row],[SAPSA Number]],Table1[SAPSA number],Table1[Gender])</f>
        <v>SS</v>
      </c>
      <c r="G54" s="3">
        <f ca="1">_xlfn.XLOOKUP(Table2[[#This Row],[SAPSA Number]],Table1[SAPSA number],Table1[Age])</f>
        <v>67</v>
      </c>
      <c r="H54" s="82" t="s">
        <v>469</v>
      </c>
      <c r="I54" s="3">
        <f>SUM(Table2[[#This Row],[Club Points]:[League Points Earned - Dec]])</f>
        <v>29</v>
      </c>
      <c r="J54" s="3">
        <f>_xlfn.XLOOKUP(Table2[[#This Row],[SAPSA Number]],'STD Handgun'!B:B,'STD Handgun'!J:J)+_xlfn.XLOOKUP(Table2[[#This Row],[SAPSA Number]],'PROD Handgun'!B:B,'PROD Handgun'!J:J)+_xlfn.XLOOKUP(Table2[[#This Row],[SAPSA Number]],'PROD OPTICS Handgun'!B:B,'PROD OPTICS Handgun'!J:J)+_xlfn.XLOOKUP(Table2[[#This Row],[SAPSA Number]],'OPEN Handgun'!B:B,'OPEN Handgun'!J:J)+_xlfn.XLOOKUP(Table2[[#This Row],[SAPSA Number]],'CLASSIC Handgun'!B:B,'CLASSIC Handgun'!J:J)+_xlfn.XLOOKUP(Table2[[#This Row],[SAPSA Number]],Revolver!B:B,Revolver!J:J)+_xlfn.XLOOKUP(Table2[[#This Row],[SAPSA Number]],PCC!B:B,PCC!J:J)+_xlfn.XLOOKUP(Table2[[#This Row],[SAPSA Number]],'SAOpen Rifle'!B:B,'SAOpen Rifle'!J:J)+_xlfn.XLOOKUP(Table2[[#This Row],[SAPSA Number]],'SA Std Rifle'!B:B,'SA Std Rifle'!J:J)+_xlfn.XLOOKUP(Table2[[#This Row],[SAPSA Number]],'Open Mini Rifle'!B:B,'Open Mini Rifle'!J:J)+_xlfn.XLOOKUP(Table2[[#This Row],[SAPSA Number]],'STD Mini Rifle'!B:B,'STD Mini Rifle'!J:J)+_xlfn.XLOOKUP(Table2[[#This Row],[SAPSA Number]],'SA OPEN Shotgun'!B:B,'SA OPEN Shotgun'!J:J)+_xlfn.XLOOKUP(Table2[[#This Row],[SAPSA Number]],'SA STD Shotgun'!B:B,'SA STD Shotgun'!J:J)+_xlfn.XLOOKUP(Table2[[#This Row],[SAPSA Number]],'MAN STD Shotgun'!B:B,'MAN STD Shotgun'!J:J)+_xlfn.XLOOKUP(Table2[[#This Row],[SAPSA Number]],'MODIFIED Shotgun'!B:B,'MODIFIED Shotgun'!J:J)</f>
        <v>12</v>
      </c>
      <c r="K54" s="3">
        <v>4</v>
      </c>
      <c r="L54" s="3">
        <v>2</v>
      </c>
      <c r="M54" s="3"/>
      <c r="N54" s="3">
        <v>4</v>
      </c>
      <c r="O54" s="3">
        <v>2</v>
      </c>
      <c r="P54" s="3"/>
      <c r="Q54" s="3"/>
      <c r="R54" s="3"/>
      <c r="S54" s="3">
        <v>2</v>
      </c>
      <c r="T54" s="3"/>
      <c r="U54" s="3">
        <v>3</v>
      </c>
      <c r="V54" s="3"/>
      <c r="W54" s="3">
        <f>_xlfn.XLOOKUP(Table2[[#This Row],[SAPSA Number]],'STD Handgun'!B:B,'STD Handgun'!J:J)</f>
        <v>5</v>
      </c>
      <c r="X54" s="3">
        <f>_xlfn.XLOOKUP(Table2[[#This Row],[SAPSA Number]],'PROD OPTICS Handgun'!B:B,'PROD OPTICS Handgun'!J:J)</f>
        <v>0</v>
      </c>
      <c r="Y54" s="3">
        <f>_xlfn.XLOOKUP(Table2[[#This Row],[SAPSA Number]],'PROD Handgun'!B:B,'PROD Handgun'!J:J)</f>
        <v>0</v>
      </c>
      <c r="Z54" s="3">
        <f>_xlfn.XLOOKUP(Table2[[#This Row],[SAPSA Number]],'OPEN Handgun'!B:B,'OPEN Handgun'!J:J)</f>
        <v>0</v>
      </c>
      <c r="AA54" s="3">
        <f>_xlfn.XLOOKUP(Table2[[#This Row],[SAPSA Number]],'CLASSIC Handgun'!B:B,'CLASSIC Handgun'!J:J)</f>
        <v>0</v>
      </c>
      <c r="AB54" s="3">
        <f>_xlfn.XLOOKUP(Table2[[#This Row],[SAPSA Number]],PCC!B:B,PCC!J:J)</f>
        <v>0</v>
      </c>
      <c r="AC54" s="3">
        <f>_xlfn.XLOOKUP(Table2[[#This Row],[SAPSA Number]],'SAOpen Rifle'!B:B,'SAOpen Rifle'!J:J)</f>
        <v>5</v>
      </c>
      <c r="AD54" s="3">
        <f>_xlfn.XLOOKUP(Table2[[#This Row],[SAPSA Number]],'SA Std Rifle'!B:B,'SA Std Rifle'!J:J)</f>
        <v>0</v>
      </c>
      <c r="AE54" s="3">
        <f>_xlfn.XLOOKUP(Table2[[#This Row],[SAPSA Number]],'STD Mini Rifle'!B:B,'STD Mini Rifle'!J:J)</f>
        <v>0</v>
      </c>
      <c r="AF54" s="3">
        <f>_xlfn.XLOOKUP(Table2[[#This Row],[SAPSA Number]],'Open Mini Rifle'!B:B,'Open Mini Rifle'!J:J)</f>
        <v>1</v>
      </c>
      <c r="AG54" s="3">
        <f>_xlfn.XLOOKUP(Table2[[#This Row],[SAPSA Number]],'SA OPEN Shotgun'!B:B,'SA OPEN Shotgun'!J:J)</f>
        <v>0</v>
      </c>
      <c r="AH54" s="3">
        <f>_xlfn.XLOOKUP(Table2[[#This Row],[SAPSA Number]],'SA STD Shotgun'!B:B,'SA STD Shotgun'!J:J)</f>
        <v>1</v>
      </c>
      <c r="AI54" s="3">
        <f>_xlfn.XLOOKUP(Table2[[#This Row],[SAPSA Number]],'MAN STD Shotgun'!B:B,'MAN STD Shotgun'!J:J)</f>
        <v>0</v>
      </c>
      <c r="AJ54" s="4">
        <f>_xlfn.XLOOKUP(Table2[[#This Row],[SAPSA Number]],'MODIFIED Shotgun'!B:B,'MODIFIED Shotgun'!J:J)</f>
        <v>0</v>
      </c>
    </row>
    <row r="55" spans="1:36" x14ac:dyDescent="0.25">
      <c r="A55" s="2">
        <v>5200</v>
      </c>
      <c r="B55" s="2" t="str">
        <f>_xlfn.XLOOKUP(Table2[[#This Row],[SAPSA Number]],Table1[SAPSA number],Table1[Paid up])</f>
        <v>Y</v>
      </c>
      <c r="C55" s="5" t="s">
        <v>714</v>
      </c>
      <c r="D55" s="5" t="s">
        <v>715</v>
      </c>
      <c r="E55" s="3" t="s">
        <v>74</v>
      </c>
      <c r="F55" s="77"/>
      <c r="G55" s="3">
        <f ca="1">_xlfn.XLOOKUP(Table2[[#This Row],[SAPSA Number]],Table1[SAPSA number],Table1[Age])</f>
        <v>37</v>
      </c>
      <c r="H55" s="3">
        <v>0</v>
      </c>
      <c r="I55" s="3">
        <f>SUM(Table2[[#This Row],[Club Points]:[League Points Earned - Dec]])</f>
        <v>0</v>
      </c>
      <c r="J55" s="3">
        <f>_xlfn.XLOOKUP(Table2[[#This Row],[SAPSA Number]],'STD Handgun'!B:B,'STD Handgun'!J:J)+_xlfn.XLOOKUP(Table2[[#This Row],[SAPSA Number]],'PROD Handgun'!B:B,'PROD Handgun'!J:J)+_xlfn.XLOOKUP(Table2[[#This Row],[SAPSA Number]],'PROD OPTICS Handgun'!B:B,'PROD OPTICS Handgun'!J:J)+_xlfn.XLOOKUP(Table2[[#This Row],[SAPSA Number]],'OPEN Handgun'!B:B,'OPEN Handgun'!J:J)+_xlfn.XLOOKUP(Table2[[#This Row],[SAPSA Number]],'CLASSIC Handgun'!B:B,'CLASSIC Handgun'!J:J)+_xlfn.XLOOKUP(Table2[[#This Row],[SAPSA Number]],Revolver!B:B,Revolver!J:J)+_xlfn.XLOOKUP(Table2[[#This Row],[SAPSA Number]],PCC!B:B,PCC!J:J)+_xlfn.XLOOKUP(Table2[[#This Row],[SAPSA Number]],'SAOpen Rifle'!B:B,'SAOpen Rifle'!J:J)+_xlfn.XLOOKUP(Table2[[#This Row],[SAPSA Number]],'SA Std Rifle'!B:B,'SA Std Rifle'!J:J)+_xlfn.XLOOKUP(Table2[[#This Row],[SAPSA Number]],'Open Mini Rifle'!B:B,'Open Mini Rifle'!J:J)+_xlfn.XLOOKUP(Table2[[#This Row],[SAPSA Number]],'STD Mini Rifle'!B:B,'STD Mini Rifle'!J:J)+_xlfn.XLOOKUP(Table2[[#This Row],[SAPSA Number]],'SA OPEN Shotgun'!B:B,'SA OPEN Shotgun'!J:J)+_xlfn.XLOOKUP(Table2[[#This Row],[SAPSA Number]],'SA STD Shotgun'!B:B,'SA STD Shotgun'!J:J)+_xlfn.XLOOKUP(Table2[[#This Row],[SAPSA Number]],'MAN STD Shotgun'!B:B,'MAN STD Shotgun'!J:J)+_xlfn.XLOOKUP(Table2[[#This Row],[SAPSA Number]],'MODIFIED Shotgun'!B:B,'MODIFIED Shotgun'!J:J)</f>
        <v>0</v>
      </c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>
        <f>_xlfn.XLOOKUP(Table2[[#This Row],[SAPSA Number]],'STD Handgun'!B:B,'STD Handgun'!J:J)</f>
        <v>0</v>
      </c>
      <c r="X55" s="3">
        <f>_xlfn.XLOOKUP(Table2[[#This Row],[SAPSA Number]],'PROD OPTICS Handgun'!B:B,'PROD OPTICS Handgun'!J:J)</f>
        <v>0</v>
      </c>
      <c r="Y55" s="3">
        <f>_xlfn.XLOOKUP(Table2[[#This Row],[SAPSA Number]],'PROD Handgun'!B:B,'PROD Handgun'!J:J)</f>
        <v>0</v>
      </c>
      <c r="Z55" s="3">
        <f>_xlfn.XLOOKUP(Table2[[#This Row],[SAPSA Number]],'OPEN Handgun'!B:B,'OPEN Handgun'!J:J)</f>
        <v>0</v>
      </c>
      <c r="AA55" s="3">
        <f>_xlfn.XLOOKUP(Table2[[#This Row],[SAPSA Number]],'CLASSIC Handgun'!B:B,'CLASSIC Handgun'!J:J)</f>
        <v>0</v>
      </c>
      <c r="AB55" s="3">
        <f>_xlfn.XLOOKUP(Table2[[#This Row],[SAPSA Number]],PCC!B:B,PCC!J:J)</f>
        <v>0</v>
      </c>
      <c r="AC55" s="3">
        <f>_xlfn.XLOOKUP(Table2[[#This Row],[SAPSA Number]],'SAOpen Rifle'!B:B,'SAOpen Rifle'!J:J)</f>
        <v>0</v>
      </c>
      <c r="AD55" s="3">
        <f>_xlfn.XLOOKUP(Table2[[#This Row],[SAPSA Number]],'SA Std Rifle'!B:B,'SA Std Rifle'!J:J)</f>
        <v>0</v>
      </c>
      <c r="AE55" s="3">
        <f>_xlfn.XLOOKUP(Table2[[#This Row],[SAPSA Number]],'STD Mini Rifle'!B:B,'STD Mini Rifle'!J:J)</f>
        <v>0</v>
      </c>
      <c r="AF55" s="3">
        <f>_xlfn.XLOOKUP(Table2[[#This Row],[SAPSA Number]],'Open Mini Rifle'!B:B,'Open Mini Rifle'!J:J)</f>
        <v>0</v>
      </c>
      <c r="AG55" s="3">
        <f>_xlfn.XLOOKUP(Table2[[#This Row],[SAPSA Number]],'SA OPEN Shotgun'!B:B,'SA OPEN Shotgun'!J:J)</f>
        <v>0</v>
      </c>
      <c r="AH55" s="3">
        <f>_xlfn.XLOOKUP(Table2[[#This Row],[SAPSA Number]],'SA STD Shotgun'!B:B,'SA STD Shotgun'!J:J)</f>
        <v>0</v>
      </c>
      <c r="AI55" s="3">
        <f>_xlfn.XLOOKUP(Table2[[#This Row],[SAPSA Number]],'MAN STD Shotgun'!B:B,'MAN STD Shotgun'!J:J)</f>
        <v>0</v>
      </c>
      <c r="AJ55" s="4">
        <f>_xlfn.XLOOKUP(Table2[[#This Row],[SAPSA Number]],'MODIFIED Shotgun'!B:B,'MODIFIED Shotgun'!J:J)</f>
        <v>0</v>
      </c>
    </row>
    <row r="56" spans="1:36" x14ac:dyDescent="0.25">
      <c r="A56" s="2">
        <v>1771</v>
      </c>
      <c r="B56" s="2" t="str">
        <f>_xlfn.XLOOKUP(Table2[[#This Row],[SAPSA Number]],Table1[SAPSA number],Table1[Paid up])</f>
        <v>Y</v>
      </c>
      <c r="C56" s="5" t="s">
        <v>261</v>
      </c>
      <c r="D56" s="5" t="s">
        <v>262</v>
      </c>
      <c r="E56" s="3" t="s">
        <v>263</v>
      </c>
      <c r="F56" s="77" t="str">
        <f ca="1">_xlfn.XLOOKUP(Table2[[#This Row],[SAPSA Number]],Table1[SAPSA number],Table1[Gender])</f>
        <v>GS</v>
      </c>
      <c r="G56" s="3">
        <f ca="1">_xlfn.XLOOKUP(Table2[[#This Row],[SAPSA Number]],Table1[SAPSA number],Table1[Age])</f>
        <v>80</v>
      </c>
      <c r="H56" s="3">
        <v>1</v>
      </c>
      <c r="I56" s="3">
        <f>SUM(Table2[[#This Row],[Club Points]:[League Points Earned - Dec]])</f>
        <v>2</v>
      </c>
      <c r="J56" s="3">
        <f>_xlfn.XLOOKUP(Table2[[#This Row],[SAPSA Number]],'STD Handgun'!B:B,'STD Handgun'!J:J)+_xlfn.XLOOKUP(Table2[[#This Row],[SAPSA Number]],'PROD Handgun'!B:B,'PROD Handgun'!J:J)+_xlfn.XLOOKUP(Table2[[#This Row],[SAPSA Number]],'PROD OPTICS Handgun'!B:B,'PROD OPTICS Handgun'!J:J)+_xlfn.XLOOKUP(Table2[[#This Row],[SAPSA Number]],'OPEN Handgun'!B:B,'OPEN Handgun'!J:J)+_xlfn.XLOOKUP(Table2[[#This Row],[SAPSA Number]],'CLASSIC Handgun'!B:B,'CLASSIC Handgun'!J:J)+_xlfn.XLOOKUP(Table2[[#This Row],[SAPSA Number]],Revolver!B:B,Revolver!J:J)+_xlfn.XLOOKUP(Table2[[#This Row],[SAPSA Number]],PCC!B:B,PCC!J:J)+_xlfn.XLOOKUP(Table2[[#This Row],[SAPSA Number]],'SAOpen Rifle'!B:B,'SAOpen Rifle'!J:J)+_xlfn.XLOOKUP(Table2[[#This Row],[SAPSA Number]],'SA Std Rifle'!B:B,'SA Std Rifle'!J:J)+_xlfn.XLOOKUP(Table2[[#This Row],[SAPSA Number]],'Open Mini Rifle'!B:B,'Open Mini Rifle'!J:J)+_xlfn.XLOOKUP(Table2[[#This Row],[SAPSA Number]],'STD Mini Rifle'!B:B,'STD Mini Rifle'!J:J)+_xlfn.XLOOKUP(Table2[[#This Row],[SAPSA Number]],'SA OPEN Shotgun'!B:B,'SA OPEN Shotgun'!J:J)+_xlfn.XLOOKUP(Table2[[#This Row],[SAPSA Number]],'SA STD Shotgun'!B:B,'SA STD Shotgun'!J:J)+_xlfn.XLOOKUP(Table2[[#This Row],[SAPSA Number]],'MAN STD Shotgun'!B:B,'MAN STD Shotgun'!J:J)+_xlfn.XLOOKUP(Table2[[#This Row],[SAPSA Number]],'MODIFIED Shotgun'!B:B,'MODIFIED Shotgun'!J:J)</f>
        <v>2</v>
      </c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>
        <f>_xlfn.XLOOKUP(Table2[[#This Row],[SAPSA Number]],'STD Handgun'!B:B,'STD Handgun'!J:J)</f>
        <v>2</v>
      </c>
      <c r="X56" s="3">
        <f>_xlfn.XLOOKUP(Table2[[#This Row],[SAPSA Number]],'PROD OPTICS Handgun'!B:B,'PROD OPTICS Handgun'!J:J)</f>
        <v>0</v>
      </c>
      <c r="Y56" s="3">
        <f>_xlfn.XLOOKUP(Table2[[#This Row],[SAPSA Number]],'PROD Handgun'!B:B,'PROD Handgun'!J:J)</f>
        <v>0</v>
      </c>
      <c r="Z56" s="3">
        <f>_xlfn.XLOOKUP(Table2[[#This Row],[SAPSA Number]],'OPEN Handgun'!B:B,'OPEN Handgun'!J:J)</f>
        <v>0</v>
      </c>
      <c r="AA56" s="3">
        <f>_xlfn.XLOOKUP(Table2[[#This Row],[SAPSA Number]],'CLASSIC Handgun'!B:B,'CLASSIC Handgun'!J:J)</f>
        <v>0</v>
      </c>
      <c r="AB56" s="3">
        <f>_xlfn.XLOOKUP(Table2[[#This Row],[SAPSA Number]],PCC!B:B,PCC!J:J)</f>
        <v>0</v>
      </c>
      <c r="AC56" s="3">
        <f>_xlfn.XLOOKUP(Table2[[#This Row],[SAPSA Number]],'SAOpen Rifle'!B:B,'SAOpen Rifle'!J:J)</f>
        <v>0</v>
      </c>
      <c r="AD56" s="3">
        <f>_xlfn.XLOOKUP(Table2[[#This Row],[SAPSA Number]],'SA Std Rifle'!B:B,'SA Std Rifle'!J:J)</f>
        <v>0</v>
      </c>
      <c r="AE56" s="3">
        <f>_xlfn.XLOOKUP(Table2[[#This Row],[SAPSA Number]],'STD Mini Rifle'!B:B,'STD Mini Rifle'!J:J)</f>
        <v>0</v>
      </c>
      <c r="AF56" s="3">
        <f>_xlfn.XLOOKUP(Table2[[#This Row],[SAPSA Number]],'Open Mini Rifle'!B:B,'Open Mini Rifle'!J:J)</f>
        <v>0</v>
      </c>
      <c r="AG56" s="3">
        <f>_xlfn.XLOOKUP(Table2[[#This Row],[SAPSA Number]],'SA OPEN Shotgun'!B:B,'SA OPEN Shotgun'!J:J)</f>
        <v>0</v>
      </c>
      <c r="AH56" s="3">
        <f>_xlfn.XLOOKUP(Table2[[#This Row],[SAPSA Number]],'SA STD Shotgun'!B:B,'SA STD Shotgun'!J:J)</f>
        <v>0</v>
      </c>
      <c r="AI56" s="3">
        <f>_xlfn.XLOOKUP(Table2[[#This Row],[SAPSA Number]],'MAN STD Shotgun'!B:B,'MAN STD Shotgun'!J:J)</f>
        <v>0</v>
      </c>
      <c r="AJ56" s="4">
        <f>_xlfn.XLOOKUP(Table2[[#This Row],[SAPSA Number]],'MODIFIED Shotgun'!B:B,'MODIFIED Shotgun'!J:J)</f>
        <v>0</v>
      </c>
    </row>
    <row r="57" spans="1:36" x14ac:dyDescent="0.25">
      <c r="A57" s="2">
        <v>1637</v>
      </c>
      <c r="B57" s="2" t="str">
        <f>_xlfn.XLOOKUP(Table2[[#This Row],[SAPSA Number]],Table1[SAPSA number],Table1[Paid up])</f>
        <v>Y</v>
      </c>
      <c r="C57" s="5" t="s">
        <v>20</v>
      </c>
      <c r="D57" s="5" t="s">
        <v>21</v>
      </c>
      <c r="E57" s="3" t="s">
        <v>22</v>
      </c>
      <c r="F57" s="77" t="str">
        <f ca="1">_xlfn.XLOOKUP(Table2[[#This Row],[SAPSA Number]],Table1[SAPSA number],Table1[Gender])</f>
        <v>SS</v>
      </c>
      <c r="G57" s="3">
        <f ca="1">_xlfn.XLOOKUP(Table2[[#This Row],[SAPSA Number]],Table1[SAPSA number],Table1[Age])</f>
        <v>69</v>
      </c>
      <c r="H57" s="3">
        <v>2</v>
      </c>
      <c r="I57" s="3">
        <f>SUM(Table2[[#This Row],[Club Points]:[League Points Earned - Dec]])</f>
        <v>8</v>
      </c>
      <c r="J57" s="3">
        <f>_xlfn.XLOOKUP(Table2[[#This Row],[SAPSA Number]],'STD Handgun'!B:B,'STD Handgun'!J:J)+_xlfn.XLOOKUP(Table2[[#This Row],[SAPSA Number]],'PROD Handgun'!B:B,'PROD Handgun'!J:J)+_xlfn.XLOOKUP(Table2[[#This Row],[SAPSA Number]],'PROD OPTICS Handgun'!B:B,'PROD OPTICS Handgun'!J:J)+_xlfn.XLOOKUP(Table2[[#This Row],[SAPSA Number]],'OPEN Handgun'!B:B,'OPEN Handgun'!J:J)+_xlfn.XLOOKUP(Table2[[#This Row],[SAPSA Number]],'CLASSIC Handgun'!B:B,'CLASSIC Handgun'!J:J)+_xlfn.XLOOKUP(Table2[[#This Row],[SAPSA Number]],Revolver!B:B,Revolver!J:J)+_xlfn.XLOOKUP(Table2[[#This Row],[SAPSA Number]],PCC!B:B,PCC!J:J)+_xlfn.XLOOKUP(Table2[[#This Row],[SAPSA Number]],'SAOpen Rifle'!B:B,'SAOpen Rifle'!J:J)+_xlfn.XLOOKUP(Table2[[#This Row],[SAPSA Number]],'SA Std Rifle'!B:B,'SA Std Rifle'!J:J)+_xlfn.XLOOKUP(Table2[[#This Row],[SAPSA Number]],'Open Mini Rifle'!B:B,'Open Mini Rifle'!J:J)+_xlfn.XLOOKUP(Table2[[#This Row],[SAPSA Number]],'STD Mini Rifle'!B:B,'STD Mini Rifle'!J:J)+_xlfn.XLOOKUP(Table2[[#This Row],[SAPSA Number]],'SA OPEN Shotgun'!B:B,'SA OPEN Shotgun'!J:J)+_xlfn.XLOOKUP(Table2[[#This Row],[SAPSA Number]],'SA STD Shotgun'!B:B,'SA STD Shotgun'!J:J)+_xlfn.XLOOKUP(Table2[[#This Row],[SAPSA Number]],'MAN STD Shotgun'!B:B,'MAN STD Shotgun'!J:J)+_xlfn.XLOOKUP(Table2[[#This Row],[SAPSA Number]],'MODIFIED Shotgun'!B:B,'MODIFIED Shotgun'!J:J)</f>
        <v>8</v>
      </c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>
        <f>_xlfn.XLOOKUP(Table2[[#This Row],[SAPSA Number]],'STD Handgun'!B:B,'STD Handgun'!J:J)</f>
        <v>0</v>
      </c>
      <c r="X57" s="3">
        <f>_xlfn.XLOOKUP(Table2[[#This Row],[SAPSA Number]],'PROD OPTICS Handgun'!B:B,'PROD OPTICS Handgun'!J:J)</f>
        <v>0</v>
      </c>
      <c r="Y57" s="3">
        <f>_xlfn.XLOOKUP(Table2[[#This Row],[SAPSA Number]],'PROD Handgun'!B:B,'PROD Handgun'!J:J)</f>
        <v>0</v>
      </c>
      <c r="Z57" s="3">
        <f>_xlfn.XLOOKUP(Table2[[#This Row],[SAPSA Number]],'OPEN Handgun'!B:B,'OPEN Handgun'!J:J)</f>
        <v>0</v>
      </c>
      <c r="AA57" s="3">
        <f>_xlfn.XLOOKUP(Table2[[#This Row],[SAPSA Number]],'CLASSIC Handgun'!B:B,'CLASSIC Handgun'!J:J)</f>
        <v>8</v>
      </c>
      <c r="AB57" s="3">
        <f>_xlfn.XLOOKUP(Table2[[#This Row],[SAPSA Number]],PCC!B:B,PCC!J:J)</f>
        <v>0</v>
      </c>
      <c r="AC57" s="3">
        <f>_xlfn.XLOOKUP(Table2[[#This Row],[SAPSA Number]],'SAOpen Rifle'!B:B,'SAOpen Rifle'!J:J)</f>
        <v>0</v>
      </c>
      <c r="AD57" s="3">
        <f>_xlfn.XLOOKUP(Table2[[#This Row],[SAPSA Number]],'SA Std Rifle'!B:B,'SA Std Rifle'!J:J)</f>
        <v>0</v>
      </c>
      <c r="AE57" s="3">
        <f>_xlfn.XLOOKUP(Table2[[#This Row],[SAPSA Number]],'STD Mini Rifle'!B:B,'STD Mini Rifle'!J:J)</f>
        <v>0</v>
      </c>
      <c r="AF57" s="3">
        <f>_xlfn.XLOOKUP(Table2[[#This Row],[SAPSA Number]],'Open Mini Rifle'!B:B,'Open Mini Rifle'!J:J)</f>
        <v>0</v>
      </c>
      <c r="AG57" s="3">
        <f>_xlfn.XLOOKUP(Table2[[#This Row],[SAPSA Number]],'SA OPEN Shotgun'!B:B,'SA OPEN Shotgun'!J:J)</f>
        <v>0</v>
      </c>
      <c r="AH57" s="3">
        <f>_xlfn.XLOOKUP(Table2[[#This Row],[SAPSA Number]],'SA STD Shotgun'!B:B,'SA STD Shotgun'!J:J)</f>
        <v>0</v>
      </c>
      <c r="AI57" s="3">
        <f>_xlfn.XLOOKUP(Table2[[#This Row],[SAPSA Number]],'MAN STD Shotgun'!B:B,'MAN STD Shotgun'!J:J)</f>
        <v>0</v>
      </c>
      <c r="AJ57" s="4">
        <f>_xlfn.XLOOKUP(Table2[[#This Row],[SAPSA Number]],'MODIFIED Shotgun'!B:B,'MODIFIED Shotgun'!J:J)</f>
        <v>0</v>
      </c>
    </row>
    <row r="58" spans="1:36" x14ac:dyDescent="0.25">
      <c r="A58" s="2">
        <v>1776</v>
      </c>
      <c r="B58" s="2" t="str">
        <f>_xlfn.XLOOKUP(Table2[[#This Row],[SAPSA Number]],Table1[SAPSA number],Table1[Paid up])</f>
        <v>Y</v>
      </c>
      <c r="C58" s="5" t="s">
        <v>418</v>
      </c>
      <c r="D58" s="5" t="s">
        <v>415</v>
      </c>
      <c r="E58" s="3" t="s">
        <v>416</v>
      </c>
      <c r="F58" s="75" t="str">
        <f>_xlfn.XLOOKUP(Table2[[#This Row],[SAPSA Number]],Table1[SAPSA number],Table1[Gender])</f>
        <v>Lady</v>
      </c>
      <c r="G58" s="3">
        <f ca="1">_xlfn.XLOOKUP(Table2[[#This Row],[SAPSA Number]],Table1[SAPSA number],Table1[Age])</f>
        <v>54</v>
      </c>
      <c r="H58" s="3">
        <v>4</v>
      </c>
      <c r="I58" s="3">
        <f>SUM(Table2[[#This Row],[Club Points]:[League Points Earned - Dec]])</f>
        <v>12</v>
      </c>
      <c r="J58" s="3">
        <f>_xlfn.XLOOKUP(Table2[[#This Row],[SAPSA Number]],'STD Handgun'!B:B,'STD Handgun'!J:J)+_xlfn.XLOOKUP(Table2[[#This Row],[SAPSA Number]],'PROD Handgun'!B:B,'PROD Handgun'!J:J)+_xlfn.XLOOKUP(Table2[[#This Row],[SAPSA Number]],'PROD OPTICS Handgun'!B:B,'PROD OPTICS Handgun'!J:J)+_xlfn.XLOOKUP(Table2[[#This Row],[SAPSA Number]],'OPEN Handgun'!B:B,'OPEN Handgun'!J:J)+_xlfn.XLOOKUP(Table2[[#This Row],[SAPSA Number]],'CLASSIC Handgun'!B:B,'CLASSIC Handgun'!J:J)+_xlfn.XLOOKUP(Table2[[#This Row],[SAPSA Number]],Revolver!B:B,Revolver!J:J)+_xlfn.XLOOKUP(Table2[[#This Row],[SAPSA Number]],PCC!B:B,PCC!J:J)+_xlfn.XLOOKUP(Table2[[#This Row],[SAPSA Number]],'SAOpen Rifle'!B:B,'SAOpen Rifle'!J:J)+_xlfn.XLOOKUP(Table2[[#This Row],[SAPSA Number]],'SA Std Rifle'!B:B,'SA Std Rifle'!J:J)+_xlfn.XLOOKUP(Table2[[#This Row],[SAPSA Number]],'Open Mini Rifle'!B:B,'Open Mini Rifle'!J:J)+_xlfn.XLOOKUP(Table2[[#This Row],[SAPSA Number]],'STD Mini Rifle'!B:B,'STD Mini Rifle'!J:J)+_xlfn.XLOOKUP(Table2[[#This Row],[SAPSA Number]],'SA OPEN Shotgun'!B:B,'SA OPEN Shotgun'!J:J)+_xlfn.XLOOKUP(Table2[[#This Row],[SAPSA Number]],'SA STD Shotgun'!B:B,'SA STD Shotgun'!J:J)+_xlfn.XLOOKUP(Table2[[#This Row],[SAPSA Number]],'MAN STD Shotgun'!B:B,'MAN STD Shotgun'!J:J)+_xlfn.XLOOKUP(Table2[[#This Row],[SAPSA Number]],'MODIFIED Shotgun'!B:B,'MODIFIED Shotgun'!J:J)</f>
        <v>8</v>
      </c>
      <c r="K58" s="3">
        <v>2</v>
      </c>
      <c r="L58" s="3"/>
      <c r="M58" s="3"/>
      <c r="N58" s="3"/>
      <c r="O58" s="3"/>
      <c r="P58" s="3">
        <v>2</v>
      </c>
      <c r="Q58" s="3"/>
      <c r="R58" s="3"/>
      <c r="S58" s="3"/>
      <c r="T58" s="3"/>
      <c r="U58" s="3"/>
      <c r="V58" s="3"/>
      <c r="W58" s="3">
        <f>_xlfn.XLOOKUP(Table2[[#This Row],[SAPSA Number]],'STD Handgun'!B:B,'STD Handgun'!J:J)</f>
        <v>8</v>
      </c>
      <c r="X58" s="3">
        <f>_xlfn.XLOOKUP(Table2[[#This Row],[SAPSA Number]],'PROD OPTICS Handgun'!B:B,'PROD OPTICS Handgun'!J:J)</f>
        <v>0</v>
      </c>
      <c r="Y58" s="3">
        <f>_xlfn.XLOOKUP(Table2[[#This Row],[SAPSA Number]],'PROD Handgun'!B:B,'PROD Handgun'!J:J)</f>
        <v>0</v>
      </c>
      <c r="Z58" s="3">
        <f>_xlfn.XLOOKUP(Table2[[#This Row],[SAPSA Number]],'OPEN Handgun'!B:B,'OPEN Handgun'!J:J)</f>
        <v>0</v>
      </c>
      <c r="AA58" s="3">
        <f>_xlfn.XLOOKUP(Table2[[#This Row],[SAPSA Number]],'CLASSIC Handgun'!B:B,'CLASSIC Handgun'!J:J)</f>
        <v>0</v>
      </c>
      <c r="AB58" s="3">
        <f>_xlfn.XLOOKUP(Table2[[#This Row],[SAPSA Number]],PCC!B:B,PCC!J:J)</f>
        <v>0</v>
      </c>
      <c r="AC58" s="3">
        <f>_xlfn.XLOOKUP(Table2[[#This Row],[SAPSA Number]],'SAOpen Rifle'!B:B,'SAOpen Rifle'!J:J)</f>
        <v>0</v>
      </c>
      <c r="AD58" s="3">
        <f>_xlfn.XLOOKUP(Table2[[#This Row],[SAPSA Number]],'SA Std Rifle'!B:B,'SA Std Rifle'!J:J)</f>
        <v>0</v>
      </c>
      <c r="AE58" s="3">
        <f>_xlfn.XLOOKUP(Table2[[#This Row],[SAPSA Number]],'STD Mini Rifle'!B:B,'STD Mini Rifle'!J:J)</f>
        <v>0</v>
      </c>
      <c r="AF58" s="3">
        <f>_xlfn.XLOOKUP(Table2[[#This Row],[SAPSA Number]],'Open Mini Rifle'!B:B,'Open Mini Rifle'!J:J)</f>
        <v>0</v>
      </c>
      <c r="AG58" s="3">
        <f>_xlfn.XLOOKUP(Table2[[#This Row],[SAPSA Number]],'SA OPEN Shotgun'!B:B,'SA OPEN Shotgun'!J:J)</f>
        <v>0</v>
      </c>
      <c r="AH58" s="3">
        <f>_xlfn.XLOOKUP(Table2[[#This Row],[SAPSA Number]],'SA STD Shotgun'!B:B,'SA STD Shotgun'!J:J)</f>
        <v>0</v>
      </c>
      <c r="AI58" s="3">
        <f>_xlfn.XLOOKUP(Table2[[#This Row],[SAPSA Number]],'MAN STD Shotgun'!B:B,'MAN STD Shotgun'!J:J)</f>
        <v>0</v>
      </c>
      <c r="AJ58" s="4">
        <f>_xlfn.XLOOKUP(Table2[[#This Row],[SAPSA Number]],'MODIFIED Shotgun'!B:B,'MODIFIED Shotgun'!J:J)</f>
        <v>0</v>
      </c>
    </row>
    <row r="59" spans="1:36" x14ac:dyDescent="0.25">
      <c r="A59" s="2">
        <v>1777</v>
      </c>
      <c r="B59" s="2" t="str">
        <f>_xlfn.XLOOKUP(Table2[[#This Row],[SAPSA Number]],Table1[SAPSA number],Table1[Paid up])</f>
        <v>Y</v>
      </c>
      <c r="C59" s="5" t="s">
        <v>414</v>
      </c>
      <c r="D59" s="5" t="s">
        <v>415</v>
      </c>
      <c r="E59" s="3" t="s">
        <v>416</v>
      </c>
      <c r="F59" s="75" t="str">
        <f ca="1">_xlfn.XLOOKUP(Table2[[#This Row],[SAPSA Number]],Table1[SAPSA number],Table1[Gender])</f>
        <v>S</v>
      </c>
      <c r="G59" s="3">
        <f ca="1">_xlfn.XLOOKUP(Table2[[#This Row],[SAPSA Number]],Table1[SAPSA number],Table1[Age])</f>
        <v>51</v>
      </c>
      <c r="H59" s="3">
        <v>4</v>
      </c>
      <c r="I59" s="3">
        <f>SUM(Table2[[#This Row],[Club Points]:[League Points Earned - Dec]])</f>
        <v>16</v>
      </c>
      <c r="J59" s="3">
        <f>_xlfn.XLOOKUP(Table2[[#This Row],[SAPSA Number]],'STD Handgun'!B:B,'STD Handgun'!J:J)+_xlfn.XLOOKUP(Table2[[#This Row],[SAPSA Number]],'PROD Handgun'!B:B,'PROD Handgun'!J:J)+_xlfn.XLOOKUP(Table2[[#This Row],[SAPSA Number]],'PROD OPTICS Handgun'!B:B,'PROD OPTICS Handgun'!J:J)+_xlfn.XLOOKUP(Table2[[#This Row],[SAPSA Number]],'OPEN Handgun'!B:B,'OPEN Handgun'!J:J)+_xlfn.XLOOKUP(Table2[[#This Row],[SAPSA Number]],'CLASSIC Handgun'!B:B,'CLASSIC Handgun'!J:J)+_xlfn.XLOOKUP(Table2[[#This Row],[SAPSA Number]],Revolver!B:B,Revolver!J:J)+_xlfn.XLOOKUP(Table2[[#This Row],[SAPSA Number]],PCC!B:B,PCC!J:J)+_xlfn.XLOOKUP(Table2[[#This Row],[SAPSA Number]],'SAOpen Rifle'!B:B,'SAOpen Rifle'!J:J)+_xlfn.XLOOKUP(Table2[[#This Row],[SAPSA Number]],'SA Std Rifle'!B:B,'SA Std Rifle'!J:J)+_xlfn.XLOOKUP(Table2[[#This Row],[SAPSA Number]],'Open Mini Rifle'!B:B,'Open Mini Rifle'!J:J)+_xlfn.XLOOKUP(Table2[[#This Row],[SAPSA Number]],'STD Mini Rifle'!B:B,'STD Mini Rifle'!J:J)+_xlfn.XLOOKUP(Table2[[#This Row],[SAPSA Number]],'SA OPEN Shotgun'!B:B,'SA OPEN Shotgun'!J:J)+_xlfn.XLOOKUP(Table2[[#This Row],[SAPSA Number]],'SA STD Shotgun'!B:B,'SA STD Shotgun'!J:J)+_xlfn.XLOOKUP(Table2[[#This Row],[SAPSA Number]],'MAN STD Shotgun'!B:B,'MAN STD Shotgun'!J:J)+_xlfn.XLOOKUP(Table2[[#This Row],[SAPSA Number]],'MODIFIED Shotgun'!B:B,'MODIFIED Shotgun'!J:J)</f>
        <v>14</v>
      </c>
      <c r="K59" s="3">
        <v>2</v>
      </c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>
        <f>_xlfn.XLOOKUP(Table2[[#This Row],[SAPSA Number]],'STD Handgun'!B:B,'STD Handgun'!J:J)</f>
        <v>5</v>
      </c>
      <c r="X59" s="3">
        <f>_xlfn.XLOOKUP(Table2[[#This Row],[SAPSA Number]],'PROD OPTICS Handgun'!B:B,'PROD OPTICS Handgun'!J:J)</f>
        <v>0</v>
      </c>
      <c r="Y59" s="3">
        <f>_xlfn.XLOOKUP(Table2[[#This Row],[SAPSA Number]],'PROD Handgun'!B:B,'PROD Handgun'!J:J)</f>
        <v>1</v>
      </c>
      <c r="Z59" s="3">
        <f>_xlfn.XLOOKUP(Table2[[#This Row],[SAPSA Number]],'OPEN Handgun'!B:B,'OPEN Handgun'!J:J)</f>
        <v>0</v>
      </c>
      <c r="AA59" s="3">
        <f>_xlfn.XLOOKUP(Table2[[#This Row],[SAPSA Number]],'CLASSIC Handgun'!B:B,'CLASSIC Handgun'!J:J)</f>
        <v>4</v>
      </c>
      <c r="AB59" s="3">
        <f>_xlfn.XLOOKUP(Table2[[#This Row],[SAPSA Number]],PCC!B:B,PCC!J:J)</f>
        <v>0</v>
      </c>
      <c r="AC59" s="3">
        <f>_xlfn.XLOOKUP(Table2[[#This Row],[SAPSA Number]],'SAOpen Rifle'!B:B,'SAOpen Rifle'!J:J)</f>
        <v>2</v>
      </c>
      <c r="AD59" s="3">
        <f>_xlfn.XLOOKUP(Table2[[#This Row],[SAPSA Number]],'SA Std Rifle'!B:B,'SA Std Rifle'!J:J)</f>
        <v>0</v>
      </c>
      <c r="AE59" s="3">
        <f>_xlfn.XLOOKUP(Table2[[#This Row],[SAPSA Number]],'STD Mini Rifle'!B:B,'STD Mini Rifle'!J:J)</f>
        <v>0</v>
      </c>
      <c r="AF59" s="3">
        <f>_xlfn.XLOOKUP(Table2[[#This Row],[SAPSA Number]],'Open Mini Rifle'!B:B,'Open Mini Rifle'!J:J)</f>
        <v>0</v>
      </c>
      <c r="AG59" s="3">
        <f>_xlfn.XLOOKUP(Table2[[#This Row],[SAPSA Number]],'SA OPEN Shotgun'!B:B,'SA OPEN Shotgun'!J:J)</f>
        <v>0</v>
      </c>
      <c r="AH59" s="3">
        <f>_xlfn.XLOOKUP(Table2[[#This Row],[SAPSA Number]],'SA STD Shotgun'!B:B,'SA STD Shotgun'!J:J)</f>
        <v>0</v>
      </c>
      <c r="AI59" s="3">
        <f>_xlfn.XLOOKUP(Table2[[#This Row],[SAPSA Number]],'MAN STD Shotgun'!B:B,'MAN STD Shotgun'!J:J)</f>
        <v>0</v>
      </c>
      <c r="AJ59" s="4">
        <f>_xlfn.XLOOKUP(Table2[[#This Row],[SAPSA Number]],'MODIFIED Shotgun'!B:B,'MODIFIED Shotgun'!J:J)</f>
        <v>0</v>
      </c>
    </row>
    <row r="60" spans="1:36" x14ac:dyDescent="0.25">
      <c r="A60" s="2">
        <v>7073</v>
      </c>
      <c r="B60" s="2" t="str">
        <f>_xlfn.XLOOKUP(Table2[[#This Row],[SAPSA Number]],Table1[SAPSA number],Table1[Paid up])</f>
        <v>Y</v>
      </c>
      <c r="C60" s="5" t="s">
        <v>688</v>
      </c>
      <c r="D60" s="5" t="s">
        <v>212</v>
      </c>
      <c r="E60" s="3" t="s">
        <v>689</v>
      </c>
      <c r="F60" s="77" t="str">
        <f ca="1">_xlfn.XLOOKUP(Table2[[#This Row],[SAPSA Number]],Table1[SAPSA number],Table1[Gender])</f>
        <v xml:space="preserve"> </v>
      </c>
      <c r="G60" s="3"/>
      <c r="H60" s="67"/>
      <c r="I60" s="3">
        <f>SUM(Table2[[#This Row],[Club Points]:[League Points Earned - Dec]])</f>
        <v>6</v>
      </c>
      <c r="J60" s="3">
        <f>_xlfn.XLOOKUP(Table2[[#This Row],[SAPSA Number]],'STD Handgun'!B:B,'STD Handgun'!J:J)+_xlfn.XLOOKUP(Table2[[#This Row],[SAPSA Number]],'PROD Handgun'!B:B,'PROD Handgun'!J:J)+_xlfn.XLOOKUP(Table2[[#This Row],[SAPSA Number]],'PROD OPTICS Handgun'!B:B,'PROD OPTICS Handgun'!J:J)+_xlfn.XLOOKUP(Table2[[#This Row],[SAPSA Number]],'OPEN Handgun'!B:B,'OPEN Handgun'!J:J)+_xlfn.XLOOKUP(Table2[[#This Row],[SAPSA Number]],'CLASSIC Handgun'!B:B,'CLASSIC Handgun'!J:J)+_xlfn.XLOOKUP(Table2[[#This Row],[SAPSA Number]],Revolver!B:B,Revolver!J:J)+_xlfn.XLOOKUP(Table2[[#This Row],[SAPSA Number]],PCC!B:B,PCC!J:J)+_xlfn.XLOOKUP(Table2[[#This Row],[SAPSA Number]],'SAOpen Rifle'!B:B,'SAOpen Rifle'!J:J)+_xlfn.XLOOKUP(Table2[[#This Row],[SAPSA Number]],'SA Std Rifle'!B:B,'SA Std Rifle'!J:J)+_xlfn.XLOOKUP(Table2[[#This Row],[SAPSA Number]],'Open Mini Rifle'!B:B,'Open Mini Rifle'!J:J)+_xlfn.XLOOKUP(Table2[[#This Row],[SAPSA Number]],'STD Mini Rifle'!B:B,'STD Mini Rifle'!J:J)+_xlfn.XLOOKUP(Table2[[#This Row],[SAPSA Number]],'SA OPEN Shotgun'!B:B,'SA OPEN Shotgun'!J:J)+_xlfn.XLOOKUP(Table2[[#This Row],[SAPSA Number]],'SA STD Shotgun'!B:B,'SA STD Shotgun'!J:J)+_xlfn.XLOOKUP(Table2[[#This Row],[SAPSA Number]],'MAN STD Shotgun'!B:B,'MAN STD Shotgun'!J:J)+_xlfn.XLOOKUP(Table2[[#This Row],[SAPSA Number]],'MODIFIED Shotgun'!B:B,'MODIFIED Shotgun'!J:J)</f>
        <v>2</v>
      </c>
      <c r="K60" s="3"/>
      <c r="L60" s="3"/>
      <c r="M60" s="3"/>
      <c r="N60" s="3">
        <v>2</v>
      </c>
      <c r="O60" s="3"/>
      <c r="P60" s="3"/>
      <c r="Q60" s="3"/>
      <c r="R60" s="3">
        <v>2</v>
      </c>
      <c r="S60" s="3"/>
      <c r="T60" s="3"/>
      <c r="U60" s="3"/>
      <c r="V60" s="3"/>
      <c r="W60" s="3">
        <f>_xlfn.XLOOKUP(Table2[[#This Row],[SAPSA Number]],'STD Handgun'!B:B,'STD Handgun'!J:J)</f>
        <v>0</v>
      </c>
      <c r="X60" s="3">
        <f>_xlfn.XLOOKUP(Table2[[#This Row],[SAPSA Number]],'PROD OPTICS Handgun'!B:B,'PROD OPTICS Handgun'!J:J)</f>
        <v>0</v>
      </c>
      <c r="Y60" s="3">
        <f>_xlfn.XLOOKUP(Table2[[#This Row],[SAPSA Number]],'PROD Handgun'!B:B,'PROD Handgun'!J:J)</f>
        <v>0</v>
      </c>
      <c r="Z60" s="3">
        <f>_xlfn.XLOOKUP(Table2[[#This Row],[SAPSA Number]],'OPEN Handgun'!B:B,'OPEN Handgun'!J:J)</f>
        <v>0</v>
      </c>
      <c r="AA60" s="3">
        <f>_xlfn.XLOOKUP(Table2[[#This Row],[SAPSA Number]],'CLASSIC Handgun'!B:B,'CLASSIC Handgun'!J:J)</f>
        <v>0</v>
      </c>
      <c r="AB60" s="3">
        <f>_xlfn.XLOOKUP(Table2[[#This Row],[SAPSA Number]],PCC!B:B,PCC!J:J)</f>
        <v>1</v>
      </c>
      <c r="AC60" s="3">
        <f>_xlfn.XLOOKUP(Table2[[#This Row],[SAPSA Number]],'SAOpen Rifle'!B:B,'SAOpen Rifle'!J:J)</f>
        <v>0</v>
      </c>
      <c r="AD60" s="3">
        <f>_xlfn.XLOOKUP(Table2[[#This Row],[SAPSA Number]],'SA Std Rifle'!B:B,'SA Std Rifle'!J:J)</f>
        <v>0</v>
      </c>
      <c r="AE60" s="3">
        <f>_xlfn.XLOOKUP(Table2[[#This Row],[SAPSA Number]],'STD Mini Rifle'!B:B,'STD Mini Rifle'!J:J)</f>
        <v>0</v>
      </c>
      <c r="AF60" s="3">
        <f>_xlfn.XLOOKUP(Table2[[#This Row],[SAPSA Number]],'Open Mini Rifle'!B:B,'Open Mini Rifle'!J:J)</f>
        <v>1</v>
      </c>
      <c r="AG60" s="3">
        <f>_xlfn.XLOOKUP(Table2[[#This Row],[SAPSA Number]],'SA OPEN Shotgun'!B:B,'SA OPEN Shotgun'!J:J)</f>
        <v>0</v>
      </c>
      <c r="AH60" s="3">
        <f>_xlfn.XLOOKUP(Table2[[#This Row],[SAPSA Number]],'SA STD Shotgun'!B:B,'SA STD Shotgun'!J:J)</f>
        <v>0</v>
      </c>
      <c r="AI60" s="3">
        <f>_xlfn.XLOOKUP(Table2[[#This Row],[SAPSA Number]],'MAN STD Shotgun'!B:B,'MAN STD Shotgun'!J:J)</f>
        <v>0</v>
      </c>
      <c r="AJ60" s="4">
        <f>_xlfn.XLOOKUP(Table2[[#This Row],[SAPSA Number]],'MODIFIED Shotgun'!B:B,'MODIFIED Shotgun'!J:J)</f>
        <v>0</v>
      </c>
    </row>
    <row r="61" spans="1:36" x14ac:dyDescent="0.25">
      <c r="A61" s="2">
        <v>5804</v>
      </c>
      <c r="B61" s="2" t="str">
        <f>_xlfn.XLOOKUP(Table2[[#This Row],[SAPSA Number]],Table1[SAPSA number],Table1[Paid up])</f>
        <v>Y</v>
      </c>
      <c r="C61" s="5" t="s">
        <v>457</v>
      </c>
      <c r="D61" s="5" t="s">
        <v>458</v>
      </c>
      <c r="E61" s="3" t="s">
        <v>459</v>
      </c>
      <c r="F61" s="77" t="str">
        <f ca="1">_xlfn.XLOOKUP(Table2[[#This Row],[SAPSA Number]],Table1[SAPSA number],Table1[Gender])</f>
        <v xml:space="preserve"> </v>
      </c>
      <c r="G61" s="3">
        <f ca="1">_xlfn.XLOOKUP(Table2[[#This Row],[SAPSA Number]],Table1[SAPSA number],Table1[Age])</f>
        <v>46</v>
      </c>
      <c r="H61" s="3">
        <v>1</v>
      </c>
      <c r="I61" s="3">
        <f>SUM(Table2[[#This Row],[Club Points]:[League Points Earned - Dec]])</f>
        <v>5</v>
      </c>
      <c r="J61" s="3">
        <f>_xlfn.XLOOKUP(Table2[[#This Row],[SAPSA Number]],'STD Handgun'!B:B,'STD Handgun'!J:J)+_xlfn.XLOOKUP(Table2[[#This Row],[SAPSA Number]],'PROD Handgun'!B:B,'PROD Handgun'!J:J)+_xlfn.XLOOKUP(Table2[[#This Row],[SAPSA Number]],'PROD OPTICS Handgun'!B:B,'PROD OPTICS Handgun'!J:J)+_xlfn.XLOOKUP(Table2[[#This Row],[SAPSA Number]],'OPEN Handgun'!B:B,'OPEN Handgun'!J:J)+_xlfn.XLOOKUP(Table2[[#This Row],[SAPSA Number]],'CLASSIC Handgun'!B:B,'CLASSIC Handgun'!J:J)+_xlfn.XLOOKUP(Table2[[#This Row],[SAPSA Number]],Revolver!B:B,Revolver!J:J)+_xlfn.XLOOKUP(Table2[[#This Row],[SAPSA Number]],PCC!B:B,PCC!J:J)+_xlfn.XLOOKUP(Table2[[#This Row],[SAPSA Number]],'SAOpen Rifle'!B:B,'SAOpen Rifle'!J:J)+_xlfn.XLOOKUP(Table2[[#This Row],[SAPSA Number]],'SA Std Rifle'!B:B,'SA Std Rifle'!J:J)+_xlfn.XLOOKUP(Table2[[#This Row],[SAPSA Number]],'Open Mini Rifle'!B:B,'Open Mini Rifle'!J:J)+_xlfn.XLOOKUP(Table2[[#This Row],[SAPSA Number]],'STD Mini Rifle'!B:B,'STD Mini Rifle'!J:J)+_xlfn.XLOOKUP(Table2[[#This Row],[SAPSA Number]],'SA OPEN Shotgun'!B:B,'SA OPEN Shotgun'!J:J)+_xlfn.XLOOKUP(Table2[[#This Row],[SAPSA Number]],'SA STD Shotgun'!B:B,'SA STD Shotgun'!J:J)+_xlfn.XLOOKUP(Table2[[#This Row],[SAPSA Number]],'MAN STD Shotgun'!B:B,'MAN STD Shotgun'!J:J)+_xlfn.XLOOKUP(Table2[[#This Row],[SAPSA Number]],'MODIFIED Shotgun'!B:B,'MODIFIED Shotgun'!J:J)</f>
        <v>5</v>
      </c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>
        <f>_xlfn.XLOOKUP(Table2[[#This Row],[SAPSA Number]],'STD Handgun'!B:B,'STD Handgun'!J:J)</f>
        <v>0</v>
      </c>
      <c r="X61" s="3">
        <f>_xlfn.XLOOKUP(Table2[[#This Row],[SAPSA Number]],'PROD OPTICS Handgun'!B:B,'PROD OPTICS Handgun'!J:J)</f>
        <v>0</v>
      </c>
      <c r="Y61" s="3">
        <f>_xlfn.XLOOKUP(Table2[[#This Row],[SAPSA Number]],'PROD Handgun'!B:B,'PROD Handgun'!J:J)</f>
        <v>0</v>
      </c>
      <c r="Z61" s="3">
        <f>_xlfn.XLOOKUP(Table2[[#This Row],[SAPSA Number]],'OPEN Handgun'!B:B,'OPEN Handgun'!J:J)</f>
        <v>0</v>
      </c>
      <c r="AA61" s="3">
        <f>_xlfn.XLOOKUP(Table2[[#This Row],[SAPSA Number]],'CLASSIC Handgun'!B:B,'CLASSIC Handgun'!J:J)</f>
        <v>0</v>
      </c>
      <c r="AB61" s="3">
        <f>_xlfn.XLOOKUP(Table2[[#This Row],[SAPSA Number]],PCC!B:B,PCC!J:J)</f>
        <v>0</v>
      </c>
      <c r="AC61" s="3">
        <f>_xlfn.XLOOKUP(Table2[[#This Row],[SAPSA Number]],'SAOpen Rifle'!B:B,'SAOpen Rifle'!J:J)</f>
        <v>0</v>
      </c>
      <c r="AD61" s="3">
        <f>_xlfn.XLOOKUP(Table2[[#This Row],[SAPSA Number]],'SA Std Rifle'!B:B,'SA Std Rifle'!J:J)</f>
        <v>0</v>
      </c>
      <c r="AE61" s="3">
        <f>_xlfn.XLOOKUP(Table2[[#This Row],[SAPSA Number]],'STD Mini Rifle'!B:B,'STD Mini Rifle'!J:J)</f>
        <v>0</v>
      </c>
      <c r="AF61" s="3">
        <f>_xlfn.XLOOKUP(Table2[[#This Row],[SAPSA Number]],'Open Mini Rifle'!B:B,'Open Mini Rifle'!J:J)</f>
        <v>5</v>
      </c>
      <c r="AG61" s="3">
        <f>_xlfn.XLOOKUP(Table2[[#This Row],[SAPSA Number]],'SA OPEN Shotgun'!B:B,'SA OPEN Shotgun'!J:J)</f>
        <v>0</v>
      </c>
      <c r="AH61" s="3">
        <f>_xlfn.XLOOKUP(Table2[[#This Row],[SAPSA Number]],'SA STD Shotgun'!B:B,'SA STD Shotgun'!J:J)</f>
        <v>0</v>
      </c>
      <c r="AI61" s="3">
        <f>_xlfn.XLOOKUP(Table2[[#This Row],[SAPSA Number]],'MAN STD Shotgun'!B:B,'MAN STD Shotgun'!J:J)</f>
        <v>0</v>
      </c>
      <c r="AJ61" s="4">
        <f>_xlfn.XLOOKUP(Table2[[#This Row],[SAPSA Number]],'MODIFIED Shotgun'!B:B,'MODIFIED Shotgun'!J:J)</f>
        <v>0</v>
      </c>
    </row>
    <row r="62" spans="1:36" x14ac:dyDescent="0.25">
      <c r="A62" s="2">
        <v>400</v>
      </c>
      <c r="B62" s="2" t="str">
        <f>_xlfn.XLOOKUP(Table2[[#This Row],[SAPSA Number]],Table1[SAPSA number],Table1[Paid up])</f>
        <v>Y</v>
      </c>
      <c r="C62" s="5" t="s">
        <v>444</v>
      </c>
      <c r="D62" s="5" t="s">
        <v>275</v>
      </c>
      <c r="E62" s="3" t="s">
        <v>445</v>
      </c>
      <c r="F62" s="75" t="str">
        <f ca="1">_xlfn.XLOOKUP(Table2[[#This Row],[SAPSA Number]],Table1[SAPSA number],Table1[Gender])</f>
        <v>S</v>
      </c>
      <c r="G62" s="3">
        <f ca="1">_xlfn.XLOOKUP(Table2[[#This Row],[SAPSA Number]],Table1[SAPSA number],Table1[Age])</f>
        <v>59</v>
      </c>
      <c r="H62" s="85" t="s">
        <v>469</v>
      </c>
      <c r="I62" s="3">
        <f>SUM(Table2[[#This Row],[Club Points]:[League Points Earned - Dec]])</f>
        <v>27</v>
      </c>
      <c r="J62" s="3">
        <f>_xlfn.XLOOKUP(Table2[[#This Row],[SAPSA Number]],'STD Handgun'!B:B,'STD Handgun'!J:J)+_xlfn.XLOOKUP(Table2[[#This Row],[SAPSA Number]],'PROD Handgun'!B:B,'PROD Handgun'!J:J)+_xlfn.XLOOKUP(Table2[[#This Row],[SAPSA Number]],'PROD OPTICS Handgun'!B:B,'PROD OPTICS Handgun'!J:J)+_xlfn.XLOOKUP(Table2[[#This Row],[SAPSA Number]],'OPEN Handgun'!B:B,'OPEN Handgun'!J:J)+_xlfn.XLOOKUP(Table2[[#This Row],[SAPSA Number]],'CLASSIC Handgun'!B:B,'CLASSIC Handgun'!J:J)+_xlfn.XLOOKUP(Table2[[#This Row],[SAPSA Number]],Revolver!B:B,Revolver!J:J)+_xlfn.XLOOKUP(Table2[[#This Row],[SAPSA Number]],PCC!B:B,PCC!J:J)+_xlfn.XLOOKUP(Table2[[#This Row],[SAPSA Number]],'SAOpen Rifle'!B:B,'SAOpen Rifle'!J:J)+_xlfn.XLOOKUP(Table2[[#This Row],[SAPSA Number]],'SA Std Rifle'!B:B,'SA Std Rifle'!J:J)+_xlfn.XLOOKUP(Table2[[#This Row],[SAPSA Number]],'Open Mini Rifle'!B:B,'Open Mini Rifle'!J:J)+_xlfn.XLOOKUP(Table2[[#This Row],[SAPSA Number]],'STD Mini Rifle'!B:B,'STD Mini Rifle'!J:J)+_xlfn.XLOOKUP(Table2[[#This Row],[SAPSA Number]],'SA OPEN Shotgun'!B:B,'SA OPEN Shotgun'!J:J)+_xlfn.XLOOKUP(Table2[[#This Row],[SAPSA Number]],'SA STD Shotgun'!B:B,'SA STD Shotgun'!J:J)+_xlfn.XLOOKUP(Table2[[#This Row],[SAPSA Number]],'MAN STD Shotgun'!B:B,'MAN STD Shotgun'!J:J)+_xlfn.XLOOKUP(Table2[[#This Row],[SAPSA Number]],'MODIFIED Shotgun'!B:B,'MODIFIED Shotgun'!J:J)</f>
        <v>0</v>
      </c>
      <c r="K62" s="3">
        <v>4</v>
      </c>
      <c r="L62" s="3">
        <v>5</v>
      </c>
      <c r="M62" s="3"/>
      <c r="N62" s="3">
        <v>2</v>
      </c>
      <c r="O62" s="3">
        <v>4</v>
      </c>
      <c r="P62" s="3">
        <v>4</v>
      </c>
      <c r="Q62" s="3">
        <v>2</v>
      </c>
      <c r="R62" s="3">
        <v>2</v>
      </c>
      <c r="S62" s="3">
        <v>2</v>
      </c>
      <c r="T62" s="3">
        <v>2</v>
      </c>
      <c r="U62" s="3"/>
      <c r="V62" s="3"/>
      <c r="W62" s="3">
        <f>_xlfn.XLOOKUP(Table2[[#This Row],[SAPSA Number]],'STD Handgun'!B:B,'STD Handgun'!J:J)</f>
        <v>0</v>
      </c>
      <c r="X62" s="3">
        <f>_xlfn.XLOOKUP(Table2[[#This Row],[SAPSA Number]],'PROD OPTICS Handgun'!B:B,'PROD OPTICS Handgun'!J:J)</f>
        <v>0</v>
      </c>
      <c r="Y62" s="3">
        <f>_xlfn.XLOOKUP(Table2[[#This Row],[SAPSA Number]],'PROD Handgun'!B:B,'PROD Handgun'!J:J)</f>
        <v>0</v>
      </c>
      <c r="Z62" s="3">
        <f>_xlfn.XLOOKUP(Table2[[#This Row],[SAPSA Number]],'OPEN Handgun'!B:B,'OPEN Handgun'!J:J)</f>
        <v>0</v>
      </c>
      <c r="AA62" s="3">
        <f>_xlfn.XLOOKUP(Table2[[#This Row],[SAPSA Number]],'CLASSIC Handgun'!B:B,'CLASSIC Handgun'!J:J)</f>
        <v>0</v>
      </c>
      <c r="AB62" s="3">
        <f>_xlfn.XLOOKUP(Table2[[#This Row],[SAPSA Number]],PCC!B:B,PCC!J:J)</f>
        <v>0</v>
      </c>
      <c r="AC62" s="3">
        <f>_xlfn.XLOOKUP(Table2[[#This Row],[SAPSA Number]],'SAOpen Rifle'!B:B,'SAOpen Rifle'!J:J)</f>
        <v>0</v>
      </c>
      <c r="AD62" s="3">
        <f>_xlfn.XLOOKUP(Table2[[#This Row],[SAPSA Number]],'SA Std Rifle'!B:B,'SA Std Rifle'!J:J)</f>
        <v>0</v>
      </c>
      <c r="AE62" s="3">
        <f>_xlfn.XLOOKUP(Table2[[#This Row],[SAPSA Number]],'STD Mini Rifle'!B:B,'STD Mini Rifle'!J:J)</f>
        <v>0</v>
      </c>
      <c r="AF62" s="3">
        <f>_xlfn.XLOOKUP(Table2[[#This Row],[SAPSA Number]],'Open Mini Rifle'!B:B,'Open Mini Rifle'!J:J)</f>
        <v>0</v>
      </c>
      <c r="AG62" s="3">
        <f>_xlfn.XLOOKUP(Table2[[#This Row],[SAPSA Number]],'SA OPEN Shotgun'!B:B,'SA OPEN Shotgun'!J:J)</f>
        <v>0</v>
      </c>
      <c r="AH62" s="3">
        <f>_xlfn.XLOOKUP(Table2[[#This Row],[SAPSA Number]],'SA STD Shotgun'!B:B,'SA STD Shotgun'!J:J)</f>
        <v>0</v>
      </c>
      <c r="AI62" s="3">
        <f>_xlfn.XLOOKUP(Table2[[#This Row],[SAPSA Number]],'MAN STD Shotgun'!B:B,'MAN STD Shotgun'!J:J)</f>
        <v>0</v>
      </c>
      <c r="AJ62" s="4">
        <f>_xlfn.XLOOKUP(Table2[[#This Row],[SAPSA Number]],'MODIFIED Shotgun'!B:B,'MODIFIED Shotgun'!J:J)</f>
        <v>0</v>
      </c>
    </row>
    <row r="63" spans="1:36" x14ac:dyDescent="0.25">
      <c r="A63" s="2">
        <v>401</v>
      </c>
      <c r="B63" s="2" t="str">
        <f>_xlfn.XLOOKUP(Table2[[#This Row],[SAPSA Number]],Table1[SAPSA number],Table1[Paid up])</f>
        <v>Y</v>
      </c>
      <c r="C63" s="5" t="s">
        <v>274</v>
      </c>
      <c r="D63" s="5" t="s">
        <v>275</v>
      </c>
      <c r="E63" s="3" t="s">
        <v>276</v>
      </c>
      <c r="F63" s="77" t="str">
        <f>_xlfn.XLOOKUP(Table2[[#This Row],[SAPSA Number]],Table1[SAPSA number],Table1[Gender])</f>
        <v>Lady</v>
      </c>
      <c r="G63" s="3">
        <f ca="1">_xlfn.XLOOKUP(Table2[[#This Row],[SAPSA Number]],Table1[SAPSA number],Table1[Age])</f>
        <v>69</v>
      </c>
      <c r="H63" s="85" t="s">
        <v>469</v>
      </c>
      <c r="I63" s="3">
        <f>SUM(Table2[[#This Row],[Club Points]:[League Points Earned - Dec]])</f>
        <v>27</v>
      </c>
      <c r="J63" s="3">
        <f>_xlfn.XLOOKUP(Table2[[#This Row],[SAPSA Number]],'STD Handgun'!B:B,'STD Handgun'!J:J)+_xlfn.XLOOKUP(Table2[[#This Row],[SAPSA Number]],'PROD Handgun'!B:B,'PROD Handgun'!J:J)+_xlfn.XLOOKUP(Table2[[#This Row],[SAPSA Number]],'PROD OPTICS Handgun'!B:B,'PROD OPTICS Handgun'!J:J)+_xlfn.XLOOKUP(Table2[[#This Row],[SAPSA Number]],'OPEN Handgun'!B:B,'OPEN Handgun'!J:J)+_xlfn.XLOOKUP(Table2[[#This Row],[SAPSA Number]],'CLASSIC Handgun'!B:B,'CLASSIC Handgun'!J:J)+_xlfn.XLOOKUP(Table2[[#This Row],[SAPSA Number]],Revolver!B:B,Revolver!J:J)+_xlfn.XLOOKUP(Table2[[#This Row],[SAPSA Number]],PCC!B:B,PCC!J:J)+_xlfn.XLOOKUP(Table2[[#This Row],[SAPSA Number]],'SAOpen Rifle'!B:B,'SAOpen Rifle'!J:J)+_xlfn.XLOOKUP(Table2[[#This Row],[SAPSA Number]],'SA Std Rifle'!B:B,'SA Std Rifle'!J:J)+_xlfn.XLOOKUP(Table2[[#This Row],[SAPSA Number]],'Open Mini Rifle'!B:B,'Open Mini Rifle'!J:J)+_xlfn.XLOOKUP(Table2[[#This Row],[SAPSA Number]],'STD Mini Rifle'!B:B,'STD Mini Rifle'!J:J)+_xlfn.XLOOKUP(Table2[[#This Row],[SAPSA Number]],'SA OPEN Shotgun'!B:B,'SA OPEN Shotgun'!J:J)+_xlfn.XLOOKUP(Table2[[#This Row],[SAPSA Number]],'SA STD Shotgun'!B:B,'SA STD Shotgun'!J:J)+_xlfn.XLOOKUP(Table2[[#This Row],[SAPSA Number]],'MAN STD Shotgun'!B:B,'MAN STD Shotgun'!J:J)+_xlfn.XLOOKUP(Table2[[#This Row],[SAPSA Number]],'MODIFIED Shotgun'!B:B,'MODIFIED Shotgun'!J:J)</f>
        <v>0</v>
      </c>
      <c r="K63" s="3">
        <v>4</v>
      </c>
      <c r="L63" s="3">
        <v>5</v>
      </c>
      <c r="M63" s="3"/>
      <c r="N63" s="3">
        <v>2</v>
      </c>
      <c r="O63" s="3">
        <v>4</v>
      </c>
      <c r="P63" s="3">
        <v>4</v>
      </c>
      <c r="Q63" s="3">
        <v>4</v>
      </c>
      <c r="R63" s="3">
        <v>2</v>
      </c>
      <c r="S63" s="3">
        <v>2</v>
      </c>
      <c r="T63" s="3"/>
      <c r="U63" s="3"/>
      <c r="V63" s="3"/>
      <c r="W63" s="3">
        <f>_xlfn.XLOOKUP(Table2[[#This Row],[SAPSA Number]],'STD Handgun'!B:B,'STD Handgun'!J:J)</f>
        <v>0</v>
      </c>
      <c r="X63" s="3">
        <f>_xlfn.XLOOKUP(Table2[[#This Row],[SAPSA Number]],'PROD OPTICS Handgun'!B:B,'PROD OPTICS Handgun'!J:J)</f>
        <v>0</v>
      </c>
      <c r="Y63" s="3">
        <f>_xlfn.XLOOKUP(Table2[[#This Row],[SAPSA Number]],'PROD Handgun'!B:B,'PROD Handgun'!J:J)</f>
        <v>0</v>
      </c>
      <c r="Z63" s="3">
        <f>_xlfn.XLOOKUP(Table2[[#This Row],[SAPSA Number]],'OPEN Handgun'!B:B,'OPEN Handgun'!J:J)</f>
        <v>0</v>
      </c>
      <c r="AA63" s="3">
        <f>_xlfn.XLOOKUP(Table2[[#This Row],[SAPSA Number]],'CLASSIC Handgun'!B:B,'CLASSIC Handgun'!J:J)</f>
        <v>0</v>
      </c>
      <c r="AB63" s="3">
        <f>_xlfn.XLOOKUP(Table2[[#This Row],[SAPSA Number]],PCC!B:B,PCC!J:J)</f>
        <v>0</v>
      </c>
      <c r="AC63" s="3">
        <f>_xlfn.XLOOKUP(Table2[[#This Row],[SAPSA Number]],'SAOpen Rifle'!B:B,'SAOpen Rifle'!J:J)</f>
        <v>0</v>
      </c>
      <c r="AD63" s="3">
        <f>_xlfn.XLOOKUP(Table2[[#This Row],[SAPSA Number]],'SA Std Rifle'!B:B,'SA Std Rifle'!J:J)</f>
        <v>0</v>
      </c>
      <c r="AE63" s="3">
        <f>_xlfn.XLOOKUP(Table2[[#This Row],[SAPSA Number]],'STD Mini Rifle'!B:B,'STD Mini Rifle'!J:J)</f>
        <v>0</v>
      </c>
      <c r="AF63" s="3">
        <f>_xlfn.XLOOKUP(Table2[[#This Row],[SAPSA Number]],'Open Mini Rifle'!B:B,'Open Mini Rifle'!J:J)</f>
        <v>0</v>
      </c>
      <c r="AG63" s="3">
        <f>_xlfn.XLOOKUP(Table2[[#This Row],[SAPSA Number]],'SA OPEN Shotgun'!B:B,'SA OPEN Shotgun'!J:J)</f>
        <v>0</v>
      </c>
      <c r="AH63" s="3">
        <f>_xlfn.XLOOKUP(Table2[[#This Row],[SAPSA Number]],'SA STD Shotgun'!B:B,'SA STD Shotgun'!J:J)</f>
        <v>0</v>
      </c>
      <c r="AI63" s="3">
        <f>_xlfn.XLOOKUP(Table2[[#This Row],[SAPSA Number]],'MAN STD Shotgun'!B:B,'MAN STD Shotgun'!J:J)</f>
        <v>0</v>
      </c>
      <c r="AJ63" s="4">
        <f>_xlfn.XLOOKUP(Table2[[#This Row],[SAPSA Number]],'MODIFIED Shotgun'!B:B,'MODIFIED Shotgun'!J:J)</f>
        <v>0</v>
      </c>
    </row>
    <row r="64" spans="1:36" x14ac:dyDescent="0.25">
      <c r="A64" s="2">
        <v>250</v>
      </c>
      <c r="B64" s="2" t="str">
        <f>_xlfn.XLOOKUP(Table2[[#This Row],[SAPSA Number]],Table1[SAPSA number],Table1[Paid up])</f>
        <v>Y</v>
      </c>
      <c r="C64" s="5" t="s">
        <v>10</v>
      </c>
      <c r="D64" s="5" t="s">
        <v>11</v>
      </c>
      <c r="E64" s="3" t="s">
        <v>12</v>
      </c>
      <c r="F64" s="77" t="str">
        <f ca="1">_xlfn.XLOOKUP(Table2[[#This Row],[SAPSA Number]],Table1[SAPSA number],Table1[Gender])</f>
        <v>SS</v>
      </c>
      <c r="G64" s="3">
        <f ca="1">_xlfn.XLOOKUP(Table2[[#This Row],[SAPSA Number]],Table1[SAPSA number],Table1[Age])</f>
        <v>65</v>
      </c>
      <c r="H64" s="3">
        <v>4</v>
      </c>
      <c r="I64" s="3">
        <f>SUM(Table2[[#This Row],[Club Points]:[League Points Earned - Dec]])</f>
        <v>17</v>
      </c>
      <c r="J64" s="3">
        <f>_xlfn.XLOOKUP(Table2[[#This Row],[SAPSA Number]],'STD Handgun'!B:B,'STD Handgun'!J:J)+_xlfn.XLOOKUP(Table2[[#This Row],[SAPSA Number]],'PROD Handgun'!B:B,'PROD Handgun'!J:J)+_xlfn.XLOOKUP(Table2[[#This Row],[SAPSA Number]],'PROD OPTICS Handgun'!B:B,'PROD OPTICS Handgun'!J:J)+_xlfn.XLOOKUP(Table2[[#This Row],[SAPSA Number]],'OPEN Handgun'!B:B,'OPEN Handgun'!J:J)+_xlfn.XLOOKUP(Table2[[#This Row],[SAPSA Number]],'CLASSIC Handgun'!B:B,'CLASSIC Handgun'!J:J)+_xlfn.XLOOKUP(Table2[[#This Row],[SAPSA Number]],Revolver!B:B,Revolver!J:J)+_xlfn.XLOOKUP(Table2[[#This Row],[SAPSA Number]],PCC!B:B,PCC!J:J)+_xlfn.XLOOKUP(Table2[[#This Row],[SAPSA Number]],'SAOpen Rifle'!B:B,'SAOpen Rifle'!J:J)+_xlfn.XLOOKUP(Table2[[#This Row],[SAPSA Number]],'SA Std Rifle'!B:B,'SA Std Rifle'!J:J)+_xlfn.XLOOKUP(Table2[[#This Row],[SAPSA Number]],'Open Mini Rifle'!B:B,'Open Mini Rifle'!J:J)+_xlfn.XLOOKUP(Table2[[#This Row],[SAPSA Number]],'STD Mini Rifle'!B:B,'STD Mini Rifle'!J:J)+_xlfn.XLOOKUP(Table2[[#This Row],[SAPSA Number]],'SA OPEN Shotgun'!B:B,'SA OPEN Shotgun'!J:J)+_xlfn.XLOOKUP(Table2[[#This Row],[SAPSA Number]],'SA STD Shotgun'!B:B,'SA STD Shotgun'!J:J)+_xlfn.XLOOKUP(Table2[[#This Row],[SAPSA Number]],'MAN STD Shotgun'!B:B,'MAN STD Shotgun'!J:J)+_xlfn.XLOOKUP(Table2[[#This Row],[SAPSA Number]],'MODIFIED Shotgun'!B:B,'MODIFIED Shotgun'!J:J)</f>
        <v>17</v>
      </c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>
        <f>_xlfn.XLOOKUP(Table2[[#This Row],[SAPSA Number]],'STD Handgun'!B:B,'STD Handgun'!J:J)</f>
        <v>8</v>
      </c>
      <c r="X64" s="3">
        <f>_xlfn.XLOOKUP(Table2[[#This Row],[SAPSA Number]],'PROD OPTICS Handgun'!B:B,'PROD OPTICS Handgun'!J:J)</f>
        <v>0</v>
      </c>
      <c r="Y64" s="3">
        <f>_xlfn.XLOOKUP(Table2[[#This Row],[SAPSA Number]],'PROD Handgun'!B:B,'PROD Handgun'!J:J)</f>
        <v>1</v>
      </c>
      <c r="Z64" s="3">
        <f>_xlfn.XLOOKUP(Table2[[#This Row],[SAPSA Number]],'OPEN Handgun'!B:B,'OPEN Handgun'!J:J)</f>
        <v>0</v>
      </c>
      <c r="AA64" s="3">
        <f>_xlfn.XLOOKUP(Table2[[#This Row],[SAPSA Number]],'CLASSIC Handgun'!B:B,'CLASSIC Handgun'!J:J)</f>
        <v>0</v>
      </c>
      <c r="AB64" s="3">
        <f>_xlfn.XLOOKUP(Table2[[#This Row],[SAPSA Number]],PCC!B:B,PCC!J:J)</f>
        <v>0</v>
      </c>
      <c r="AC64" s="3">
        <f>_xlfn.XLOOKUP(Table2[[#This Row],[SAPSA Number]],'SAOpen Rifle'!B:B,'SAOpen Rifle'!J:J)</f>
        <v>8</v>
      </c>
      <c r="AD64" s="3">
        <f>_xlfn.XLOOKUP(Table2[[#This Row],[SAPSA Number]],'SA Std Rifle'!B:B,'SA Std Rifle'!J:J)</f>
        <v>0</v>
      </c>
      <c r="AE64" s="3">
        <f>_xlfn.XLOOKUP(Table2[[#This Row],[SAPSA Number]],'STD Mini Rifle'!B:B,'STD Mini Rifle'!J:J)</f>
        <v>0</v>
      </c>
      <c r="AF64" s="3">
        <f>_xlfn.XLOOKUP(Table2[[#This Row],[SAPSA Number]],'Open Mini Rifle'!B:B,'Open Mini Rifle'!J:J)</f>
        <v>0</v>
      </c>
      <c r="AG64" s="3">
        <f>_xlfn.XLOOKUP(Table2[[#This Row],[SAPSA Number]],'SA OPEN Shotgun'!B:B,'SA OPEN Shotgun'!J:J)</f>
        <v>0</v>
      </c>
      <c r="AH64" s="3">
        <f>_xlfn.XLOOKUP(Table2[[#This Row],[SAPSA Number]],'SA STD Shotgun'!B:B,'SA STD Shotgun'!J:J)</f>
        <v>0</v>
      </c>
      <c r="AI64" s="3">
        <f>_xlfn.XLOOKUP(Table2[[#This Row],[SAPSA Number]],'MAN STD Shotgun'!B:B,'MAN STD Shotgun'!J:J)</f>
        <v>0</v>
      </c>
      <c r="AJ64" s="4">
        <f>_xlfn.XLOOKUP(Table2[[#This Row],[SAPSA Number]],'MODIFIED Shotgun'!B:B,'MODIFIED Shotgun'!J:J)</f>
        <v>0</v>
      </c>
    </row>
    <row r="65" spans="1:36" x14ac:dyDescent="0.25">
      <c r="A65" s="2">
        <v>6633</v>
      </c>
      <c r="B65" s="2" t="str">
        <f>_xlfn.XLOOKUP(Table2[[#This Row],[SAPSA Number]],Table1[SAPSA number],Table1[Paid up])</f>
        <v>Y</v>
      </c>
      <c r="C65" s="5" t="s">
        <v>461</v>
      </c>
      <c r="D65" s="5" t="s">
        <v>11</v>
      </c>
      <c r="E65" s="3" t="s">
        <v>462</v>
      </c>
      <c r="F65" s="77" t="str">
        <f ca="1">_xlfn.XLOOKUP(Table2[[#This Row],[SAPSA Number]],Table1[SAPSA number],Table1[Gender])</f>
        <v xml:space="preserve"> </v>
      </c>
      <c r="G65" s="3">
        <f ca="1">_xlfn.XLOOKUP(Table2[[#This Row],[SAPSA Number]],Table1[SAPSA number],Table1[Age])</f>
        <v>24</v>
      </c>
      <c r="H65" s="3">
        <v>4</v>
      </c>
      <c r="I65" s="3">
        <f>SUM(Table2[[#This Row],[Club Points]:[League Points Earned - Dec]])</f>
        <v>19</v>
      </c>
      <c r="J65" s="3">
        <f>_xlfn.XLOOKUP(Table2[[#This Row],[SAPSA Number]],'STD Handgun'!B:B,'STD Handgun'!J:J)+_xlfn.XLOOKUP(Table2[[#This Row],[SAPSA Number]],'PROD Handgun'!B:B,'PROD Handgun'!J:J)+_xlfn.XLOOKUP(Table2[[#This Row],[SAPSA Number]],'PROD OPTICS Handgun'!B:B,'PROD OPTICS Handgun'!J:J)+_xlfn.XLOOKUP(Table2[[#This Row],[SAPSA Number]],'OPEN Handgun'!B:B,'OPEN Handgun'!J:J)+_xlfn.XLOOKUP(Table2[[#This Row],[SAPSA Number]],'CLASSIC Handgun'!B:B,'CLASSIC Handgun'!J:J)+_xlfn.XLOOKUP(Table2[[#This Row],[SAPSA Number]],Revolver!B:B,Revolver!J:J)+_xlfn.XLOOKUP(Table2[[#This Row],[SAPSA Number]],PCC!B:B,PCC!J:J)+_xlfn.XLOOKUP(Table2[[#This Row],[SAPSA Number]],'SAOpen Rifle'!B:B,'SAOpen Rifle'!J:J)+_xlfn.XLOOKUP(Table2[[#This Row],[SAPSA Number]],'SA Std Rifle'!B:B,'SA Std Rifle'!J:J)+_xlfn.XLOOKUP(Table2[[#This Row],[SAPSA Number]],'Open Mini Rifle'!B:B,'Open Mini Rifle'!J:J)+_xlfn.XLOOKUP(Table2[[#This Row],[SAPSA Number]],'STD Mini Rifle'!B:B,'STD Mini Rifle'!J:J)+_xlfn.XLOOKUP(Table2[[#This Row],[SAPSA Number]],'SA OPEN Shotgun'!B:B,'SA OPEN Shotgun'!J:J)+_xlfn.XLOOKUP(Table2[[#This Row],[SAPSA Number]],'SA STD Shotgun'!B:B,'SA STD Shotgun'!J:J)+_xlfn.XLOOKUP(Table2[[#This Row],[SAPSA Number]],'MAN STD Shotgun'!B:B,'MAN STD Shotgun'!J:J)+_xlfn.XLOOKUP(Table2[[#This Row],[SAPSA Number]],'MODIFIED Shotgun'!B:B,'MODIFIED Shotgun'!J:J)</f>
        <v>17</v>
      </c>
      <c r="K65" s="3"/>
      <c r="L65" s="3"/>
      <c r="M65" s="3"/>
      <c r="N65" s="3"/>
      <c r="O65" s="3"/>
      <c r="P65" s="3">
        <v>2</v>
      </c>
      <c r="Q65" s="3"/>
      <c r="R65" s="3"/>
      <c r="S65" s="3"/>
      <c r="T65" s="3"/>
      <c r="U65" s="3"/>
      <c r="V65" s="3"/>
      <c r="W65" s="3">
        <f>_xlfn.XLOOKUP(Table2[[#This Row],[SAPSA Number]],'STD Handgun'!B:B,'STD Handgun'!J:J)</f>
        <v>10</v>
      </c>
      <c r="X65" s="3">
        <f>_xlfn.XLOOKUP(Table2[[#This Row],[SAPSA Number]],'PROD OPTICS Handgun'!B:B,'PROD OPTICS Handgun'!J:J)</f>
        <v>0</v>
      </c>
      <c r="Y65" s="3">
        <f>_xlfn.XLOOKUP(Table2[[#This Row],[SAPSA Number]],'PROD Handgun'!B:B,'PROD Handgun'!J:J)</f>
        <v>0</v>
      </c>
      <c r="Z65" s="3">
        <f>_xlfn.XLOOKUP(Table2[[#This Row],[SAPSA Number]],'OPEN Handgun'!B:B,'OPEN Handgun'!J:J)</f>
        <v>0</v>
      </c>
      <c r="AA65" s="3">
        <f>_xlfn.XLOOKUP(Table2[[#This Row],[SAPSA Number]],'CLASSIC Handgun'!B:B,'CLASSIC Handgun'!J:J)</f>
        <v>0</v>
      </c>
      <c r="AB65" s="3">
        <f>_xlfn.XLOOKUP(Table2[[#This Row],[SAPSA Number]],PCC!B:B,PCC!J:J)</f>
        <v>0</v>
      </c>
      <c r="AC65" s="3">
        <f>_xlfn.XLOOKUP(Table2[[#This Row],[SAPSA Number]],'SAOpen Rifle'!B:B,'SAOpen Rifle'!J:J)</f>
        <v>7</v>
      </c>
      <c r="AD65" s="3">
        <f>_xlfn.XLOOKUP(Table2[[#This Row],[SAPSA Number]],'SA Std Rifle'!B:B,'SA Std Rifle'!J:J)</f>
        <v>0</v>
      </c>
      <c r="AE65" s="3">
        <f>_xlfn.XLOOKUP(Table2[[#This Row],[SAPSA Number]],'STD Mini Rifle'!B:B,'STD Mini Rifle'!J:J)</f>
        <v>0</v>
      </c>
      <c r="AF65" s="3">
        <f>_xlfn.XLOOKUP(Table2[[#This Row],[SAPSA Number]],'Open Mini Rifle'!B:B,'Open Mini Rifle'!J:J)</f>
        <v>0</v>
      </c>
      <c r="AG65" s="3">
        <f>_xlfn.XLOOKUP(Table2[[#This Row],[SAPSA Number]],'SA OPEN Shotgun'!B:B,'SA OPEN Shotgun'!J:J)</f>
        <v>0</v>
      </c>
      <c r="AH65" s="3">
        <f>_xlfn.XLOOKUP(Table2[[#This Row],[SAPSA Number]],'SA STD Shotgun'!B:B,'SA STD Shotgun'!J:J)</f>
        <v>0</v>
      </c>
      <c r="AI65" s="3">
        <f>_xlfn.XLOOKUP(Table2[[#This Row],[SAPSA Number]],'MAN STD Shotgun'!B:B,'MAN STD Shotgun'!J:J)</f>
        <v>0</v>
      </c>
      <c r="AJ65" s="4">
        <f>_xlfn.XLOOKUP(Table2[[#This Row],[SAPSA Number]],'MODIFIED Shotgun'!B:B,'MODIFIED Shotgun'!J:J)</f>
        <v>0</v>
      </c>
    </row>
    <row r="66" spans="1:36" x14ac:dyDescent="0.25">
      <c r="A66" s="2">
        <v>7074</v>
      </c>
      <c r="B66" s="2" t="str">
        <f>_xlfn.XLOOKUP(Table2[[#This Row],[SAPSA Number]],Table1[SAPSA number],Table1[Paid up])</f>
        <v>Y</v>
      </c>
      <c r="C66" s="68" t="s">
        <v>694</v>
      </c>
      <c r="D66" s="68" t="s">
        <v>695</v>
      </c>
      <c r="E66" s="68" t="s">
        <v>39</v>
      </c>
      <c r="F66" s="77" t="str">
        <f ca="1">_xlfn.XLOOKUP(Table2[[#This Row],[SAPSA Number]],Table1[SAPSA number],Table1[Gender])</f>
        <v xml:space="preserve"> </v>
      </c>
      <c r="G66" s="3"/>
      <c r="H66" s="67"/>
      <c r="I66" s="3">
        <f>SUM(Table2[[#This Row],[Club Points]:[League Points Earned - Dec]])</f>
        <v>16</v>
      </c>
      <c r="J66" s="3">
        <f>_xlfn.XLOOKUP(Table2[[#This Row],[SAPSA Number]],'STD Handgun'!B:B,'STD Handgun'!J:J)+_xlfn.XLOOKUP(Table2[[#This Row],[SAPSA Number]],'PROD Handgun'!B:B,'PROD Handgun'!J:J)+_xlfn.XLOOKUP(Table2[[#This Row],[SAPSA Number]],'PROD OPTICS Handgun'!B:B,'PROD OPTICS Handgun'!J:J)+_xlfn.XLOOKUP(Table2[[#This Row],[SAPSA Number]],'OPEN Handgun'!B:B,'OPEN Handgun'!J:J)+_xlfn.XLOOKUP(Table2[[#This Row],[SAPSA Number]],'CLASSIC Handgun'!B:B,'CLASSIC Handgun'!J:J)+_xlfn.XLOOKUP(Table2[[#This Row],[SAPSA Number]],Revolver!B:B,Revolver!J:J)+_xlfn.XLOOKUP(Table2[[#This Row],[SAPSA Number]],PCC!B:B,PCC!J:J)+_xlfn.XLOOKUP(Table2[[#This Row],[SAPSA Number]],'SAOpen Rifle'!B:B,'SAOpen Rifle'!J:J)+_xlfn.XLOOKUP(Table2[[#This Row],[SAPSA Number]],'SA Std Rifle'!B:B,'SA Std Rifle'!J:J)+_xlfn.XLOOKUP(Table2[[#This Row],[SAPSA Number]],'Open Mini Rifle'!B:B,'Open Mini Rifle'!J:J)+_xlfn.XLOOKUP(Table2[[#This Row],[SAPSA Number]],'STD Mini Rifle'!B:B,'STD Mini Rifle'!J:J)+_xlfn.XLOOKUP(Table2[[#This Row],[SAPSA Number]],'SA OPEN Shotgun'!B:B,'SA OPEN Shotgun'!J:J)+_xlfn.XLOOKUP(Table2[[#This Row],[SAPSA Number]],'SA STD Shotgun'!B:B,'SA STD Shotgun'!J:J)+_xlfn.XLOOKUP(Table2[[#This Row],[SAPSA Number]],'MAN STD Shotgun'!B:B,'MAN STD Shotgun'!J:J)+_xlfn.XLOOKUP(Table2[[#This Row],[SAPSA Number]],'MODIFIED Shotgun'!B:B,'MODIFIED Shotgun'!J:J)</f>
        <v>8</v>
      </c>
      <c r="K66" s="3"/>
      <c r="L66" s="3"/>
      <c r="M66" s="3"/>
      <c r="N66" s="3"/>
      <c r="O66" s="3"/>
      <c r="P66" s="3">
        <v>2</v>
      </c>
      <c r="Q66" s="3">
        <v>2</v>
      </c>
      <c r="R66" s="3">
        <v>2</v>
      </c>
      <c r="S66" s="3">
        <v>2</v>
      </c>
      <c r="T66" s="3"/>
      <c r="U66" s="3"/>
      <c r="V66" s="3"/>
      <c r="W66" s="3">
        <f>_xlfn.XLOOKUP(Table2[[#This Row],[SAPSA Number]],'STD Handgun'!B:B,'STD Handgun'!J:J)</f>
        <v>0</v>
      </c>
      <c r="X66" s="3">
        <f>_xlfn.XLOOKUP(Table2[[#This Row],[SAPSA Number]],'PROD OPTICS Handgun'!B:B,'PROD OPTICS Handgun'!J:J)</f>
        <v>0</v>
      </c>
      <c r="Y66" s="3">
        <f>_xlfn.XLOOKUP(Table2[[#This Row],[SAPSA Number]],'PROD Handgun'!B:B,'PROD Handgun'!J:J)</f>
        <v>8</v>
      </c>
      <c r="Z66" s="3">
        <f>_xlfn.XLOOKUP(Table2[[#This Row],[SAPSA Number]],'OPEN Handgun'!B:B,'OPEN Handgun'!J:J)</f>
        <v>0</v>
      </c>
      <c r="AA66" s="3">
        <f>_xlfn.XLOOKUP(Table2[[#This Row],[SAPSA Number]],'CLASSIC Handgun'!B:B,'CLASSIC Handgun'!J:J)</f>
        <v>0</v>
      </c>
      <c r="AB66" s="3">
        <f>_xlfn.XLOOKUP(Table2[[#This Row],[SAPSA Number]],PCC!B:B,PCC!J:J)</f>
        <v>0</v>
      </c>
      <c r="AC66" s="3">
        <f>_xlfn.XLOOKUP(Table2[[#This Row],[SAPSA Number]],'SAOpen Rifle'!B:B,'SAOpen Rifle'!J:J)</f>
        <v>0</v>
      </c>
      <c r="AD66" s="3">
        <f>_xlfn.XLOOKUP(Table2[[#This Row],[SAPSA Number]],'SA Std Rifle'!B:B,'SA Std Rifle'!J:J)</f>
        <v>0</v>
      </c>
      <c r="AE66" s="3">
        <f>_xlfn.XLOOKUP(Table2[[#This Row],[SAPSA Number]],'STD Mini Rifle'!B:B,'STD Mini Rifle'!J:J)</f>
        <v>0</v>
      </c>
      <c r="AF66" s="3">
        <f>_xlfn.XLOOKUP(Table2[[#This Row],[SAPSA Number]],'Open Mini Rifle'!B:B,'Open Mini Rifle'!J:J)</f>
        <v>0</v>
      </c>
      <c r="AG66" s="3">
        <f>_xlfn.XLOOKUP(Table2[[#This Row],[SAPSA Number]],'SA OPEN Shotgun'!B:B,'SA OPEN Shotgun'!J:J)</f>
        <v>0</v>
      </c>
      <c r="AH66" s="3">
        <f>_xlfn.XLOOKUP(Table2[[#This Row],[SAPSA Number]],'SA STD Shotgun'!B:B,'SA STD Shotgun'!J:J)</f>
        <v>0</v>
      </c>
      <c r="AI66" s="3">
        <f>_xlfn.XLOOKUP(Table2[[#This Row],[SAPSA Number]],'MAN STD Shotgun'!B:B,'MAN STD Shotgun'!J:J)</f>
        <v>0</v>
      </c>
      <c r="AJ66" s="4">
        <f>_xlfn.XLOOKUP(Table2[[#This Row],[SAPSA Number]],'MODIFIED Shotgun'!B:B,'MODIFIED Shotgun'!J:J)</f>
        <v>0</v>
      </c>
    </row>
    <row r="67" spans="1:36" x14ac:dyDescent="0.25">
      <c r="A67" s="2">
        <v>2950</v>
      </c>
      <c r="B67" s="2" t="str">
        <f>_xlfn.XLOOKUP(Table2[[#This Row],[SAPSA Number]],Table1[SAPSA number],Table1[Paid up])</f>
        <v>Y</v>
      </c>
      <c r="C67" s="5" t="s">
        <v>255</v>
      </c>
      <c r="D67" s="5" t="s">
        <v>177</v>
      </c>
      <c r="E67" s="3" t="s">
        <v>256</v>
      </c>
      <c r="F67" s="77" t="str">
        <f ca="1">_xlfn.XLOOKUP(Table2[[#This Row],[SAPSA Number]],Table1[SAPSA number],Table1[Gender])</f>
        <v xml:space="preserve"> </v>
      </c>
      <c r="G67" s="3">
        <f ca="1">_xlfn.XLOOKUP(Table2[[#This Row],[SAPSA Number]],Table1[SAPSA number],Table1[Age])</f>
        <v>45</v>
      </c>
      <c r="H67" s="3">
        <v>2</v>
      </c>
      <c r="I67" s="3">
        <f>SUM(Table2[[#This Row],[Club Points]:[League Points Earned - Dec]])</f>
        <v>11</v>
      </c>
      <c r="J67" s="3">
        <f>_xlfn.XLOOKUP(Table2[[#This Row],[SAPSA Number]],'STD Handgun'!B:B,'STD Handgun'!J:J)+_xlfn.XLOOKUP(Table2[[#This Row],[SAPSA Number]],'PROD Handgun'!B:B,'PROD Handgun'!J:J)+_xlfn.XLOOKUP(Table2[[#This Row],[SAPSA Number]],'PROD OPTICS Handgun'!B:B,'PROD OPTICS Handgun'!J:J)+_xlfn.XLOOKUP(Table2[[#This Row],[SAPSA Number]],'OPEN Handgun'!B:B,'OPEN Handgun'!J:J)+_xlfn.XLOOKUP(Table2[[#This Row],[SAPSA Number]],'CLASSIC Handgun'!B:B,'CLASSIC Handgun'!J:J)+_xlfn.XLOOKUP(Table2[[#This Row],[SAPSA Number]],Revolver!B:B,Revolver!J:J)+_xlfn.XLOOKUP(Table2[[#This Row],[SAPSA Number]],PCC!B:B,PCC!J:J)+_xlfn.XLOOKUP(Table2[[#This Row],[SAPSA Number]],'SAOpen Rifle'!B:B,'SAOpen Rifle'!J:J)+_xlfn.XLOOKUP(Table2[[#This Row],[SAPSA Number]],'SA Std Rifle'!B:B,'SA Std Rifle'!J:J)+_xlfn.XLOOKUP(Table2[[#This Row],[SAPSA Number]],'Open Mini Rifle'!B:B,'Open Mini Rifle'!J:J)+_xlfn.XLOOKUP(Table2[[#This Row],[SAPSA Number]],'STD Mini Rifle'!B:B,'STD Mini Rifle'!J:J)+_xlfn.XLOOKUP(Table2[[#This Row],[SAPSA Number]],'SA OPEN Shotgun'!B:B,'SA OPEN Shotgun'!J:J)+_xlfn.XLOOKUP(Table2[[#This Row],[SAPSA Number]],'SA STD Shotgun'!B:B,'SA STD Shotgun'!J:J)+_xlfn.XLOOKUP(Table2[[#This Row],[SAPSA Number]],'MAN STD Shotgun'!B:B,'MAN STD Shotgun'!J:J)+_xlfn.XLOOKUP(Table2[[#This Row],[SAPSA Number]],'MODIFIED Shotgun'!B:B,'MODIFIED Shotgun'!J:J)</f>
        <v>0</v>
      </c>
      <c r="K67" s="3">
        <v>2</v>
      </c>
      <c r="L67" s="3">
        <v>2</v>
      </c>
      <c r="M67" s="3"/>
      <c r="N67" s="3">
        <v>4</v>
      </c>
      <c r="O67" s="3"/>
      <c r="P67" s="3"/>
      <c r="Q67" s="3"/>
      <c r="R67" s="3"/>
      <c r="S67" s="3"/>
      <c r="T67" s="3"/>
      <c r="U67" s="3">
        <v>3</v>
      </c>
      <c r="V67" s="3"/>
      <c r="W67" s="3">
        <f>_xlfn.XLOOKUP(Table2[[#This Row],[SAPSA Number]],'STD Handgun'!B:B,'STD Handgun'!J:J)</f>
        <v>0</v>
      </c>
      <c r="X67" s="3">
        <f>_xlfn.XLOOKUP(Table2[[#This Row],[SAPSA Number]],'PROD OPTICS Handgun'!B:B,'PROD OPTICS Handgun'!J:J)</f>
        <v>0</v>
      </c>
      <c r="Y67" s="3">
        <f>_xlfn.XLOOKUP(Table2[[#This Row],[SAPSA Number]],'PROD Handgun'!B:B,'PROD Handgun'!J:J)</f>
        <v>0</v>
      </c>
      <c r="Z67" s="3">
        <f>_xlfn.XLOOKUP(Table2[[#This Row],[SAPSA Number]],'OPEN Handgun'!B:B,'OPEN Handgun'!J:J)</f>
        <v>0</v>
      </c>
      <c r="AA67" s="3">
        <f>_xlfn.XLOOKUP(Table2[[#This Row],[SAPSA Number]],'CLASSIC Handgun'!B:B,'CLASSIC Handgun'!J:J)</f>
        <v>0</v>
      </c>
      <c r="AB67" s="3">
        <f>_xlfn.XLOOKUP(Table2[[#This Row],[SAPSA Number]],PCC!B:B,PCC!J:J)</f>
        <v>0</v>
      </c>
      <c r="AC67" s="3">
        <f>_xlfn.XLOOKUP(Table2[[#This Row],[SAPSA Number]],'SAOpen Rifle'!B:B,'SAOpen Rifle'!J:J)</f>
        <v>0</v>
      </c>
      <c r="AD67" s="3">
        <f>_xlfn.XLOOKUP(Table2[[#This Row],[SAPSA Number]],'SA Std Rifle'!B:B,'SA Std Rifle'!J:J)</f>
        <v>0</v>
      </c>
      <c r="AE67" s="3">
        <f>_xlfn.XLOOKUP(Table2[[#This Row],[SAPSA Number]],'STD Mini Rifle'!B:B,'STD Mini Rifle'!J:J)</f>
        <v>0</v>
      </c>
      <c r="AF67" s="3">
        <f>_xlfn.XLOOKUP(Table2[[#This Row],[SAPSA Number]],'Open Mini Rifle'!B:B,'Open Mini Rifle'!J:J)</f>
        <v>0</v>
      </c>
      <c r="AG67" s="3">
        <f>_xlfn.XLOOKUP(Table2[[#This Row],[SAPSA Number]],'SA OPEN Shotgun'!B:B,'SA OPEN Shotgun'!J:J)</f>
        <v>0</v>
      </c>
      <c r="AH67" s="3">
        <f>_xlfn.XLOOKUP(Table2[[#This Row],[SAPSA Number]],'SA STD Shotgun'!B:B,'SA STD Shotgun'!J:J)</f>
        <v>0</v>
      </c>
      <c r="AI67" s="3">
        <f>_xlfn.XLOOKUP(Table2[[#This Row],[SAPSA Number]],'MAN STD Shotgun'!B:B,'MAN STD Shotgun'!J:J)</f>
        <v>0</v>
      </c>
      <c r="AJ67" s="4">
        <f>_xlfn.XLOOKUP(Table2[[#This Row],[SAPSA Number]],'MODIFIED Shotgun'!B:B,'MODIFIED Shotgun'!J:J)</f>
        <v>0</v>
      </c>
    </row>
    <row r="68" spans="1:36" x14ac:dyDescent="0.25">
      <c r="A68" s="2">
        <v>1929</v>
      </c>
      <c r="B68" s="2" t="str">
        <f>_xlfn.XLOOKUP(Table2[[#This Row],[SAPSA Number]],Table1[SAPSA number],Table1[Paid up])</f>
        <v>Y</v>
      </c>
      <c r="C68" s="5" t="s">
        <v>44</v>
      </c>
      <c r="D68" s="5" t="s">
        <v>45</v>
      </c>
      <c r="E68" s="3" t="s">
        <v>42</v>
      </c>
      <c r="F68" s="77" t="str">
        <f ca="1">_xlfn.XLOOKUP(Table2[[#This Row],[SAPSA Number]],Table1[SAPSA number],Table1[Gender])</f>
        <v xml:space="preserve"> </v>
      </c>
      <c r="G68" s="3">
        <f ca="1">_xlfn.XLOOKUP(Table2[[#This Row],[SAPSA Number]],Table1[SAPSA number],Table1[Age])</f>
        <v>43</v>
      </c>
      <c r="H68" s="3">
        <v>0</v>
      </c>
      <c r="I68" s="3">
        <f>SUM(Table2[[#This Row],[Club Points]:[League Points Earned - Dec]])</f>
        <v>0</v>
      </c>
      <c r="J68" s="3">
        <f>_xlfn.XLOOKUP(Table2[[#This Row],[SAPSA Number]],'STD Handgun'!B:B,'STD Handgun'!J:J)+_xlfn.XLOOKUP(Table2[[#This Row],[SAPSA Number]],'PROD Handgun'!B:B,'PROD Handgun'!J:J)+_xlfn.XLOOKUP(Table2[[#This Row],[SAPSA Number]],'PROD OPTICS Handgun'!B:B,'PROD OPTICS Handgun'!J:J)+_xlfn.XLOOKUP(Table2[[#This Row],[SAPSA Number]],'OPEN Handgun'!B:B,'OPEN Handgun'!J:J)+_xlfn.XLOOKUP(Table2[[#This Row],[SAPSA Number]],'CLASSIC Handgun'!B:B,'CLASSIC Handgun'!J:J)+_xlfn.XLOOKUP(Table2[[#This Row],[SAPSA Number]],Revolver!B:B,Revolver!J:J)+_xlfn.XLOOKUP(Table2[[#This Row],[SAPSA Number]],PCC!B:B,PCC!J:J)+_xlfn.XLOOKUP(Table2[[#This Row],[SAPSA Number]],'SAOpen Rifle'!B:B,'SAOpen Rifle'!J:J)+_xlfn.XLOOKUP(Table2[[#This Row],[SAPSA Number]],'SA Std Rifle'!B:B,'SA Std Rifle'!J:J)+_xlfn.XLOOKUP(Table2[[#This Row],[SAPSA Number]],'Open Mini Rifle'!B:B,'Open Mini Rifle'!J:J)+_xlfn.XLOOKUP(Table2[[#This Row],[SAPSA Number]],'STD Mini Rifle'!B:B,'STD Mini Rifle'!J:J)+_xlfn.XLOOKUP(Table2[[#This Row],[SAPSA Number]],'SA OPEN Shotgun'!B:B,'SA OPEN Shotgun'!J:J)+_xlfn.XLOOKUP(Table2[[#This Row],[SAPSA Number]],'SA STD Shotgun'!B:B,'SA STD Shotgun'!J:J)+_xlfn.XLOOKUP(Table2[[#This Row],[SAPSA Number]],'MAN STD Shotgun'!B:B,'MAN STD Shotgun'!J:J)+_xlfn.XLOOKUP(Table2[[#This Row],[SAPSA Number]],'MODIFIED Shotgun'!B:B,'MODIFIED Shotgun'!J:J)</f>
        <v>0</v>
      </c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>
        <f>_xlfn.XLOOKUP(Table2[[#This Row],[SAPSA Number]],'STD Handgun'!B:B,'STD Handgun'!J:J)</f>
        <v>0</v>
      </c>
      <c r="X68" s="3">
        <f>_xlfn.XLOOKUP(Table2[[#This Row],[SAPSA Number]],'PROD OPTICS Handgun'!B:B,'PROD OPTICS Handgun'!J:J)</f>
        <v>0</v>
      </c>
      <c r="Y68" s="3">
        <f>_xlfn.XLOOKUP(Table2[[#This Row],[SAPSA Number]],'PROD Handgun'!B:B,'PROD Handgun'!J:J)</f>
        <v>0</v>
      </c>
      <c r="Z68" s="3">
        <f>_xlfn.XLOOKUP(Table2[[#This Row],[SAPSA Number]],'OPEN Handgun'!B:B,'OPEN Handgun'!J:J)</f>
        <v>0</v>
      </c>
      <c r="AA68" s="3">
        <f>_xlfn.XLOOKUP(Table2[[#This Row],[SAPSA Number]],'CLASSIC Handgun'!B:B,'CLASSIC Handgun'!J:J)</f>
        <v>0</v>
      </c>
      <c r="AB68" s="3">
        <f>_xlfn.XLOOKUP(Table2[[#This Row],[SAPSA Number]],PCC!B:B,PCC!J:J)</f>
        <v>0</v>
      </c>
      <c r="AC68" s="3">
        <f>_xlfn.XLOOKUP(Table2[[#This Row],[SAPSA Number]],'SAOpen Rifle'!B:B,'SAOpen Rifle'!J:J)</f>
        <v>0</v>
      </c>
      <c r="AD68" s="3">
        <f>_xlfn.XLOOKUP(Table2[[#This Row],[SAPSA Number]],'SA Std Rifle'!B:B,'SA Std Rifle'!J:J)</f>
        <v>0</v>
      </c>
      <c r="AE68" s="3">
        <f>_xlfn.XLOOKUP(Table2[[#This Row],[SAPSA Number]],'STD Mini Rifle'!B:B,'STD Mini Rifle'!J:J)</f>
        <v>0</v>
      </c>
      <c r="AF68" s="3">
        <f>_xlfn.XLOOKUP(Table2[[#This Row],[SAPSA Number]],'Open Mini Rifle'!B:B,'Open Mini Rifle'!J:J)</f>
        <v>0</v>
      </c>
      <c r="AG68" s="3">
        <f>_xlfn.XLOOKUP(Table2[[#This Row],[SAPSA Number]],'SA OPEN Shotgun'!B:B,'SA OPEN Shotgun'!J:J)</f>
        <v>0</v>
      </c>
      <c r="AH68" s="3">
        <f>_xlfn.XLOOKUP(Table2[[#This Row],[SAPSA Number]],'SA STD Shotgun'!B:B,'SA STD Shotgun'!J:J)</f>
        <v>0</v>
      </c>
      <c r="AI68" s="3">
        <f>_xlfn.XLOOKUP(Table2[[#This Row],[SAPSA Number]],'MAN STD Shotgun'!B:B,'MAN STD Shotgun'!J:J)</f>
        <v>0</v>
      </c>
      <c r="AJ68" s="4">
        <f>_xlfn.XLOOKUP(Table2[[#This Row],[SAPSA Number]],'MODIFIED Shotgun'!B:B,'MODIFIED Shotgun'!J:J)</f>
        <v>0</v>
      </c>
    </row>
    <row r="69" spans="1:36" x14ac:dyDescent="0.25">
      <c r="A69" s="2">
        <v>1838</v>
      </c>
      <c r="B69" s="2" t="str">
        <f>_xlfn.XLOOKUP(Table2[[#This Row],[SAPSA Number]],Table1[SAPSA number],Table1[Paid up])</f>
        <v>Y</v>
      </c>
      <c r="C69" s="5" t="s">
        <v>208</v>
      </c>
      <c r="D69" s="5" t="s">
        <v>209</v>
      </c>
      <c r="E69" s="3" t="s">
        <v>210</v>
      </c>
      <c r="F69" s="77" t="str">
        <f ca="1">_xlfn.XLOOKUP(Table2[[#This Row],[SAPSA Number]],Table1[SAPSA number],Table1[Gender])</f>
        <v>S</v>
      </c>
      <c r="G69" s="3">
        <f ca="1">_xlfn.XLOOKUP(Table2[[#This Row],[SAPSA Number]],Table1[SAPSA number],Table1[Age])</f>
        <v>51</v>
      </c>
      <c r="H69" s="3">
        <v>0</v>
      </c>
      <c r="I69" s="3">
        <f>SUM(Table2[[#This Row],[Club Points]:[League Points Earned - Dec]])</f>
        <v>1</v>
      </c>
      <c r="J69" s="3">
        <f>_xlfn.XLOOKUP(Table2[[#This Row],[SAPSA Number]],'STD Handgun'!B:B,'STD Handgun'!J:J)+_xlfn.XLOOKUP(Table2[[#This Row],[SAPSA Number]],'PROD Handgun'!B:B,'PROD Handgun'!J:J)+_xlfn.XLOOKUP(Table2[[#This Row],[SAPSA Number]],'PROD OPTICS Handgun'!B:B,'PROD OPTICS Handgun'!J:J)+_xlfn.XLOOKUP(Table2[[#This Row],[SAPSA Number]],'OPEN Handgun'!B:B,'OPEN Handgun'!J:J)+_xlfn.XLOOKUP(Table2[[#This Row],[SAPSA Number]],'CLASSIC Handgun'!B:B,'CLASSIC Handgun'!J:J)+_xlfn.XLOOKUP(Table2[[#This Row],[SAPSA Number]],Revolver!B:B,Revolver!J:J)+_xlfn.XLOOKUP(Table2[[#This Row],[SAPSA Number]],PCC!B:B,PCC!J:J)+_xlfn.XLOOKUP(Table2[[#This Row],[SAPSA Number]],'SAOpen Rifle'!B:B,'SAOpen Rifle'!J:J)+_xlfn.XLOOKUP(Table2[[#This Row],[SAPSA Number]],'SA Std Rifle'!B:B,'SA Std Rifle'!J:J)+_xlfn.XLOOKUP(Table2[[#This Row],[SAPSA Number]],'Open Mini Rifle'!B:B,'Open Mini Rifle'!J:J)+_xlfn.XLOOKUP(Table2[[#This Row],[SAPSA Number]],'STD Mini Rifle'!B:B,'STD Mini Rifle'!J:J)+_xlfn.XLOOKUP(Table2[[#This Row],[SAPSA Number]],'SA OPEN Shotgun'!B:B,'SA OPEN Shotgun'!J:J)+_xlfn.XLOOKUP(Table2[[#This Row],[SAPSA Number]],'SA STD Shotgun'!B:B,'SA STD Shotgun'!J:J)+_xlfn.XLOOKUP(Table2[[#This Row],[SAPSA Number]],'MAN STD Shotgun'!B:B,'MAN STD Shotgun'!J:J)+_xlfn.XLOOKUP(Table2[[#This Row],[SAPSA Number]],'MODIFIED Shotgun'!B:B,'MODIFIED Shotgun'!J:J)</f>
        <v>1</v>
      </c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>
        <f>_xlfn.XLOOKUP(Table2[[#This Row],[SAPSA Number]],'STD Handgun'!B:B,'STD Handgun'!J:J)</f>
        <v>1</v>
      </c>
      <c r="X69" s="3">
        <f>_xlfn.XLOOKUP(Table2[[#This Row],[SAPSA Number]],'PROD OPTICS Handgun'!B:B,'PROD OPTICS Handgun'!J:J)</f>
        <v>0</v>
      </c>
      <c r="Y69" s="3">
        <f>_xlfn.XLOOKUP(Table2[[#This Row],[SAPSA Number]],'PROD Handgun'!B:B,'PROD Handgun'!J:J)</f>
        <v>0</v>
      </c>
      <c r="Z69" s="3">
        <f>_xlfn.XLOOKUP(Table2[[#This Row],[SAPSA Number]],'OPEN Handgun'!B:B,'OPEN Handgun'!J:J)</f>
        <v>0</v>
      </c>
      <c r="AA69" s="3">
        <f>_xlfn.XLOOKUP(Table2[[#This Row],[SAPSA Number]],'CLASSIC Handgun'!B:B,'CLASSIC Handgun'!J:J)</f>
        <v>0</v>
      </c>
      <c r="AB69" s="3">
        <f>_xlfn.XLOOKUP(Table2[[#This Row],[SAPSA Number]],PCC!B:B,PCC!J:J)</f>
        <v>0</v>
      </c>
      <c r="AC69" s="3">
        <f>_xlfn.XLOOKUP(Table2[[#This Row],[SAPSA Number]],'SAOpen Rifle'!B:B,'SAOpen Rifle'!J:J)</f>
        <v>0</v>
      </c>
      <c r="AD69" s="3">
        <f>_xlfn.XLOOKUP(Table2[[#This Row],[SAPSA Number]],'SA Std Rifle'!B:B,'SA Std Rifle'!J:J)</f>
        <v>0</v>
      </c>
      <c r="AE69" s="3">
        <f>_xlfn.XLOOKUP(Table2[[#This Row],[SAPSA Number]],'STD Mini Rifle'!B:B,'STD Mini Rifle'!J:J)</f>
        <v>0</v>
      </c>
      <c r="AF69" s="3">
        <f>_xlfn.XLOOKUP(Table2[[#This Row],[SAPSA Number]],'Open Mini Rifle'!B:B,'Open Mini Rifle'!J:J)</f>
        <v>0</v>
      </c>
      <c r="AG69" s="3">
        <f>_xlfn.XLOOKUP(Table2[[#This Row],[SAPSA Number]],'SA OPEN Shotgun'!B:B,'SA OPEN Shotgun'!J:J)</f>
        <v>0</v>
      </c>
      <c r="AH69" s="3">
        <f>_xlfn.XLOOKUP(Table2[[#This Row],[SAPSA Number]],'SA STD Shotgun'!B:B,'SA STD Shotgun'!J:J)</f>
        <v>0</v>
      </c>
      <c r="AI69" s="3">
        <f>_xlfn.XLOOKUP(Table2[[#This Row],[SAPSA Number]],'MAN STD Shotgun'!B:B,'MAN STD Shotgun'!J:J)</f>
        <v>0</v>
      </c>
      <c r="AJ69" s="4">
        <f>_xlfn.XLOOKUP(Table2[[#This Row],[SAPSA Number]],'MODIFIED Shotgun'!B:B,'MODIFIED Shotgun'!J:J)</f>
        <v>0</v>
      </c>
    </row>
    <row r="70" spans="1:36" x14ac:dyDescent="0.25">
      <c r="A70" s="2">
        <v>3703</v>
      </c>
      <c r="B70" s="2" t="str">
        <f>_xlfn.XLOOKUP(Table2[[#This Row],[SAPSA Number]],Table1[SAPSA number],Table1[Paid up])</f>
        <v>Y</v>
      </c>
      <c r="C70" s="5" t="s">
        <v>142</v>
      </c>
      <c r="D70" s="5" t="s">
        <v>143</v>
      </c>
      <c r="E70" s="3" t="s">
        <v>140</v>
      </c>
      <c r="F70" s="77" t="str">
        <f ca="1">_xlfn.XLOOKUP(Table2[[#This Row],[SAPSA Number]],Table1[SAPSA number],Table1[Gender])</f>
        <v>S</v>
      </c>
      <c r="G70" s="3">
        <f ca="1">_xlfn.XLOOKUP(Table2[[#This Row],[SAPSA Number]],Table1[SAPSA number],Table1[Age])</f>
        <v>55</v>
      </c>
      <c r="H70" s="3">
        <v>3</v>
      </c>
      <c r="I70" s="3">
        <f>SUM(Table2[[#This Row],[Club Points]:[League Points Earned - Dec]])</f>
        <v>5</v>
      </c>
      <c r="J70" s="3">
        <f>_xlfn.XLOOKUP(Table2[[#This Row],[SAPSA Number]],'STD Handgun'!B:B,'STD Handgun'!J:J)+_xlfn.XLOOKUP(Table2[[#This Row],[SAPSA Number]],'PROD Handgun'!B:B,'PROD Handgun'!J:J)+_xlfn.XLOOKUP(Table2[[#This Row],[SAPSA Number]],'PROD OPTICS Handgun'!B:B,'PROD OPTICS Handgun'!J:J)+_xlfn.XLOOKUP(Table2[[#This Row],[SAPSA Number]],'OPEN Handgun'!B:B,'OPEN Handgun'!J:J)+_xlfn.XLOOKUP(Table2[[#This Row],[SAPSA Number]],'CLASSIC Handgun'!B:B,'CLASSIC Handgun'!J:J)+_xlfn.XLOOKUP(Table2[[#This Row],[SAPSA Number]],Revolver!B:B,Revolver!J:J)+_xlfn.XLOOKUP(Table2[[#This Row],[SAPSA Number]],PCC!B:B,PCC!J:J)+_xlfn.XLOOKUP(Table2[[#This Row],[SAPSA Number]],'SAOpen Rifle'!B:B,'SAOpen Rifle'!J:J)+_xlfn.XLOOKUP(Table2[[#This Row],[SAPSA Number]],'SA Std Rifle'!B:B,'SA Std Rifle'!J:J)+_xlfn.XLOOKUP(Table2[[#This Row],[SAPSA Number]],'Open Mini Rifle'!B:B,'Open Mini Rifle'!J:J)+_xlfn.XLOOKUP(Table2[[#This Row],[SAPSA Number]],'STD Mini Rifle'!B:B,'STD Mini Rifle'!J:J)+_xlfn.XLOOKUP(Table2[[#This Row],[SAPSA Number]],'SA OPEN Shotgun'!B:B,'SA OPEN Shotgun'!J:J)+_xlfn.XLOOKUP(Table2[[#This Row],[SAPSA Number]],'SA STD Shotgun'!B:B,'SA STD Shotgun'!J:J)+_xlfn.XLOOKUP(Table2[[#This Row],[SAPSA Number]],'MAN STD Shotgun'!B:B,'MAN STD Shotgun'!J:J)+_xlfn.XLOOKUP(Table2[[#This Row],[SAPSA Number]],'MODIFIED Shotgun'!B:B,'MODIFIED Shotgun'!J:J)</f>
        <v>3</v>
      </c>
      <c r="K70" s="3">
        <v>2</v>
      </c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>
        <f>_xlfn.XLOOKUP(Table2[[#This Row],[SAPSA Number]],'STD Handgun'!B:B,'STD Handgun'!J:J)</f>
        <v>0</v>
      </c>
      <c r="X70" s="3">
        <f>_xlfn.XLOOKUP(Table2[[#This Row],[SAPSA Number]],'PROD OPTICS Handgun'!B:B,'PROD OPTICS Handgun'!J:J)</f>
        <v>1</v>
      </c>
      <c r="Y70" s="3">
        <f>_xlfn.XLOOKUP(Table2[[#This Row],[SAPSA Number]],'PROD Handgun'!B:B,'PROD Handgun'!J:J)</f>
        <v>0</v>
      </c>
      <c r="Z70" s="3">
        <f>_xlfn.XLOOKUP(Table2[[#This Row],[SAPSA Number]],'OPEN Handgun'!B:B,'OPEN Handgun'!J:J)</f>
        <v>0</v>
      </c>
      <c r="AA70" s="3">
        <f>_xlfn.XLOOKUP(Table2[[#This Row],[SAPSA Number]],'CLASSIC Handgun'!B:B,'CLASSIC Handgun'!J:J)</f>
        <v>0</v>
      </c>
      <c r="AB70" s="3">
        <f>_xlfn.XLOOKUP(Table2[[#This Row],[SAPSA Number]],PCC!B:B,PCC!J:J)</f>
        <v>0</v>
      </c>
      <c r="AC70" s="3">
        <f>_xlfn.XLOOKUP(Table2[[#This Row],[SAPSA Number]],'SAOpen Rifle'!B:B,'SAOpen Rifle'!J:J)</f>
        <v>2</v>
      </c>
      <c r="AD70" s="3">
        <f>_xlfn.XLOOKUP(Table2[[#This Row],[SAPSA Number]],'SA Std Rifle'!B:B,'SA Std Rifle'!J:J)</f>
        <v>0</v>
      </c>
      <c r="AE70" s="3">
        <f>_xlfn.XLOOKUP(Table2[[#This Row],[SAPSA Number]],'STD Mini Rifle'!B:B,'STD Mini Rifle'!J:J)</f>
        <v>0</v>
      </c>
      <c r="AF70" s="3">
        <f>_xlfn.XLOOKUP(Table2[[#This Row],[SAPSA Number]],'Open Mini Rifle'!B:B,'Open Mini Rifle'!J:J)</f>
        <v>0</v>
      </c>
      <c r="AG70" s="3">
        <f>_xlfn.XLOOKUP(Table2[[#This Row],[SAPSA Number]],'SA OPEN Shotgun'!B:B,'SA OPEN Shotgun'!J:J)</f>
        <v>0</v>
      </c>
      <c r="AH70" s="3">
        <f>_xlfn.XLOOKUP(Table2[[#This Row],[SAPSA Number]],'SA STD Shotgun'!B:B,'SA STD Shotgun'!J:J)</f>
        <v>0</v>
      </c>
      <c r="AI70" s="3">
        <f>_xlfn.XLOOKUP(Table2[[#This Row],[SAPSA Number]],'MAN STD Shotgun'!B:B,'MAN STD Shotgun'!J:J)</f>
        <v>0</v>
      </c>
      <c r="AJ70" s="4">
        <f>_xlfn.XLOOKUP(Table2[[#This Row],[SAPSA Number]],'MODIFIED Shotgun'!B:B,'MODIFIED Shotgun'!J:J)</f>
        <v>0</v>
      </c>
    </row>
    <row r="71" spans="1:36" x14ac:dyDescent="0.25">
      <c r="A71" s="2">
        <v>3822</v>
      </c>
      <c r="B71" s="2" t="str">
        <f>_xlfn.XLOOKUP(Table2[[#This Row],[SAPSA Number]],Table1[SAPSA number],Table1[Paid up])</f>
        <v>Y</v>
      </c>
      <c r="C71" s="5" t="s">
        <v>297</v>
      </c>
      <c r="D71" s="5" t="s">
        <v>298</v>
      </c>
      <c r="E71" s="3" t="s">
        <v>299</v>
      </c>
      <c r="F71" s="77" t="str">
        <f ca="1">_xlfn.XLOOKUP(Table2[[#This Row],[SAPSA Number]],Table1[SAPSA number],Table1[Gender])</f>
        <v>S</v>
      </c>
      <c r="G71" s="3">
        <f ca="1">_xlfn.XLOOKUP(Table2[[#This Row],[SAPSA Number]],Table1[SAPSA number],Table1[Age])</f>
        <v>51</v>
      </c>
      <c r="H71" s="3">
        <v>1</v>
      </c>
      <c r="I71" s="3">
        <f>SUM(Table2[[#This Row],[Club Points]:[League Points Earned - Dec]])</f>
        <v>10</v>
      </c>
      <c r="J71" s="3">
        <f>_xlfn.XLOOKUP(Table2[[#This Row],[SAPSA Number]],'STD Handgun'!B:B,'STD Handgun'!J:J)+_xlfn.XLOOKUP(Table2[[#This Row],[SAPSA Number]],'PROD Handgun'!B:B,'PROD Handgun'!J:J)+_xlfn.XLOOKUP(Table2[[#This Row],[SAPSA Number]],'PROD OPTICS Handgun'!B:B,'PROD OPTICS Handgun'!J:J)+_xlfn.XLOOKUP(Table2[[#This Row],[SAPSA Number]],'OPEN Handgun'!B:B,'OPEN Handgun'!J:J)+_xlfn.XLOOKUP(Table2[[#This Row],[SAPSA Number]],'CLASSIC Handgun'!B:B,'CLASSIC Handgun'!J:J)+_xlfn.XLOOKUP(Table2[[#This Row],[SAPSA Number]],Revolver!B:B,Revolver!J:J)+_xlfn.XLOOKUP(Table2[[#This Row],[SAPSA Number]],PCC!B:B,PCC!J:J)+_xlfn.XLOOKUP(Table2[[#This Row],[SAPSA Number]],'SAOpen Rifle'!B:B,'SAOpen Rifle'!J:J)+_xlfn.XLOOKUP(Table2[[#This Row],[SAPSA Number]],'SA Std Rifle'!B:B,'SA Std Rifle'!J:J)+_xlfn.XLOOKUP(Table2[[#This Row],[SAPSA Number]],'Open Mini Rifle'!B:B,'Open Mini Rifle'!J:J)+_xlfn.XLOOKUP(Table2[[#This Row],[SAPSA Number]],'STD Mini Rifle'!B:B,'STD Mini Rifle'!J:J)+_xlfn.XLOOKUP(Table2[[#This Row],[SAPSA Number]],'SA OPEN Shotgun'!B:B,'SA OPEN Shotgun'!J:J)+_xlfn.XLOOKUP(Table2[[#This Row],[SAPSA Number]],'SA STD Shotgun'!B:B,'SA STD Shotgun'!J:J)+_xlfn.XLOOKUP(Table2[[#This Row],[SAPSA Number]],'MAN STD Shotgun'!B:B,'MAN STD Shotgun'!J:J)+_xlfn.XLOOKUP(Table2[[#This Row],[SAPSA Number]],'MODIFIED Shotgun'!B:B,'MODIFIED Shotgun'!J:J)</f>
        <v>8</v>
      </c>
      <c r="K71" s="3"/>
      <c r="L71" s="3"/>
      <c r="M71" s="3"/>
      <c r="N71" s="3"/>
      <c r="O71" s="3"/>
      <c r="P71" s="3">
        <v>2</v>
      </c>
      <c r="Q71" s="3"/>
      <c r="R71" s="3"/>
      <c r="S71" s="3"/>
      <c r="T71" s="3"/>
      <c r="U71" s="3"/>
      <c r="V71" s="3"/>
      <c r="W71" s="3">
        <f>_xlfn.XLOOKUP(Table2[[#This Row],[SAPSA Number]],'STD Handgun'!B:B,'STD Handgun'!J:J)</f>
        <v>0</v>
      </c>
      <c r="X71" s="3">
        <f>_xlfn.XLOOKUP(Table2[[#This Row],[SAPSA Number]],'PROD OPTICS Handgun'!B:B,'PROD OPTICS Handgun'!J:J)</f>
        <v>0</v>
      </c>
      <c r="Y71" s="3">
        <f>_xlfn.XLOOKUP(Table2[[#This Row],[SAPSA Number]],'PROD Handgun'!B:B,'PROD Handgun'!J:J)</f>
        <v>3</v>
      </c>
      <c r="Z71" s="3">
        <f>_xlfn.XLOOKUP(Table2[[#This Row],[SAPSA Number]],'OPEN Handgun'!B:B,'OPEN Handgun'!J:J)</f>
        <v>0</v>
      </c>
      <c r="AA71" s="3">
        <f>_xlfn.XLOOKUP(Table2[[#This Row],[SAPSA Number]],'CLASSIC Handgun'!B:B,'CLASSIC Handgun'!J:J)</f>
        <v>0</v>
      </c>
      <c r="AB71" s="3">
        <f>_xlfn.XLOOKUP(Table2[[#This Row],[SAPSA Number]],PCC!B:B,PCC!J:J)</f>
        <v>3</v>
      </c>
      <c r="AC71" s="3">
        <f>_xlfn.XLOOKUP(Table2[[#This Row],[SAPSA Number]],'SAOpen Rifle'!B:B,'SAOpen Rifle'!J:J)</f>
        <v>0</v>
      </c>
      <c r="AD71" s="3">
        <f>_xlfn.XLOOKUP(Table2[[#This Row],[SAPSA Number]],'SA Std Rifle'!B:B,'SA Std Rifle'!J:J)</f>
        <v>0</v>
      </c>
      <c r="AE71" s="3">
        <f>_xlfn.XLOOKUP(Table2[[#This Row],[SAPSA Number]],'STD Mini Rifle'!B:B,'STD Mini Rifle'!J:J)</f>
        <v>0</v>
      </c>
      <c r="AF71" s="3">
        <f>_xlfn.XLOOKUP(Table2[[#This Row],[SAPSA Number]],'Open Mini Rifle'!B:B,'Open Mini Rifle'!J:J)</f>
        <v>0</v>
      </c>
      <c r="AG71" s="3">
        <f>_xlfn.XLOOKUP(Table2[[#This Row],[SAPSA Number]],'SA OPEN Shotgun'!B:B,'SA OPEN Shotgun'!J:J)</f>
        <v>0</v>
      </c>
      <c r="AH71" s="3">
        <f>_xlfn.XLOOKUP(Table2[[#This Row],[SAPSA Number]],'SA STD Shotgun'!B:B,'SA STD Shotgun'!J:J)</f>
        <v>2</v>
      </c>
      <c r="AI71" s="3">
        <f>_xlfn.XLOOKUP(Table2[[#This Row],[SAPSA Number]],'MAN STD Shotgun'!B:B,'MAN STD Shotgun'!J:J)</f>
        <v>0</v>
      </c>
      <c r="AJ71" s="4">
        <f>_xlfn.XLOOKUP(Table2[[#This Row],[SAPSA Number]],'MODIFIED Shotgun'!B:B,'MODIFIED Shotgun'!J:J)</f>
        <v>0</v>
      </c>
    </row>
    <row r="72" spans="1:36" x14ac:dyDescent="0.25">
      <c r="A72" s="2">
        <v>4966</v>
      </c>
      <c r="B72" s="2" t="str">
        <f>_xlfn.XLOOKUP(Table2[[#This Row],[SAPSA Number]],Table1[SAPSA number],Table1[Paid up])</f>
        <v>Y</v>
      </c>
      <c r="C72" s="5" t="s">
        <v>313</v>
      </c>
      <c r="D72" s="5" t="s">
        <v>314</v>
      </c>
      <c r="E72" s="3" t="s">
        <v>39</v>
      </c>
      <c r="F72" s="77" t="str">
        <f ca="1">_xlfn.XLOOKUP(Table2[[#This Row],[SAPSA Number]],Table1[SAPSA number],Table1[Gender])</f>
        <v xml:space="preserve"> </v>
      </c>
      <c r="G72" s="3">
        <f ca="1">_xlfn.XLOOKUP(Table2[[#This Row],[SAPSA Number]],Table1[SAPSA number],Table1[Age])</f>
        <v>35</v>
      </c>
      <c r="H72" s="3">
        <v>0</v>
      </c>
      <c r="I72" s="3">
        <f>SUM(Table2[[#This Row],[Club Points]:[League Points Earned - Dec]])</f>
        <v>6</v>
      </c>
      <c r="J72" s="3">
        <f>_xlfn.XLOOKUP(Table2[[#This Row],[SAPSA Number]],'STD Handgun'!B:B,'STD Handgun'!J:J)+_xlfn.XLOOKUP(Table2[[#This Row],[SAPSA Number]],'PROD Handgun'!B:B,'PROD Handgun'!J:J)+_xlfn.XLOOKUP(Table2[[#This Row],[SAPSA Number]],'PROD OPTICS Handgun'!B:B,'PROD OPTICS Handgun'!J:J)+_xlfn.XLOOKUP(Table2[[#This Row],[SAPSA Number]],'OPEN Handgun'!B:B,'OPEN Handgun'!J:J)+_xlfn.XLOOKUP(Table2[[#This Row],[SAPSA Number]],'CLASSIC Handgun'!B:B,'CLASSIC Handgun'!J:J)+_xlfn.XLOOKUP(Table2[[#This Row],[SAPSA Number]],Revolver!B:B,Revolver!J:J)+_xlfn.XLOOKUP(Table2[[#This Row],[SAPSA Number]],PCC!B:B,PCC!J:J)+_xlfn.XLOOKUP(Table2[[#This Row],[SAPSA Number]],'SAOpen Rifle'!B:B,'SAOpen Rifle'!J:J)+_xlfn.XLOOKUP(Table2[[#This Row],[SAPSA Number]],'SA Std Rifle'!B:B,'SA Std Rifle'!J:J)+_xlfn.XLOOKUP(Table2[[#This Row],[SAPSA Number]],'Open Mini Rifle'!B:B,'Open Mini Rifle'!J:J)+_xlfn.XLOOKUP(Table2[[#This Row],[SAPSA Number]],'STD Mini Rifle'!B:B,'STD Mini Rifle'!J:J)+_xlfn.XLOOKUP(Table2[[#This Row],[SAPSA Number]],'SA OPEN Shotgun'!B:B,'SA OPEN Shotgun'!J:J)+_xlfn.XLOOKUP(Table2[[#This Row],[SAPSA Number]],'SA STD Shotgun'!B:B,'SA STD Shotgun'!J:J)+_xlfn.XLOOKUP(Table2[[#This Row],[SAPSA Number]],'MAN STD Shotgun'!B:B,'MAN STD Shotgun'!J:J)+_xlfn.XLOOKUP(Table2[[#This Row],[SAPSA Number]],'MODIFIED Shotgun'!B:B,'MODIFIED Shotgun'!J:J)</f>
        <v>6</v>
      </c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>
        <f>_xlfn.XLOOKUP(Table2[[#This Row],[SAPSA Number]],'STD Handgun'!B:B,'STD Handgun'!J:J)</f>
        <v>1</v>
      </c>
      <c r="X72" s="3">
        <f>_xlfn.XLOOKUP(Table2[[#This Row],[SAPSA Number]],'PROD OPTICS Handgun'!B:B,'PROD OPTICS Handgun'!J:J)</f>
        <v>0</v>
      </c>
      <c r="Y72" s="3">
        <f>_xlfn.XLOOKUP(Table2[[#This Row],[SAPSA Number]],'PROD Handgun'!B:B,'PROD Handgun'!J:J)</f>
        <v>0</v>
      </c>
      <c r="Z72" s="3">
        <f>_xlfn.XLOOKUP(Table2[[#This Row],[SAPSA Number]],'OPEN Handgun'!B:B,'OPEN Handgun'!J:J)</f>
        <v>0</v>
      </c>
      <c r="AA72" s="3">
        <f>_xlfn.XLOOKUP(Table2[[#This Row],[SAPSA Number]],'CLASSIC Handgun'!B:B,'CLASSIC Handgun'!J:J)</f>
        <v>0</v>
      </c>
      <c r="AB72" s="3">
        <f>_xlfn.XLOOKUP(Table2[[#This Row],[SAPSA Number]],PCC!B:B,PCC!J:J)</f>
        <v>4</v>
      </c>
      <c r="AC72" s="3">
        <f>_xlfn.XLOOKUP(Table2[[#This Row],[SAPSA Number]],'SAOpen Rifle'!B:B,'SAOpen Rifle'!J:J)</f>
        <v>1</v>
      </c>
      <c r="AD72" s="3">
        <f>_xlfn.XLOOKUP(Table2[[#This Row],[SAPSA Number]],'SA Std Rifle'!B:B,'SA Std Rifle'!J:J)</f>
        <v>0</v>
      </c>
      <c r="AE72" s="3">
        <f>_xlfn.XLOOKUP(Table2[[#This Row],[SAPSA Number]],'STD Mini Rifle'!B:B,'STD Mini Rifle'!J:J)</f>
        <v>0</v>
      </c>
      <c r="AF72" s="3">
        <f>_xlfn.XLOOKUP(Table2[[#This Row],[SAPSA Number]],'Open Mini Rifle'!B:B,'Open Mini Rifle'!J:J)</f>
        <v>0</v>
      </c>
      <c r="AG72" s="3">
        <f>_xlfn.XLOOKUP(Table2[[#This Row],[SAPSA Number]],'SA OPEN Shotgun'!B:B,'SA OPEN Shotgun'!J:J)</f>
        <v>0</v>
      </c>
      <c r="AH72" s="3">
        <f>_xlfn.XLOOKUP(Table2[[#This Row],[SAPSA Number]],'SA STD Shotgun'!B:B,'SA STD Shotgun'!J:J)</f>
        <v>0</v>
      </c>
      <c r="AI72" s="3">
        <f>_xlfn.XLOOKUP(Table2[[#This Row],[SAPSA Number]],'MAN STD Shotgun'!B:B,'MAN STD Shotgun'!J:J)</f>
        <v>0</v>
      </c>
      <c r="AJ72" s="4">
        <f>_xlfn.XLOOKUP(Table2[[#This Row],[SAPSA Number]],'MODIFIED Shotgun'!B:B,'MODIFIED Shotgun'!J:J)</f>
        <v>0</v>
      </c>
    </row>
    <row r="73" spans="1:36" x14ac:dyDescent="0.25">
      <c r="A73" s="2">
        <v>572</v>
      </c>
      <c r="B73" s="2" t="str">
        <f>_xlfn.XLOOKUP(Table2[[#This Row],[SAPSA Number]],Table1[SAPSA number],Table1[Paid up])</f>
        <v>Y</v>
      </c>
      <c r="C73" s="5" t="s">
        <v>90</v>
      </c>
      <c r="D73" s="5" t="s">
        <v>91</v>
      </c>
      <c r="E73" s="3" t="s">
        <v>90</v>
      </c>
      <c r="F73" s="77" t="str">
        <f ca="1">_xlfn.XLOOKUP(Table2[[#This Row],[SAPSA Number]],Table1[SAPSA number],Table1[Gender])</f>
        <v>S</v>
      </c>
      <c r="G73" s="3">
        <f ca="1">_xlfn.XLOOKUP(Table2[[#This Row],[SAPSA Number]],Table1[SAPSA number],Table1[Age])</f>
        <v>59</v>
      </c>
      <c r="H73" s="3">
        <v>5</v>
      </c>
      <c r="I73" s="3">
        <f>SUM(Table2[[#This Row],[Club Points]:[League Points Earned - Dec]])</f>
        <v>16</v>
      </c>
      <c r="J73" s="3">
        <f>_xlfn.XLOOKUP(Table2[[#This Row],[SAPSA Number]],'STD Handgun'!B:B,'STD Handgun'!J:J)+_xlfn.XLOOKUP(Table2[[#This Row],[SAPSA Number]],'PROD Handgun'!B:B,'PROD Handgun'!J:J)+_xlfn.XLOOKUP(Table2[[#This Row],[SAPSA Number]],'PROD OPTICS Handgun'!B:B,'PROD OPTICS Handgun'!J:J)+_xlfn.XLOOKUP(Table2[[#This Row],[SAPSA Number]],'OPEN Handgun'!B:B,'OPEN Handgun'!J:J)+_xlfn.XLOOKUP(Table2[[#This Row],[SAPSA Number]],'CLASSIC Handgun'!B:B,'CLASSIC Handgun'!J:J)+_xlfn.XLOOKUP(Table2[[#This Row],[SAPSA Number]],Revolver!B:B,Revolver!J:J)+_xlfn.XLOOKUP(Table2[[#This Row],[SAPSA Number]],PCC!B:B,PCC!J:J)+_xlfn.XLOOKUP(Table2[[#This Row],[SAPSA Number]],'SAOpen Rifle'!B:B,'SAOpen Rifle'!J:J)+_xlfn.XLOOKUP(Table2[[#This Row],[SAPSA Number]],'SA Std Rifle'!B:B,'SA Std Rifle'!J:J)+_xlfn.XLOOKUP(Table2[[#This Row],[SAPSA Number]],'Open Mini Rifle'!B:B,'Open Mini Rifle'!J:J)+_xlfn.XLOOKUP(Table2[[#This Row],[SAPSA Number]],'STD Mini Rifle'!B:B,'STD Mini Rifle'!J:J)+_xlfn.XLOOKUP(Table2[[#This Row],[SAPSA Number]],'SA OPEN Shotgun'!B:B,'SA OPEN Shotgun'!J:J)+_xlfn.XLOOKUP(Table2[[#This Row],[SAPSA Number]],'SA STD Shotgun'!B:B,'SA STD Shotgun'!J:J)+_xlfn.XLOOKUP(Table2[[#This Row],[SAPSA Number]],'MAN STD Shotgun'!B:B,'MAN STD Shotgun'!J:J)+_xlfn.XLOOKUP(Table2[[#This Row],[SAPSA Number]],'MODIFIED Shotgun'!B:B,'MODIFIED Shotgun'!J:J)</f>
        <v>14</v>
      </c>
      <c r="K73" s="3">
        <v>2</v>
      </c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>
        <f>_xlfn.XLOOKUP(Table2[[#This Row],[SAPSA Number]],'STD Handgun'!B:B,'STD Handgun'!J:J)</f>
        <v>0</v>
      </c>
      <c r="X73" s="3">
        <f>_xlfn.XLOOKUP(Table2[[#This Row],[SAPSA Number]],'PROD OPTICS Handgun'!B:B,'PROD OPTICS Handgun'!J:J)</f>
        <v>0</v>
      </c>
      <c r="Y73" s="3">
        <f>_xlfn.XLOOKUP(Table2[[#This Row],[SAPSA Number]],'PROD Handgun'!B:B,'PROD Handgun'!J:J)</f>
        <v>8</v>
      </c>
      <c r="Z73" s="3">
        <f>_xlfn.XLOOKUP(Table2[[#This Row],[SAPSA Number]],'OPEN Handgun'!B:B,'OPEN Handgun'!J:J)</f>
        <v>0</v>
      </c>
      <c r="AA73" s="3">
        <f>_xlfn.XLOOKUP(Table2[[#This Row],[SAPSA Number]],'CLASSIC Handgun'!B:B,'CLASSIC Handgun'!J:J)</f>
        <v>0</v>
      </c>
      <c r="AB73" s="3">
        <f>_xlfn.XLOOKUP(Table2[[#This Row],[SAPSA Number]],PCC!B:B,PCC!J:J)</f>
        <v>0</v>
      </c>
      <c r="AC73" s="3">
        <f>_xlfn.XLOOKUP(Table2[[#This Row],[SAPSA Number]],'SAOpen Rifle'!B:B,'SAOpen Rifle'!J:J)</f>
        <v>0</v>
      </c>
      <c r="AD73" s="3">
        <f>_xlfn.XLOOKUP(Table2[[#This Row],[SAPSA Number]],'SA Std Rifle'!B:B,'SA Std Rifle'!J:J)</f>
        <v>0</v>
      </c>
      <c r="AE73" s="3">
        <f>_xlfn.XLOOKUP(Table2[[#This Row],[SAPSA Number]],'STD Mini Rifle'!B:B,'STD Mini Rifle'!J:J)</f>
        <v>0</v>
      </c>
      <c r="AF73" s="3">
        <f>_xlfn.XLOOKUP(Table2[[#This Row],[SAPSA Number]],'Open Mini Rifle'!B:B,'Open Mini Rifle'!J:J)</f>
        <v>6</v>
      </c>
      <c r="AG73" s="3">
        <f>_xlfn.XLOOKUP(Table2[[#This Row],[SAPSA Number]],'SA OPEN Shotgun'!B:B,'SA OPEN Shotgun'!J:J)</f>
        <v>0</v>
      </c>
      <c r="AH73" s="3">
        <f>_xlfn.XLOOKUP(Table2[[#This Row],[SAPSA Number]],'SA STD Shotgun'!B:B,'SA STD Shotgun'!J:J)</f>
        <v>0</v>
      </c>
      <c r="AI73" s="3">
        <f>_xlfn.XLOOKUP(Table2[[#This Row],[SAPSA Number]],'MAN STD Shotgun'!B:B,'MAN STD Shotgun'!J:J)</f>
        <v>0</v>
      </c>
      <c r="AJ73" s="4">
        <f>_xlfn.XLOOKUP(Table2[[#This Row],[SAPSA Number]],'MODIFIED Shotgun'!B:B,'MODIFIED Shotgun'!J:J)</f>
        <v>0</v>
      </c>
    </row>
    <row r="74" spans="1:36" x14ac:dyDescent="0.25">
      <c r="A74" s="2">
        <v>1321</v>
      </c>
      <c r="B74" s="2" t="str">
        <f>_xlfn.XLOOKUP(Table2[[#This Row],[SAPSA Number]],Table1[SAPSA number],Table1[Paid up])</f>
        <v>Y</v>
      </c>
      <c r="C74" s="5" t="s">
        <v>234</v>
      </c>
      <c r="D74" s="5" t="s">
        <v>235</v>
      </c>
      <c r="E74" s="3" t="s">
        <v>236</v>
      </c>
      <c r="F74" s="77" t="str">
        <f ca="1">_xlfn.XLOOKUP(Table2[[#This Row],[SAPSA Number]],Table1[SAPSA number],Table1[Gender])</f>
        <v>S</v>
      </c>
      <c r="G74" s="3">
        <f ca="1">_xlfn.XLOOKUP(Table2[[#This Row],[SAPSA Number]],Table1[SAPSA number],Table1[Age])</f>
        <v>51</v>
      </c>
      <c r="H74" s="3">
        <v>3</v>
      </c>
      <c r="I74" s="3">
        <f>SUM(Table2[[#This Row],[Club Points]:[League Points Earned - Dec]])</f>
        <v>9</v>
      </c>
      <c r="J74" s="3">
        <f>_xlfn.XLOOKUP(Table2[[#This Row],[SAPSA Number]],'STD Handgun'!B:B,'STD Handgun'!J:J)+_xlfn.XLOOKUP(Table2[[#This Row],[SAPSA Number]],'PROD Handgun'!B:B,'PROD Handgun'!J:J)+_xlfn.XLOOKUP(Table2[[#This Row],[SAPSA Number]],'PROD OPTICS Handgun'!B:B,'PROD OPTICS Handgun'!J:J)+_xlfn.XLOOKUP(Table2[[#This Row],[SAPSA Number]],'OPEN Handgun'!B:B,'OPEN Handgun'!J:J)+_xlfn.XLOOKUP(Table2[[#This Row],[SAPSA Number]],'CLASSIC Handgun'!B:B,'CLASSIC Handgun'!J:J)+_xlfn.XLOOKUP(Table2[[#This Row],[SAPSA Number]],Revolver!B:B,Revolver!J:J)+_xlfn.XLOOKUP(Table2[[#This Row],[SAPSA Number]],PCC!B:B,PCC!J:J)+_xlfn.XLOOKUP(Table2[[#This Row],[SAPSA Number]],'SAOpen Rifle'!B:B,'SAOpen Rifle'!J:J)+_xlfn.XLOOKUP(Table2[[#This Row],[SAPSA Number]],'SA Std Rifle'!B:B,'SA Std Rifle'!J:J)+_xlfn.XLOOKUP(Table2[[#This Row],[SAPSA Number]],'Open Mini Rifle'!B:B,'Open Mini Rifle'!J:J)+_xlfn.XLOOKUP(Table2[[#This Row],[SAPSA Number]],'STD Mini Rifle'!B:B,'STD Mini Rifle'!J:J)+_xlfn.XLOOKUP(Table2[[#This Row],[SAPSA Number]],'SA OPEN Shotgun'!B:B,'SA OPEN Shotgun'!J:J)+_xlfn.XLOOKUP(Table2[[#This Row],[SAPSA Number]],'SA STD Shotgun'!B:B,'SA STD Shotgun'!J:J)+_xlfn.XLOOKUP(Table2[[#This Row],[SAPSA Number]],'MAN STD Shotgun'!B:B,'MAN STD Shotgun'!J:J)+_xlfn.XLOOKUP(Table2[[#This Row],[SAPSA Number]],'MODIFIED Shotgun'!B:B,'MODIFIED Shotgun'!J:J)</f>
        <v>3</v>
      </c>
      <c r="K74" s="3">
        <v>2</v>
      </c>
      <c r="L74" s="3"/>
      <c r="M74" s="3">
        <v>2</v>
      </c>
      <c r="N74" s="3"/>
      <c r="O74" s="3">
        <v>2</v>
      </c>
      <c r="P74" s="3"/>
      <c r="Q74" s="3"/>
      <c r="R74" s="3"/>
      <c r="S74" s="3"/>
      <c r="T74" s="3"/>
      <c r="U74" s="3"/>
      <c r="V74" s="3"/>
      <c r="W74" s="3">
        <f>_xlfn.XLOOKUP(Table2[[#This Row],[SAPSA Number]],'STD Handgun'!B:B,'STD Handgun'!J:J)</f>
        <v>0</v>
      </c>
      <c r="X74" s="3">
        <f>_xlfn.XLOOKUP(Table2[[#This Row],[SAPSA Number]],'PROD OPTICS Handgun'!B:B,'PROD OPTICS Handgun'!J:J)</f>
        <v>0</v>
      </c>
      <c r="Y74" s="3">
        <f>_xlfn.XLOOKUP(Table2[[#This Row],[SAPSA Number]],'PROD Handgun'!B:B,'PROD Handgun'!J:J)</f>
        <v>0</v>
      </c>
      <c r="Z74" s="3">
        <f>_xlfn.XLOOKUP(Table2[[#This Row],[SAPSA Number]],'OPEN Handgun'!B:B,'OPEN Handgun'!J:J)</f>
        <v>0</v>
      </c>
      <c r="AA74" s="3">
        <f>_xlfn.XLOOKUP(Table2[[#This Row],[SAPSA Number]],'CLASSIC Handgun'!B:B,'CLASSIC Handgun'!J:J)</f>
        <v>0</v>
      </c>
      <c r="AB74" s="3">
        <f>_xlfn.XLOOKUP(Table2[[#This Row],[SAPSA Number]],PCC!B:B,PCC!J:J)</f>
        <v>0</v>
      </c>
      <c r="AC74" s="3">
        <f>_xlfn.XLOOKUP(Table2[[#This Row],[SAPSA Number]],'SAOpen Rifle'!B:B,'SAOpen Rifle'!J:J)</f>
        <v>0</v>
      </c>
      <c r="AD74" s="3">
        <f>_xlfn.XLOOKUP(Table2[[#This Row],[SAPSA Number]],'SA Std Rifle'!B:B,'SA Std Rifle'!J:J)</f>
        <v>0</v>
      </c>
      <c r="AE74" s="3">
        <f>_xlfn.XLOOKUP(Table2[[#This Row],[SAPSA Number]],'STD Mini Rifle'!B:B,'STD Mini Rifle'!J:J)</f>
        <v>0</v>
      </c>
      <c r="AF74" s="3">
        <f>_xlfn.XLOOKUP(Table2[[#This Row],[SAPSA Number]],'Open Mini Rifle'!B:B,'Open Mini Rifle'!J:J)</f>
        <v>0</v>
      </c>
      <c r="AG74" s="3">
        <f>_xlfn.XLOOKUP(Table2[[#This Row],[SAPSA Number]],'SA OPEN Shotgun'!B:B,'SA OPEN Shotgun'!J:J)</f>
        <v>0</v>
      </c>
      <c r="AH74" s="3">
        <f>_xlfn.XLOOKUP(Table2[[#This Row],[SAPSA Number]],'SA STD Shotgun'!B:B,'SA STD Shotgun'!J:J)</f>
        <v>0</v>
      </c>
      <c r="AI74" s="3">
        <f>_xlfn.XLOOKUP(Table2[[#This Row],[SAPSA Number]],'MAN STD Shotgun'!B:B,'MAN STD Shotgun'!J:J)</f>
        <v>3</v>
      </c>
      <c r="AJ74" s="4">
        <f>_xlfn.XLOOKUP(Table2[[#This Row],[SAPSA Number]],'MODIFIED Shotgun'!B:B,'MODIFIED Shotgun'!J:J)</f>
        <v>0</v>
      </c>
    </row>
    <row r="75" spans="1:36" x14ac:dyDescent="0.25">
      <c r="A75" s="2">
        <v>3832</v>
      </c>
      <c r="B75" s="2" t="str">
        <f>_xlfn.XLOOKUP(Table2[[#This Row],[SAPSA Number]],Table1[SAPSA number],Table1[Paid up])</f>
        <v>Y</v>
      </c>
      <c r="C75" s="5" t="s">
        <v>86</v>
      </c>
      <c r="D75" s="5" t="s">
        <v>87</v>
      </c>
      <c r="E75" s="3" t="s">
        <v>88</v>
      </c>
      <c r="F75" s="77" t="str">
        <f ca="1">_xlfn.XLOOKUP(Table2[[#This Row],[SAPSA Number]],Table1[SAPSA number],Table1[Gender])</f>
        <v>S</v>
      </c>
      <c r="G75" s="3">
        <f ca="1">_xlfn.XLOOKUP(Table2[[#This Row],[SAPSA Number]],Table1[SAPSA number],Table1[Age])</f>
        <v>52</v>
      </c>
      <c r="H75" s="85" t="s">
        <v>469</v>
      </c>
      <c r="I75" s="3">
        <f>SUM(Table2[[#This Row],[Club Points]:[League Points Earned - Dec]])</f>
        <v>48</v>
      </c>
      <c r="J75" s="3">
        <f>_xlfn.XLOOKUP(Table2[[#This Row],[SAPSA Number]],'STD Handgun'!B:B,'STD Handgun'!J:J)+_xlfn.XLOOKUP(Table2[[#This Row],[SAPSA Number]],'PROD Handgun'!B:B,'PROD Handgun'!J:J)+_xlfn.XLOOKUP(Table2[[#This Row],[SAPSA Number]],'PROD OPTICS Handgun'!B:B,'PROD OPTICS Handgun'!J:J)+_xlfn.XLOOKUP(Table2[[#This Row],[SAPSA Number]],'OPEN Handgun'!B:B,'OPEN Handgun'!J:J)+_xlfn.XLOOKUP(Table2[[#This Row],[SAPSA Number]],'CLASSIC Handgun'!B:B,'CLASSIC Handgun'!J:J)+_xlfn.XLOOKUP(Table2[[#This Row],[SAPSA Number]],Revolver!B:B,Revolver!J:J)+_xlfn.XLOOKUP(Table2[[#This Row],[SAPSA Number]],PCC!B:B,PCC!J:J)+_xlfn.XLOOKUP(Table2[[#This Row],[SAPSA Number]],'SAOpen Rifle'!B:B,'SAOpen Rifle'!J:J)+_xlfn.XLOOKUP(Table2[[#This Row],[SAPSA Number]],'SA Std Rifle'!B:B,'SA Std Rifle'!J:J)+_xlfn.XLOOKUP(Table2[[#This Row],[SAPSA Number]],'Open Mini Rifle'!B:B,'Open Mini Rifle'!J:J)+_xlfn.XLOOKUP(Table2[[#This Row],[SAPSA Number]],'STD Mini Rifle'!B:B,'STD Mini Rifle'!J:J)+_xlfn.XLOOKUP(Table2[[#This Row],[SAPSA Number]],'SA OPEN Shotgun'!B:B,'SA OPEN Shotgun'!J:J)+_xlfn.XLOOKUP(Table2[[#This Row],[SAPSA Number]],'SA STD Shotgun'!B:B,'SA STD Shotgun'!J:J)+_xlfn.XLOOKUP(Table2[[#This Row],[SAPSA Number]],'MAN STD Shotgun'!B:B,'MAN STD Shotgun'!J:J)+_xlfn.XLOOKUP(Table2[[#This Row],[SAPSA Number]],'MODIFIED Shotgun'!B:B,'MODIFIED Shotgun'!J:J)</f>
        <v>20</v>
      </c>
      <c r="K75" s="3">
        <v>2</v>
      </c>
      <c r="L75" s="3">
        <v>5</v>
      </c>
      <c r="M75" s="3"/>
      <c r="N75" s="3">
        <v>2</v>
      </c>
      <c r="O75" s="3"/>
      <c r="P75" s="3">
        <v>2</v>
      </c>
      <c r="Q75" s="3">
        <v>5</v>
      </c>
      <c r="R75" s="3">
        <v>2</v>
      </c>
      <c r="S75" s="3">
        <v>2</v>
      </c>
      <c r="T75" s="3">
        <v>5</v>
      </c>
      <c r="U75" s="3">
        <v>3</v>
      </c>
      <c r="V75" s="3"/>
      <c r="W75" s="3">
        <f>_xlfn.XLOOKUP(Table2[[#This Row],[SAPSA Number]],'STD Handgun'!B:B,'STD Handgun'!J:J)</f>
        <v>0</v>
      </c>
      <c r="X75" s="3">
        <f>_xlfn.XLOOKUP(Table2[[#This Row],[SAPSA Number]],'PROD OPTICS Handgun'!B:B,'PROD OPTICS Handgun'!J:J)</f>
        <v>3</v>
      </c>
      <c r="Y75" s="3">
        <f>_xlfn.XLOOKUP(Table2[[#This Row],[SAPSA Number]],'PROD Handgun'!B:B,'PROD Handgun'!J:J)</f>
        <v>0</v>
      </c>
      <c r="Z75" s="3">
        <f>_xlfn.XLOOKUP(Table2[[#This Row],[SAPSA Number]],'OPEN Handgun'!B:B,'OPEN Handgun'!J:J)</f>
        <v>1</v>
      </c>
      <c r="AA75" s="3">
        <f>_xlfn.XLOOKUP(Table2[[#This Row],[SAPSA Number]],'CLASSIC Handgun'!B:B,'CLASSIC Handgun'!J:J)</f>
        <v>0</v>
      </c>
      <c r="AB75" s="3">
        <f>_xlfn.XLOOKUP(Table2[[#This Row],[SAPSA Number]],PCC!B:B,PCC!J:J)</f>
        <v>12</v>
      </c>
      <c r="AC75" s="3">
        <f>_xlfn.XLOOKUP(Table2[[#This Row],[SAPSA Number]],'SAOpen Rifle'!B:B,'SAOpen Rifle'!J:J)</f>
        <v>4</v>
      </c>
      <c r="AD75" s="3">
        <f>_xlfn.XLOOKUP(Table2[[#This Row],[SAPSA Number]],'SA Std Rifle'!B:B,'SA Std Rifle'!J:J)</f>
        <v>0</v>
      </c>
      <c r="AE75" s="3">
        <f>_xlfn.XLOOKUP(Table2[[#This Row],[SAPSA Number]],'STD Mini Rifle'!B:B,'STD Mini Rifle'!J:J)</f>
        <v>0</v>
      </c>
      <c r="AF75" s="3">
        <f>_xlfn.XLOOKUP(Table2[[#This Row],[SAPSA Number]],'Open Mini Rifle'!B:B,'Open Mini Rifle'!J:J)</f>
        <v>0</v>
      </c>
      <c r="AG75" s="3">
        <f>_xlfn.XLOOKUP(Table2[[#This Row],[SAPSA Number]],'SA OPEN Shotgun'!B:B,'SA OPEN Shotgun'!J:J)</f>
        <v>0</v>
      </c>
      <c r="AH75" s="3">
        <f>_xlfn.XLOOKUP(Table2[[#This Row],[SAPSA Number]],'SA STD Shotgun'!B:B,'SA STD Shotgun'!J:J)</f>
        <v>0</v>
      </c>
      <c r="AI75" s="3">
        <f>_xlfn.XLOOKUP(Table2[[#This Row],[SAPSA Number]],'MAN STD Shotgun'!B:B,'MAN STD Shotgun'!J:J)</f>
        <v>0</v>
      </c>
      <c r="AJ75" s="4">
        <f>_xlfn.XLOOKUP(Table2[[#This Row],[SAPSA Number]],'MODIFIED Shotgun'!B:B,'MODIFIED Shotgun'!J:J)</f>
        <v>0</v>
      </c>
    </row>
    <row r="76" spans="1:36" x14ac:dyDescent="0.25">
      <c r="A76" s="2">
        <v>3395</v>
      </c>
      <c r="B76" s="2" t="str">
        <f>_xlfn.XLOOKUP(Table2[[#This Row],[SAPSA Number]],Table1[SAPSA number],Table1[Paid up])</f>
        <v>Y</v>
      </c>
      <c r="C76" s="5" t="s">
        <v>24</v>
      </c>
      <c r="D76" s="5" t="s">
        <v>25</v>
      </c>
      <c r="E76" s="3" t="s">
        <v>15</v>
      </c>
      <c r="F76" s="77" t="str">
        <f>_xlfn.XLOOKUP(Table2[[#This Row],[SAPSA Number]],Table1[SAPSA number],Table1[Gender])</f>
        <v>Lady</v>
      </c>
      <c r="G76" s="3">
        <f ca="1">_xlfn.XLOOKUP(Table2[[#This Row],[SAPSA Number]],Table1[SAPSA number],Table1[Age])</f>
        <v>56</v>
      </c>
      <c r="H76" s="3">
        <v>3</v>
      </c>
      <c r="I76" s="3">
        <f>SUM(Table2[[#This Row],[Club Points]:[League Points Earned - Dec]])</f>
        <v>22</v>
      </c>
      <c r="J76" s="3">
        <f>_xlfn.XLOOKUP(Table2[[#This Row],[SAPSA Number]],'STD Handgun'!B:B,'STD Handgun'!J:J)+_xlfn.XLOOKUP(Table2[[#This Row],[SAPSA Number]],'PROD Handgun'!B:B,'PROD Handgun'!J:J)+_xlfn.XLOOKUP(Table2[[#This Row],[SAPSA Number]],'PROD OPTICS Handgun'!B:B,'PROD OPTICS Handgun'!J:J)+_xlfn.XLOOKUP(Table2[[#This Row],[SAPSA Number]],'OPEN Handgun'!B:B,'OPEN Handgun'!J:J)+_xlfn.XLOOKUP(Table2[[#This Row],[SAPSA Number]],'CLASSIC Handgun'!B:B,'CLASSIC Handgun'!J:J)+_xlfn.XLOOKUP(Table2[[#This Row],[SAPSA Number]],Revolver!B:B,Revolver!J:J)+_xlfn.XLOOKUP(Table2[[#This Row],[SAPSA Number]],PCC!B:B,PCC!J:J)+_xlfn.XLOOKUP(Table2[[#This Row],[SAPSA Number]],'SAOpen Rifle'!B:B,'SAOpen Rifle'!J:J)+_xlfn.XLOOKUP(Table2[[#This Row],[SAPSA Number]],'SA Std Rifle'!B:B,'SA Std Rifle'!J:J)+_xlfn.XLOOKUP(Table2[[#This Row],[SAPSA Number]],'Open Mini Rifle'!B:B,'Open Mini Rifle'!J:J)+_xlfn.XLOOKUP(Table2[[#This Row],[SAPSA Number]],'STD Mini Rifle'!B:B,'STD Mini Rifle'!J:J)+_xlfn.XLOOKUP(Table2[[#This Row],[SAPSA Number]],'SA OPEN Shotgun'!B:B,'SA OPEN Shotgun'!J:J)+_xlfn.XLOOKUP(Table2[[#This Row],[SAPSA Number]],'SA STD Shotgun'!B:B,'SA STD Shotgun'!J:J)+_xlfn.XLOOKUP(Table2[[#This Row],[SAPSA Number]],'MAN STD Shotgun'!B:B,'MAN STD Shotgun'!J:J)+_xlfn.XLOOKUP(Table2[[#This Row],[SAPSA Number]],'MODIFIED Shotgun'!B:B,'MODIFIED Shotgun'!J:J)</f>
        <v>5</v>
      </c>
      <c r="K76" s="3"/>
      <c r="L76" s="3">
        <v>2</v>
      </c>
      <c r="M76" s="3">
        <v>2</v>
      </c>
      <c r="N76" s="3">
        <v>2</v>
      </c>
      <c r="O76" s="3">
        <v>2</v>
      </c>
      <c r="P76" s="3"/>
      <c r="Q76" s="3">
        <v>4</v>
      </c>
      <c r="R76" s="3"/>
      <c r="S76" s="3"/>
      <c r="T76" s="3">
        <v>5</v>
      </c>
      <c r="U76" s="3"/>
      <c r="V76" s="3"/>
      <c r="W76" s="3">
        <f>_xlfn.XLOOKUP(Table2[[#This Row],[SAPSA Number]],'STD Handgun'!B:B,'STD Handgun'!J:J)</f>
        <v>0</v>
      </c>
      <c r="X76" s="3">
        <f>_xlfn.XLOOKUP(Table2[[#This Row],[SAPSA Number]],'PROD OPTICS Handgun'!B:B,'PROD OPTICS Handgun'!J:J)</f>
        <v>0</v>
      </c>
      <c r="Y76" s="3">
        <f>_xlfn.XLOOKUP(Table2[[#This Row],[SAPSA Number]],'PROD Handgun'!B:B,'PROD Handgun'!J:J)</f>
        <v>0</v>
      </c>
      <c r="Z76" s="3">
        <f>_xlfn.XLOOKUP(Table2[[#This Row],[SAPSA Number]],'OPEN Handgun'!B:B,'OPEN Handgun'!J:J)</f>
        <v>0</v>
      </c>
      <c r="AA76" s="3">
        <f>_xlfn.XLOOKUP(Table2[[#This Row],[SAPSA Number]],'CLASSIC Handgun'!B:B,'CLASSIC Handgun'!J:J)</f>
        <v>0</v>
      </c>
      <c r="AB76" s="3">
        <f>_xlfn.XLOOKUP(Table2[[#This Row],[SAPSA Number]],PCC!B:B,PCC!J:J)</f>
        <v>1</v>
      </c>
      <c r="AC76" s="3">
        <f>_xlfn.XLOOKUP(Table2[[#This Row],[SAPSA Number]],'SAOpen Rifle'!B:B,'SAOpen Rifle'!J:J)</f>
        <v>0</v>
      </c>
      <c r="AD76" s="3">
        <f>_xlfn.XLOOKUP(Table2[[#This Row],[SAPSA Number]],'SA Std Rifle'!B:B,'SA Std Rifle'!J:J)</f>
        <v>0</v>
      </c>
      <c r="AE76" s="3">
        <f>_xlfn.XLOOKUP(Table2[[#This Row],[SAPSA Number]],'STD Mini Rifle'!B:B,'STD Mini Rifle'!J:J)</f>
        <v>0</v>
      </c>
      <c r="AF76" s="3">
        <f>_xlfn.XLOOKUP(Table2[[#This Row],[SAPSA Number]],'Open Mini Rifle'!B:B,'Open Mini Rifle'!J:J)</f>
        <v>0</v>
      </c>
      <c r="AG76" s="3">
        <f>_xlfn.XLOOKUP(Table2[[#This Row],[SAPSA Number]],'SA OPEN Shotgun'!B:B,'SA OPEN Shotgun'!J:J)</f>
        <v>0</v>
      </c>
      <c r="AH76" s="3">
        <f>_xlfn.XLOOKUP(Table2[[#This Row],[SAPSA Number]],'SA STD Shotgun'!B:B,'SA STD Shotgun'!J:J)</f>
        <v>4</v>
      </c>
      <c r="AI76" s="3">
        <f>_xlfn.XLOOKUP(Table2[[#This Row],[SAPSA Number]],'MAN STD Shotgun'!B:B,'MAN STD Shotgun'!J:J)</f>
        <v>0</v>
      </c>
      <c r="AJ76" s="4">
        <f>_xlfn.XLOOKUP(Table2[[#This Row],[SAPSA Number]],'MODIFIED Shotgun'!B:B,'MODIFIED Shotgun'!J:J)</f>
        <v>0</v>
      </c>
    </row>
    <row r="77" spans="1:36" x14ac:dyDescent="0.25">
      <c r="A77" s="2">
        <v>3396</v>
      </c>
      <c r="B77" s="2" t="str">
        <f>_xlfn.XLOOKUP(Table2[[#This Row],[SAPSA Number]],Table1[SAPSA number],Table1[Paid up])</f>
        <v>Y</v>
      </c>
      <c r="C77" s="5" t="s">
        <v>169</v>
      </c>
      <c r="D77" s="5" t="s">
        <v>25</v>
      </c>
      <c r="E77" s="3" t="s">
        <v>170</v>
      </c>
      <c r="F77" s="77" t="str">
        <f ca="1">_xlfn.XLOOKUP(Table2[[#This Row],[SAPSA Number]],Table1[SAPSA number],Table1[Gender])</f>
        <v>GS</v>
      </c>
      <c r="G77" s="3">
        <f ca="1">_xlfn.XLOOKUP(Table2[[#This Row],[SAPSA Number]],Table1[SAPSA number],Table1[Age])</f>
        <v>70</v>
      </c>
      <c r="H77" s="3">
        <v>4</v>
      </c>
      <c r="I77" s="3">
        <f>SUM(Table2[[#This Row],[Club Points]:[League Points Earned - Dec]])</f>
        <v>30</v>
      </c>
      <c r="J77" s="3">
        <f>_xlfn.XLOOKUP(Table2[[#This Row],[SAPSA Number]],'STD Handgun'!B:B,'STD Handgun'!J:J)+_xlfn.XLOOKUP(Table2[[#This Row],[SAPSA Number]],'PROD Handgun'!B:B,'PROD Handgun'!J:J)+_xlfn.XLOOKUP(Table2[[#This Row],[SAPSA Number]],'PROD OPTICS Handgun'!B:B,'PROD OPTICS Handgun'!J:J)+_xlfn.XLOOKUP(Table2[[#This Row],[SAPSA Number]],'OPEN Handgun'!B:B,'OPEN Handgun'!J:J)+_xlfn.XLOOKUP(Table2[[#This Row],[SAPSA Number]],'CLASSIC Handgun'!B:B,'CLASSIC Handgun'!J:J)+_xlfn.XLOOKUP(Table2[[#This Row],[SAPSA Number]],Revolver!B:B,Revolver!J:J)+_xlfn.XLOOKUP(Table2[[#This Row],[SAPSA Number]],PCC!B:B,PCC!J:J)+_xlfn.XLOOKUP(Table2[[#This Row],[SAPSA Number]],'SAOpen Rifle'!B:B,'SAOpen Rifle'!J:J)+_xlfn.XLOOKUP(Table2[[#This Row],[SAPSA Number]],'SA Std Rifle'!B:B,'SA Std Rifle'!J:J)+_xlfn.XLOOKUP(Table2[[#This Row],[SAPSA Number]],'Open Mini Rifle'!B:B,'Open Mini Rifle'!J:J)+_xlfn.XLOOKUP(Table2[[#This Row],[SAPSA Number]],'STD Mini Rifle'!B:B,'STD Mini Rifle'!J:J)+_xlfn.XLOOKUP(Table2[[#This Row],[SAPSA Number]],'SA OPEN Shotgun'!B:B,'SA OPEN Shotgun'!J:J)+_xlfn.XLOOKUP(Table2[[#This Row],[SAPSA Number]],'SA STD Shotgun'!B:B,'SA STD Shotgun'!J:J)+_xlfn.XLOOKUP(Table2[[#This Row],[SAPSA Number]],'MAN STD Shotgun'!B:B,'MAN STD Shotgun'!J:J)+_xlfn.XLOOKUP(Table2[[#This Row],[SAPSA Number]],'MODIFIED Shotgun'!B:B,'MODIFIED Shotgun'!J:J)</f>
        <v>8</v>
      </c>
      <c r="K77" s="3"/>
      <c r="L77" s="3">
        <v>2</v>
      </c>
      <c r="M77" s="3">
        <v>2</v>
      </c>
      <c r="N77" s="3">
        <v>2</v>
      </c>
      <c r="O77" s="3">
        <v>4</v>
      </c>
      <c r="P77" s="3"/>
      <c r="Q77" s="3">
        <v>7</v>
      </c>
      <c r="R77" s="3"/>
      <c r="S77" s="3"/>
      <c r="T77" s="3">
        <v>5</v>
      </c>
      <c r="U77" s="3"/>
      <c r="V77" s="3"/>
      <c r="W77" s="3">
        <f>_xlfn.XLOOKUP(Table2[[#This Row],[SAPSA Number]],'STD Handgun'!B:B,'STD Handgun'!J:J)</f>
        <v>0</v>
      </c>
      <c r="X77" s="3">
        <f>_xlfn.XLOOKUP(Table2[[#This Row],[SAPSA Number]],'PROD OPTICS Handgun'!B:B,'PROD OPTICS Handgun'!J:J)</f>
        <v>0</v>
      </c>
      <c r="Y77" s="3">
        <f>_xlfn.XLOOKUP(Table2[[#This Row],[SAPSA Number]],'PROD Handgun'!B:B,'PROD Handgun'!J:J)</f>
        <v>0</v>
      </c>
      <c r="Z77" s="3">
        <f>_xlfn.XLOOKUP(Table2[[#This Row],[SAPSA Number]],'OPEN Handgun'!B:B,'OPEN Handgun'!J:J)</f>
        <v>0</v>
      </c>
      <c r="AA77" s="3">
        <f>_xlfn.XLOOKUP(Table2[[#This Row],[SAPSA Number]],'CLASSIC Handgun'!B:B,'CLASSIC Handgun'!J:J)</f>
        <v>0</v>
      </c>
      <c r="AB77" s="3">
        <f>_xlfn.XLOOKUP(Table2[[#This Row],[SAPSA Number]],PCC!B:B,PCC!J:J)</f>
        <v>2</v>
      </c>
      <c r="AC77" s="3">
        <f>_xlfn.XLOOKUP(Table2[[#This Row],[SAPSA Number]],'SAOpen Rifle'!B:B,'SAOpen Rifle'!J:J)</f>
        <v>2</v>
      </c>
      <c r="AD77" s="3">
        <f>_xlfn.XLOOKUP(Table2[[#This Row],[SAPSA Number]],'SA Std Rifle'!B:B,'SA Std Rifle'!J:J)</f>
        <v>0</v>
      </c>
      <c r="AE77" s="3">
        <f>_xlfn.XLOOKUP(Table2[[#This Row],[SAPSA Number]],'STD Mini Rifle'!B:B,'STD Mini Rifle'!J:J)</f>
        <v>0</v>
      </c>
      <c r="AF77" s="3">
        <f>_xlfn.XLOOKUP(Table2[[#This Row],[SAPSA Number]],'Open Mini Rifle'!B:B,'Open Mini Rifle'!J:J)</f>
        <v>0</v>
      </c>
      <c r="AG77" s="3">
        <f>_xlfn.XLOOKUP(Table2[[#This Row],[SAPSA Number]],'SA OPEN Shotgun'!B:B,'SA OPEN Shotgun'!J:J)</f>
        <v>4</v>
      </c>
      <c r="AH77" s="3">
        <f>_xlfn.XLOOKUP(Table2[[#This Row],[SAPSA Number]],'SA STD Shotgun'!B:B,'SA STD Shotgun'!J:J)</f>
        <v>0</v>
      </c>
      <c r="AI77" s="3">
        <f>_xlfn.XLOOKUP(Table2[[#This Row],[SAPSA Number]],'MAN STD Shotgun'!B:B,'MAN STD Shotgun'!J:J)</f>
        <v>0</v>
      </c>
      <c r="AJ77" s="4">
        <f>_xlfn.XLOOKUP(Table2[[#This Row],[SAPSA Number]],'MODIFIED Shotgun'!B:B,'MODIFIED Shotgun'!J:J)</f>
        <v>0</v>
      </c>
    </row>
    <row r="78" spans="1:36" x14ac:dyDescent="0.25">
      <c r="A78" s="2">
        <v>2688</v>
      </c>
      <c r="B78" s="2" t="str">
        <f>_xlfn.XLOOKUP(Table2[[#This Row],[SAPSA Number]],Table1[SAPSA number],Table1[Paid up])</f>
        <v>Y</v>
      </c>
      <c r="C78" s="5" t="s">
        <v>96</v>
      </c>
      <c r="D78" s="5" t="s">
        <v>84</v>
      </c>
      <c r="E78" s="3" t="s">
        <v>97</v>
      </c>
      <c r="F78" s="77" t="str">
        <f ca="1">_xlfn.XLOOKUP(Table2[[#This Row],[SAPSA Number]],Table1[SAPSA number],Table1[Gender])</f>
        <v xml:space="preserve"> </v>
      </c>
      <c r="G78" s="3">
        <f ca="1">_xlfn.XLOOKUP(Table2[[#This Row],[SAPSA Number]],Table1[SAPSA number],Table1[Age])</f>
        <v>22</v>
      </c>
      <c r="H78" s="3">
        <v>0</v>
      </c>
      <c r="I78" s="3">
        <f>SUM(Table2[[#This Row],[Club Points]:[League Points Earned - Dec]])</f>
        <v>2</v>
      </c>
      <c r="J78" s="3">
        <f>_xlfn.XLOOKUP(Table2[[#This Row],[SAPSA Number]],'STD Handgun'!B:B,'STD Handgun'!J:J)+_xlfn.XLOOKUP(Table2[[#This Row],[SAPSA Number]],'PROD Handgun'!B:B,'PROD Handgun'!J:J)+_xlfn.XLOOKUP(Table2[[#This Row],[SAPSA Number]],'PROD OPTICS Handgun'!B:B,'PROD OPTICS Handgun'!J:J)+_xlfn.XLOOKUP(Table2[[#This Row],[SAPSA Number]],'OPEN Handgun'!B:B,'OPEN Handgun'!J:J)+_xlfn.XLOOKUP(Table2[[#This Row],[SAPSA Number]],'CLASSIC Handgun'!B:B,'CLASSIC Handgun'!J:J)+_xlfn.XLOOKUP(Table2[[#This Row],[SAPSA Number]],Revolver!B:B,Revolver!J:J)+_xlfn.XLOOKUP(Table2[[#This Row],[SAPSA Number]],PCC!B:B,PCC!J:J)+_xlfn.XLOOKUP(Table2[[#This Row],[SAPSA Number]],'SAOpen Rifle'!B:B,'SAOpen Rifle'!J:J)+_xlfn.XLOOKUP(Table2[[#This Row],[SAPSA Number]],'SA Std Rifle'!B:B,'SA Std Rifle'!J:J)+_xlfn.XLOOKUP(Table2[[#This Row],[SAPSA Number]],'Open Mini Rifle'!B:B,'Open Mini Rifle'!J:J)+_xlfn.XLOOKUP(Table2[[#This Row],[SAPSA Number]],'STD Mini Rifle'!B:B,'STD Mini Rifle'!J:J)+_xlfn.XLOOKUP(Table2[[#This Row],[SAPSA Number]],'SA OPEN Shotgun'!B:B,'SA OPEN Shotgun'!J:J)+_xlfn.XLOOKUP(Table2[[#This Row],[SAPSA Number]],'SA STD Shotgun'!B:B,'SA STD Shotgun'!J:J)+_xlfn.XLOOKUP(Table2[[#This Row],[SAPSA Number]],'MAN STD Shotgun'!B:B,'MAN STD Shotgun'!J:J)+_xlfn.XLOOKUP(Table2[[#This Row],[SAPSA Number]],'MODIFIED Shotgun'!B:B,'MODIFIED Shotgun'!J:J)</f>
        <v>2</v>
      </c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>
        <f>_xlfn.XLOOKUP(Table2[[#This Row],[SAPSA Number]],'STD Handgun'!B:B,'STD Handgun'!J:J)</f>
        <v>0</v>
      </c>
      <c r="X78" s="3">
        <f>_xlfn.XLOOKUP(Table2[[#This Row],[SAPSA Number]],'PROD OPTICS Handgun'!B:B,'PROD OPTICS Handgun'!J:J)</f>
        <v>0</v>
      </c>
      <c r="Y78" s="3">
        <f>_xlfn.XLOOKUP(Table2[[#This Row],[SAPSA Number]],'PROD Handgun'!B:B,'PROD Handgun'!J:J)</f>
        <v>1</v>
      </c>
      <c r="Z78" s="3">
        <f>_xlfn.XLOOKUP(Table2[[#This Row],[SAPSA Number]],'OPEN Handgun'!B:B,'OPEN Handgun'!J:J)</f>
        <v>1</v>
      </c>
      <c r="AA78" s="3">
        <f>_xlfn.XLOOKUP(Table2[[#This Row],[SAPSA Number]],'CLASSIC Handgun'!B:B,'CLASSIC Handgun'!J:J)</f>
        <v>0</v>
      </c>
      <c r="AB78" s="3">
        <f>_xlfn.XLOOKUP(Table2[[#This Row],[SAPSA Number]],PCC!B:B,PCC!J:J)</f>
        <v>0</v>
      </c>
      <c r="AC78" s="3">
        <f>_xlfn.XLOOKUP(Table2[[#This Row],[SAPSA Number]],'SAOpen Rifle'!B:B,'SAOpen Rifle'!J:J)</f>
        <v>0</v>
      </c>
      <c r="AD78" s="3">
        <f>_xlfn.XLOOKUP(Table2[[#This Row],[SAPSA Number]],'SA Std Rifle'!B:B,'SA Std Rifle'!J:J)</f>
        <v>0</v>
      </c>
      <c r="AE78" s="3">
        <f>_xlfn.XLOOKUP(Table2[[#This Row],[SAPSA Number]],'STD Mini Rifle'!B:B,'STD Mini Rifle'!J:J)</f>
        <v>0</v>
      </c>
      <c r="AF78" s="3">
        <f>_xlfn.XLOOKUP(Table2[[#This Row],[SAPSA Number]],'Open Mini Rifle'!B:B,'Open Mini Rifle'!J:J)</f>
        <v>0</v>
      </c>
      <c r="AG78" s="3">
        <f>_xlfn.XLOOKUP(Table2[[#This Row],[SAPSA Number]],'SA OPEN Shotgun'!B:B,'SA OPEN Shotgun'!J:J)</f>
        <v>0</v>
      </c>
      <c r="AH78" s="3">
        <f>_xlfn.XLOOKUP(Table2[[#This Row],[SAPSA Number]],'SA STD Shotgun'!B:B,'SA STD Shotgun'!J:J)</f>
        <v>0</v>
      </c>
      <c r="AI78" s="3">
        <f>_xlfn.XLOOKUP(Table2[[#This Row],[SAPSA Number]],'MAN STD Shotgun'!B:B,'MAN STD Shotgun'!J:J)</f>
        <v>0</v>
      </c>
      <c r="AJ78" s="4">
        <f>_xlfn.XLOOKUP(Table2[[#This Row],[SAPSA Number]],'MODIFIED Shotgun'!B:B,'MODIFIED Shotgun'!J:J)</f>
        <v>0</v>
      </c>
    </row>
    <row r="79" spans="1:36" x14ac:dyDescent="0.25">
      <c r="A79" s="2">
        <v>3836</v>
      </c>
      <c r="B79" s="2" t="str">
        <f>_xlfn.XLOOKUP(Table2[[#This Row],[SAPSA Number]],Table1[SAPSA number],Table1[Paid up])</f>
        <v>Y</v>
      </c>
      <c r="C79" s="5" t="s">
        <v>81</v>
      </c>
      <c r="D79" s="5" t="s">
        <v>84</v>
      </c>
      <c r="E79" s="3" t="s">
        <v>74</v>
      </c>
      <c r="F79" s="77" t="str">
        <f ca="1">_xlfn.XLOOKUP(Table2[[#This Row],[SAPSA Number]],Table1[SAPSA number],Table1[Gender])</f>
        <v>SS</v>
      </c>
      <c r="G79" s="3">
        <f ca="1">_xlfn.XLOOKUP(Table2[[#This Row],[SAPSA Number]],Table1[SAPSA number],Table1[Age])</f>
        <v>67</v>
      </c>
      <c r="H79" s="3">
        <v>0</v>
      </c>
      <c r="I79" s="3">
        <f>SUM(Table2[[#This Row],[Club Points]:[League Points Earned - Dec]])</f>
        <v>0</v>
      </c>
      <c r="J79" s="3">
        <f>_xlfn.XLOOKUP(Table2[[#This Row],[SAPSA Number]],'STD Handgun'!B:B,'STD Handgun'!J:J)+_xlfn.XLOOKUP(Table2[[#This Row],[SAPSA Number]],'PROD Handgun'!B:B,'PROD Handgun'!J:J)+_xlfn.XLOOKUP(Table2[[#This Row],[SAPSA Number]],'PROD OPTICS Handgun'!B:B,'PROD OPTICS Handgun'!J:J)+_xlfn.XLOOKUP(Table2[[#This Row],[SAPSA Number]],'OPEN Handgun'!B:B,'OPEN Handgun'!J:J)+_xlfn.XLOOKUP(Table2[[#This Row],[SAPSA Number]],'CLASSIC Handgun'!B:B,'CLASSIC Handgun'!J:J)+_xlfn.XLOOKUP(Table2[[#This Row],[SAPSA Number]],Revolver!B:B,Revolver!J:J)+_xlfn.XLOOKUP(Table2[[#This Row],[SAPSA Number]],PCC!B:B,PCC!J:J)+_xlfn.XLOOKUP(Table2[[#This Row],[SAPSA Number]],'SAOpen Rifle'!B:B,'SAOpen Rifle'!J:J)+_xlfn.XLOOKUP(Table2[[#This Row],[SAPSA Number]],'SA Std Rifle'!B:B,'SA Std Rifle'!J:J)+_xlfn.XLOOKUP(Table2[[#This Row],[SAPSA Number]],'Open Mini Rifle'!B:B,'Open Mini Rifle'!J:J)+_xlfn.XLOOKUP(Table2[[#This Row],[SAPSA Number]],'STD Mini Rifle'!B:B,'STD Mini Rifle'!J:J)+_xlfn.XLOOKUP(Table2[[#This Row],[SAPSA Number]],'SA OPEN Shotgun'!B:B,'SA OPEN Shotgun'!J:J)+_xlfn.XLOOKUP(Table2[[#This Row],[SAPSA Number]],'SA STD Shotgun'!B:B,'SA STD Shotgun'!J:J)+_xlfn.XLOOKUP(Table2[[#This Row],[SAPSA Number]],'MAN STD Shotgun'!B:B,'MAN STD Shotgun'!J:J)+_xlfn.XLOOKUP(Table2[[#This Row],[SAPSA Number]],'MODIFIED Shotgun'!B:B,'MODIFIED Shotgun'!J:J)</f>
        <v>0</v>
      </c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>
        <f>_xlfn.XLOOKUP(Table2[[#This Row],[SAPSA Number]],'STD Handgun'!B:B,'STD Handgun'!J:J)</f>
        <v>0</v>
      </c>
      <c r="X79" s="3">
        <f>_xlfn.XLOOKUP(Table2[[#This Row],[SAPSA Number]],'PROD OPTICS Handgun'!B:B,'PROD OPTICS Handgun'!J:J)</f>
        <v>0</v>
      </c>
      <c r="Y79" s="3">
        <f>_xlfn.XLOOKUP(Table2[[#This Row],[SAPSA Number]],'PROD Handgun'!B:B,'PROD Handgun'!J:J)</f>
        <v>0</v>
      </c>
      <c r="Z79" s="3">
        <f>_xlfn.XLOOKUP(Table2[[#This Row],[SAPSA Number]],'OPEN Handgun'!B:B,'OPEN Handgun'!J:J)</f>
        <v>0</v>
      </c>
      <c r="AA79" s="3">
        <f>_xlfn.XLOOKUP(Table2[[#This Row],[SAPSA Number]],'CLASSIC Handgun'!B:B,'CLASSIC Handgun'!J:J)</f>
        <v>0</v>
      </c>
      <c r="AB79" s="3">
        <f>_xlfn.XLOOKUP(Table2[[#This Row],[SAPSA Number]],PCC!B:B,PCC!J:J)</f>
        <v>0</v>
      </c>
      <c r="AC79" s="3">
        <f>_xlfn.XLOOKUP(Table2[[#This Row],[SAPSA Number]],'SAOpen Rifle'!B:B,'SAOpen Rifle'!J:J)</f>
        <v>0</v>
      </c>
      <c r="AD79" s="3">
        <f>_xlfn.XLOOKUP(Table2[[#This Row],[SAPSA Number]],'SA Std Rifle'!B:B,'SA Std Rifle'!J:J)</f>
        <v>0</v>
      </c>
      <c r="AE79" s="3">
        <f>_xlfn.XLOOKUP(Table2[[#This Row],[SAPSA Number]],'STD Mini Rifle'!B:B,'STD Mini Rifle'!J:J)</f>
        <v>0</v>
      </c>
      <c r="AF79" s="3">
        <f>_xlfn.XLOOKUP(Table2[[#This Row],[SAPSA Number]],'Open Mini Rifle'!B:B,'Open Mini Rifle'!J:J)</f>
        <v>0</v>
      </c>
      <c r="AG79" s="3">
        <f>_xlfn.XLOOKUP(Table2[[#This Row],[SAPSA Number]],'SA OPEN Shotgun'!B:B,'SA OPEN Shotgun'!J:J)</f>
        <v>0</v>
      </c>
      <c r="AH79" s="3">
        <f>_xlfn.XLOOKUP(Table2[[#This Row],[SAPSA Number]],'SA STD Shotgun'!B:B,'SA STD Shotgun'!J:J)</f>
        <v>0</v>
      </c>
      <c r="AI79" s="3">
        <f>_xlfn.XLOOKUP(Table2[[#This Row],[SAPSA Number]],'MAN STD Shotgun'!B:B,'MAN STD Shotgun'!J:J)</f>
        <v>0</v>
      </c>
      <c r="AJ79" s="4">
        <f>_xlfn.XLOOKUP(Table2[[#This Row],[SAPSA Number]],'MODIFIED Shotgun'!B:B,'MODIFIED Shotgun'!J:J)</f>
        <v>0</v>
      </c>
    </row>
    <row r="80" spans="1:36" x14ac:dyDescent="0.25">
      <c r="A80" s="2">
        <v>4858</v>
      </c>
      <c r="B80" s="2" t="str">
        <f>_xlfn.XLOOKUP(Table2[[#This Row],[SAPSA Number]],Table1[SAPSA number],Table1[Paid up])</f>
        <v>Y</v>
      </c>
      <c r="C80" s="5" t="s">
        <v>179</v>
      </c>
      <c r="D80" s="5" t="s">
        <v>180</v>
      </c>
      <c r="E80" s="3" t="s">
        <v>181</v>
      </c>
      <c r="F80" s="77" t="str">
        <f ca="1">_xlfn.XLOOKUP(Table2[[#This Row],[SAPSA Number]],Table1[SAPSA number],Table1[Gender])</f>
        <v xml:space="preserve"> </v>
      </c>
      <c r="G80" s="3">
        <f ca="1">_xlfn.XLOOKUP(Table2[[#This Row],[SAPSA Number]],Table1[SAPSA number],Table1[Age])</f>
        <v>30</v>
      </c>
      <c r="H80" s="85" t="s">
        <v>469</v>
      </c>
      <c r="I80" s="3">
        <f>SUM(Table2[[#This Row],[Club Points]:[League Points Earned - Dec]])</f>
        <v>29</v>
      </c>
      <c r="J80" s="3">
        <f>_xlfn.XLOOKUP(Table2[[#This Row],[SAPSA Number]],'STD Handgun'!B:B,'STD Handgun'!J:J)+_xlfn.XLOOKUP(Table2[[#This Row],[SAPSA Number]],'PROD Handgun'!B:B,'PROD Handgun'!J:J)+_xlfn.XLOOKUP(Table2[[#This Row],[SAPSA Number]],'PROD OPTICS Handgun'!B:B,'PROD OPTICS Handgun'!J:J)+_xlfn.XLOOKUP(Table2[[#This Row],[SAPSA Number]],'OPEN Handgun'!B:B,'OPEN Handgun'!J:J)+_xlfn.XLOOKUP(Table2[[#This Row],[SAPSA Number]],'CLASSIC Handgun'!B:B,'CLASSIC Handgun'!J:J)+_xlfn.XLOOKUP(Table2[[#This Row],[SAPSA Number]],Revolver!B:B,Revolver!J:J)+_xlfn.XLOOKUP(Table2[[#This Row],[SAPSA Number]],PCC!B:B,PCC!J:J)+_xlfn.XLOOKUP(Table2[[#This Row],[SAPSA Number]],'SAOpen Rifle'!B:B,'SAOpen Rifle'!J:J)+_xlfn.XLOOKUP(Table2[[#This Row],[SAPSA Number]],'SA Std Rifle'!B:B,'SA Std Rifle'!J:J)+_xlfn.XLOOKUP(Table2[[#This Row],[SAPSA Number]],'Open Mini Rifle'!B:B,'Open Mini Rifle'!J:J)+_xlfn.XLOOKUP(Table2[[#This Row],[SAPSA Number]],'STD Mini Rifle'!B:B,'STD Mini Rifle'!J:J)+_xlfn.XLOOKUP(Table2[[#This Row],[SAPSA Number]],'SA OPEN Shotgun'!B:B,'SA OPEN Shotgun'!J:J)+_xlfn.XLOOKUP(Table2[[#This Row],[SAPSA Number]],'SA STD Shotgun'!B:B,'SA STD Shotgun'!J:J)+_xlfn.XLOOKUP(Table2[[#This Row],[SAPSA Number]],'MAN STD Shotgun'!B:B,'MAN STD Shotgun'!J:J)+_xlfn.XLOOKUP(Table2[[#This Row],[SAPSA Number]],'MODIFIED Shotgun'!B:B,'MODIFIED Shotgun'!J:J)</f>
        <v>5</v>
      </c>
      <c r="K80" s="3">
        <v>4</v>
      </c>
      <c r="L80" s="3">
        <v>5</v>
      </c>
      <c r="M80" s="3"/>
      <c r="N80" s="3">
        <v>4</v>
      </c>
      <c r="O80" s="3">
        <v>2</v>
      </c>
      <c r="P80" s="3"/>
      <c r="Q80" s="3">
        <v>4</v>
      </c>
      <c r="R80" s="3">
        <v>2</v>
      </c>
      <c r="S80" s="3"/>
      <c r="T80" s="3"/>
      <c r="U80" s="3">
        <v>3</v>
      </c>
      <c r="V80" s="3"/>
      <c r="W80" s="3">
        <f>_xlfn.XLOOKUP(Table2[[#This Row],[SAPSA Number]],'STD Handgun'!B:B,'STD Handgun'!J:J)</f>
        <v>4</v>
      </c>
      <c r="X80" s="3">
        <f>_xlfn.XLOOKUP(Table2[[#This Row],[SAPSA Number]],'PROD OPTICS Handgun'!B:B,'PROD OPTICS Handgun'!J:J)</f>
        <v>0</v>
      </c>
      <c r="Y80" s="3">
        <f>_xlfn.XLOOKUP(Table2[[#This Row],[SAPSA Number]],'PROD Handgun'!B:B,'PROD Handgun'!J:J)</f>
        <v>0</v>
      </c>
      <c r="Z80" s="3">
        <f>_xlfn.XLOOKUP(Table2[[#This Row],[SAPSA Number]],'OPEN Handgun'!B:B,'OPEN Handgun'!J:J)</f>
        <v>0</v>
      </c>
      <c r="AA80" s="3">
        <f>_xlfn.XLOOKUP(Table2[[#This Row],[SAPSA Number]],'CLASSIC Handgun'!B:B,'CLASSIC Handgun'!J:J)</f>
        <v>0</v>
      </c>
      <c r="AB80" s="3">
        <f>_xlfn.XLOOKUP(Table2[[#This Row],[SAPSA Number]],PCC!B:B,PCC!J:J)</f>
        <v>1</v>
      </c>
      <c r="AC80" s="3">
        <f>_xlfn.XLOOKUP(Table2[[#This Row],[SAPSA Number]],'SAOpen Rifle'!B:B,'SAOpen Rifle'!J:J)</f>
        <v>0</v>
      </c>
      <c r="AD80" s="3">
        <f>_xlfn.XLOOKUP(Table2[[#This Row],[SAPSA Number]],'SA Std Rifle'!B:B,'SA Std Rifle'!J:J)</f>
        <v>0</v>
      </c>
      <c r="AE80" s="3">
        <f>_xlfn.XLOOKUP(Table2[[#This Row],[SAPSA Number]],'STD Mini Rifle'!B:B,'STD Mini Rifle'!J:J)</f>
        <v>0</v>
      </c>
      <c r="AF80" s="3">
        <f>_xlfn.XLOOKUP(Table2[[#This Row],[SAPSA Number]],'Open Mini Rifle'!B:B,'Open Mini Rifle'!J:J)</f>
        <v>0</v>
      </c>
      <c r="AG80" s="3">
        <f>_xlfn.XLOOKUP(Table2[[#This Row],[SAPSA Number]],'SA OPEN Shotgun'!B:B,'SA OPEN Shotgun'!J:J)</f>
        <v>0</v>
      </c>
      <c r="AH80" s="3">
        <f>_xlfn.XLOOKUP(Table2[[#This Row],[SAPSA Number]],'SA STD Shotgun'!B:B,'SA STD Shotgun'!J:J)</f>
        <v>0</v>
      </c>
      <c r="AI80" s="3">
        <f>_xlfn.XLOOKUP(Table2[[#This Row],[SAPSA Number]],'MAN STD Shotgun'!B:B,'MAN STD Shotgun'!J:J)</f>
        <v>0</v>
      </c>
      <c r="AJ80" s="4">
        <f>_xlfn.XLOOKUP(Table2[[#This Row],[SAPSA Number]],'MODIFIED Shotgun'!B:B,'MODIFIED Shotgun'!J:J)</f>
        <v>0</v>
      </c>
    </row>
    <row r="81" spans="1:36" x14ac:dyDescent="0.25">
      <c r="A81" s="2">
        <v>6797</v>
      </c>
      <c r="B81" s="2" t="str">
        <f>_xlfn.XLOOKUP(Table2[[#This Row],[SAPSA Number]],Table1[SAPSA number],Table1[Paid up])</f>
        <v>Y</v>
      </c>
      <c r="C81" s="5" t="s">
        <v>476</v>
      </c>
      <c r="D81" s="5" t="s">
        <v>477</v>
      </c>
      <c r="E81" s="3" t="s">
        <v>478</v>
      </c>
      <c r="F81" s="77"/>
      <c r="G81" s="3">
        <f ca="1">_xlfn.XLOOKUP(Table2[[#This Row],[SAPSA Number]],Table1[SAPSA number],Table1[Age])</f>
        <v>23</v>
      </c>
      <c r="H81" s="3">
        <v>0</v>
      </c>
      <c r="I81" s="3">
        <f>SUM(Table2[[#This Row],[Club Points]:[League Points Earned - Dec]])</f>
        <v>4</v>
      </c>
      <c r="J81" s="3">
        <f>_xlfn.XLOOKUP(Table2[[#This Row],[SAPSA Number]],'STD Handgun'!B:B,'STD Handgun'!J:J)+_xlfn.XLOOKUP(Table2[[#This Row],[SAPSA Number]],'PROD Handgun'!B:B,'PROD Handgun'!J:J)+_xlfn.XLOOKUP(Table2[[#This Row],[SAPSA Number]],'PROD OPTICS Handgun'!B:B,'PROD OPTICS Handgun'!J:J)+_xlfn.XLOOKUP(Table2[[#This Row],[SAPSA Number]],'OPEN Handgun'!B:B,'OPEN Handgun'!J:J)+_xlfn.XLOOKUP(Table2[[#This Row],[SAPSA Number]],'CLASSIC Handgun'!B:B,'CLASSIC Handgun'!J:J)+_xlfn.XLOOKUP(Table2[[#This Row],[SAPSA Number]],Revolver!B:B,Revolver!J:J)+_xlfn.XLOOKUP(Table2[[#This Row],[SAPSA Number]],PCC!B:B,PCC!J:J)+_xlfn.XLOOKUP(Table2[[#This Row],[SAPSA Number]],'SAOpen Rifle'!B:B,'SAOpen Rifle'!J:J)+_xlfn.XLOOKUP(Table2[[#This Row],[SAPSA Number]],'SA Std Rifle'!B:B,'SA Std Rifle'!J:J)+_xlfn.XLOOKUP(Table2[[#This Row],[SAPSA Number]],'Open Mini Rifle'!B:B,'Open Mini Rifle'!J:J)+_xlfn.XLOOKUP(Table2[[#This Row],[SAPSA Number]],'STD Mini Rifle'!B:B,'STD Mini Rifle'!J:J)+_xlfn.XLOOKUP(Table2[[#This Row],[SAPSA Number]],'SA OPEN Shotgun'!B:B,'SA OPEN Shotgun'!J:J)+_xlfn.XLOOKUP(Table2[[#This Row],[SAPSA Number]],'SA STD Shotgun'!B:B,'SA STD Shotgun'!J:J)+_xlfn.XLOOKUP(Table2[[#This Row],[SAPSA Number]],'MAN STD Shotgun'!B:B,'MAN STD Shotgun'!J:J)+_xlfn.XLOOKUP(Table2[[#This Row],[SAPSA Number]],'MODIFIED Shotgun'!B:B,'MODIFIED Shotgun'!J:J)</f>
        <v>4</v>
      </c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>
        <f>_xlfn.XLOOKUP(Table2[[#This Row],[SAPSA Number]],'STD Handgun'!B:B,'STD Handgun'!J:J)</f>
        <v>2</v>
      </c>
      <c r="X81" s="3">
        <f>_xlfn.XLOOKUP(Table2[[#This Row],[SAPSA Number]],'PROD OPTICS Handgun'!B:B,'PROD OPTICS Handgun'!J:J)</f>
        <v>0</v>
      </c>
      <c r="Y81" s="3">
        <f>_xlfn.XLOOKUP(Table2[[#This Row],[SAPSA Number]],'PROD Handgun'!B:B,'PROD Handgun'!J:J)</f>
        <v>2</v>
      </c>
      <c r="Z81" s="3">
        <f>_xlfn.XLOOKUP(Table2[[#This Row],[SAPSA Number]],'OPEN Handgun'!B:B,'OPEN Handgun'!J:J)</f>
        <v>0</v>
      </c>
      <c r="AA81" s="3">
        <f>_xlfn.XLOOKUP(Table2[[#This Row],[SAPSA Number]],'CLASSIC Handgun'!B:B,'CLASSIC Handgun'!J:J)</f>
        <v>0</v>
      </c>
      <c r="AB81" s="3">
        <f>_xlfn.XLOOKUP(Table2[[#This Row],[SAPSA Number]],PCC!B:B,PCC!J:J)</f>
        <v>0</v>
      </c>
      <c r="AC81" s="3">
        <f>_xlfn.XLOOKUP(Table2[[#This Row],[SAPSA Number]],'SAOpen Rifle'!B:B,'SAOpen Rifle'!J:J)</f>
        <v>0</v>
      </c>
      <c r="AD81" s="3">
        <f>_xlfn.XLOOKUP(Table2[[#This Row],[SAPSA Number]],'SA Std Rifle'!B:B,'SA Std Rifle'!J:J)</f>
        <v>0</v>
      </c>
      <c r="AE81" s="3">
        <f>_xlfn.XLOOKUP(Table2[[#This Row],[SAPSA Number]],'STD Mini Rifle'!B:B,'STD Mini Rifle'!J:J)</f>
        <v>0</v>
      </c>
      <c r="AF81" s="3">
        <f>_xlfn.XLOOKUP(Table2[[#This Row],[SAPSA Number]],'Open Mini Rifle'!B:B,'Open Mini Rifle'!J:J)</f>
        <v>0</v>
      </c>
      <c r="AG81" s="3">
        <f>_xlfn.XLOOKUP(Table2[[#This Row],[SAPSA Number]],'SA OPEN Shotgun'!B:B,'SA OPEN Shotgun'!J:J)</f>
        <v>0</v>
      </c>
      <c r="AH81" s="3">
        <f>_xlfn.XLOOKUP(Table2[[#This Row],[SAPSA Number]],'SA STD Shotgun'!B:B,'SA STD Shotgun'!J:J)</f>
        <v>0</v>
      </c>
      <c r="AI81" s="3">
        <f>_xlfn.XLOOKUP(Table2[[#This Row],[SAPSA Number]],'MAN STD Shotgun'!B:B,'MAN STD Shotgun'!J:J)</f>
        <v>0</v>
      </c>
      <c r="AJ81" s="4">
        <f>_xlfn.XLOOKUP(Table2[[#This Row],[SAPSA Number]],'MODIFIED Shotgun'!B:B,'MODIFIED Shotgun'!J:J)</f>
        <v>0</v>
      </c>
    </row>
    <row r="82" spans="1:36" x14ac:dyDescent="0.25">
      <c r="A82" s="2">
        <v>807</v>
      </c>
      <c r="B82" s="2" t="str">
        <f>_xlfn.XLOOKUP(Table2[[#This Row],[SAPSA Number]],Table1[SAPSA number],Table1[Paid up])</f>
        <v>Y</v>
      </c>
      <c r="C82" s="5" t="s">
        <v>117</v>
      </c>
      <c r="D82" s="5" t="s">
        <v>118</v>
      </c>
      <c r="E82" s="3" t="s">
        <v>116</v>
      </c>
      <c r="F82" s="77" t="str">
        <f ca="1">_xlfn.XLOOKUP(Table2[[#This Row],[SAPSA Number]],Table1[SAPSA number],Table1[Gender])</f>
        <v xml:space="preserve"> </v>
      </c>
      <c r="G82" s="3">
        <f ca="1">_xlfn.XLOOKUP(Table2[[#This Row],[SAPSA Number]],Table1[SAPSA number],Table1[Age])</f>
        <v>22</v>
      </c>
      <c r="H82" s="3">
        <v>0</v>
      </c>
      <c r="I82" s="3">
        <f>SUM(Table2[[#This Row],[Club Points]:[League Points Earned - Dec]])</f>
        <v>6</v>
      </c>
      <c r="J82" s="3">
        <f>_xlfn.XLOOKUP(Table2[[#This Row],[SAPSA Number]],'STD Handgun'!B:B,'STD Handgun'!J:J)+_xlfn.XLOOKUP(Table2[[#This Row],[SAPSA Number]],'PROD Handgun'!B:B,'PROD Handgun'!J:J)+_xlfn.XLOOKUP(Table2[[#This Row],[SAPSA Number]],'PROD OPTICS Handgun'!B:B,'PROD OPTICS Handgun'!J:J)+_xlfn.XLOOKUP(Table2[[#This Row],[SAPSA Number]],'OPEN Handgun'!B:B,'OPEN Handgun'!J:J)+_xlfn.XLOOKUP(Table2[[#This Row],[SAPSA Number]],'CLASSIC Handgun'!B:B,'CLASSIC Handgun'!J:J)+_xlfn.XLOOKUP(Table2[[#This Row],[SAPSA Number]],Revolver!B:B,Revolver!J:J)+_xlfn.XLOOKUP(Table2[[#This Row],[SAPSA Number]],PCC!B:B,PCC!J:J)+_xlfn.XLOOKUP(Table2[[#This Row],[SAPSA Number]],'SAOpen Rifle'!B:B,'SAOpen Rifle'!J:J)+_xlfn.XLOOKUP(Table2[[#This Row],[SAPSA Number]],'SA Std Rifle'!B:B,'SA Std Rifle'!J:J)+_xlfn.XLOOKUP(Table2[[#This Row],[SAPSA Number]],'Open Mini Rifle'!B:B,'Open Mini Rifle'!J:J)+_xlfn.XLOOKUP(Table2[[#This Row],[SAPSA Number]],'STD Mini Rifle'!B:B,'STD Mini Rifle'!J:J)+_xlfn.XLOOKUP(Table2[[#This Row],[SAPSA Number]],'SA OPEN Shotgun'!B:B,'SA OPEN Shotgun'!J:J)+_xlfn.XLOOKUP(Table2[[#This Row],[SAPSA Number]],'SA STD Shotgun'!B:B,'SA STD Shotgun'!J:J)+_xlfn.XLOOKUP(Table2[[#This Row],[SAPSA Number]],'MAN STD Shotgun'!B:B,'MAN STD Shotgun'!J:J)+_xlfn.XLOOKUP(Table2[[#This Row],[SAPSA Number]],'MODIFIED Shotgun'!B:B,'MODIFIED Shotgun'!J:J)</f>
        <v>4</v>
      </c>
      <c r="K82" s="3">
        <v>2</v>
      </c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>
        <f>_xlfn.XLOOKUP(Table2[[#This Row],[SAPSA Number]],'STD Handgun'!B:B,'STD Handgun'!J:J)</f>
        <v>0</v>
      </c>
      <c r="X82" s="3">
        <f>_xlfn.XLOOKUP(Table2[[#This Row],[SAPSA Number]],'PROD OPTICS Handgun'!B:B,'PROD OPTICS Handgun'!J:J)</f>
        <v>3</v>
      </c>
      <c r="Y82" s="3">
        <f>_xlfn.XLOOKUP(Table2[[#This Row],[SAPSA Number]],'PROD Handgun'!B:B,'PROD Handgun'!J:J)</f>
        <v>0</v>
      </c>
      <c r="Z82" s="3">
        <f>_xlfn.XLOOKUP(Table2[[#This Row],[SAPSA Number]],'OPEN Handgun'!B:B,'OPEN Handgun'!J:J)</f>
        <v>1</v>
      </c>
      <c r="AA82" s="3">
        <f>_xlfn.XLOOKUP(Table2[[#This Row],[SAPSA Number]],'CLASSIC Handgun'!B:B,'CLASSIC Handgun'!J:J)</f>
        <v>0</v>
      </c>
      <c r="AB82" s="3">
        <f>_xlfn.XLOOKUP(Table2[[#This Row],[SAPSA Number]],PCC!B:B,PCC!J:J)</f>
        <v>0</v>
      </c>
      <c r="AC82" s="3">
        <f>_xlfn.XLOOKUP(Table2[[#This Row],[SAPSA Number]],'SAOpen Rifle'!B:B,'SAOpen Rifle'!J:J)</f>
        <v>0</v>
      </c>
      <c r="AD82" s="3">
        <f>_xlfn.XLOOKUP(Table2[[#This Row],[SAPSA Number]],'SA Std Rifle'!B:B,'SA Std Rifle'!J:J)</f>
        <v>0</v>
      </c>
      <c r="AE82" s="3">
        <f>_xlfn.XLOOKUP(Table2[[#This Row],[SAPSA Number]],'STD Mini Rifle'!B:B,'STD Mini Rifle'!J:J)</f>
        <v>0</v>
      </c>
      <c r="AF82" s="3">
        <f>_xlfn.XLOOKUP(Table2[[#This Row],[SAPSA Number]],'Open Mini Rifle'!B:B,'Open Mini Rifle'!J:J)</f>
        <v>0</v>
      </c>
      <c r="AG82" s="3">
        <f>_xlfn.XLOOKUP(Table2[[#This Row],[SAPSA Number]],'SA OPEN Shotgun'!B:B,'SA OPEN Shotgun'!J:J)</f>
        <v>0</v>
      </c>
      <c r="AH82" s="3">
        <f>_xlfn.XLOOKUP(Table2[[#This Row],[SAPSA Number]],'SA STD Shotgun'!B:B,'SA STD Shotgun'!J:J)</f>
        <v>0</v>
      </c>
      <c r="AI82" s="3">
        <f>_xlfn.XLOOKUP(Table2[[#This Row],[SAPSA Number]],'MAN STD Shotgun'!B:B,'MAN STD Shotgun'!J:J)</f>
        <v>0</v>
      </c>
      <c r="AJ82" s="4">
        <f>_xlfn.XLOOKUP(Table2[[#This Row],[SAPSA Number]],'MODIFIED Shotgun'!B:B,'MODIFIED Shotgun'!J:J)</f>
        <v>0</v>
      </c>
    </row>
    <row r="83" spans="1:36" x14ac:dyDescent="0.25">
      <c r="A83" s="2">
        <v>1113</v>
      </c>
      <c r="B83" s="2" t="str">
        <f>_xlfn.XLOOKUP(Table2[[#This Row],[SAPSA Number]],Table1[SAPSA number],Table1[Paid up])</f>
        <v>Y</v>
      </c>
      <c r="C83" s="5" t="s">
        <v>120</v>
      </c>
      <c r="D83" s="5" t="s">
        <v>118</v>
      </c>
      <c r="E83" s="3" t="s">
        <v>116</v>
      </c>
      <c r="F83" s="77" t="str">
        <f ca="1">_xlfn.XLOOKUP(Table2[[#This Row],[SAPSA Number]],Table1[SAPSA number],Table1[Gender])</f>
        <v>SS</v>
      </c>
      <c r="G83" s="3">
        <f ca="1">_xlfn.XLOOKUP(Table2[[#This Row],[SAPSA Number]],Table1[SAPSA number],Table1[Age])</f>
        <v>60</v>
      </c>
      <c r="H83" s="3">
        <v>0</v>
      </c>
      <c r="I83" s="3">
        <f>SUM(Table2[[#This Row],[Club Points]:[League Points Earned - Dec]])</f>
        <v>9</v>
      </c>
      <c r="J83" s="3">
        <f>_xlfn.XLOOKUP(Table2[[#This Row],[SAPSA Number]],'STD Handgun'!B:B,'STD Handgun'!J:J)+_xlfn.XLOOKUP(Table2[[#This Row],[SAPSA Number]],'PROD Handgun'!B:B,'PROD Handgun'!J:J)+_xlfn.XLOOKUP(Table2[[#This Row],[SAPSA Number]],'PROD OPTICS Handgun'!B:B,'PROD OPTICS Handgun'!J:J)+_xlfn.XLOOKUP(Table2[[#This Row],[SAPSA Number]],'OPEN Handgun'!B:B,'OPEN Handgun'!J:J)+_xlfn.XLOOKUP(Table2[[#This Row],[SAPSA Number]],'CLASSIC Handgun'!B:B,'CLASSIC Handgun'!J:J)+_xlfn.XLOOKUP(Table2[[#This Row],[SAPSA Number]],Revolver!B:B,Revolver!J:J)+_xlfn.XLOOKUP(Table2[[#This Row],[SAPSA Number]],PCC!B:B,PCC!J:J)+_xlfn.XLOOKUP(Table2[[#This Row],[SAPSA Number]],'SAOpen Rifle'!B:B,'SAOpen Rifle'!J:J)+_xlfn.XLOOKUP(Table2[[#This Row],[SAPSA Number]],'SA Std Rifle'!B:B,'SA Std Rifle'!J:J)+_xlfn.XLOOKUP(Table2[[#This Row],[SAPSA Number]],'Open Mini Rifle'!B:B,'Open Mini Rifle'!J:J)+_xlfn.XLOOKUP(Table2[[#This Row],[SAPSA Number]],'STD Mini Rifle'!B:B,'STD Mini Rifle'!J:J)+_xlfn.XLOOKUP(Table2[[#This Row],[SAPSA Number]],'SA OPEN Shotgun'!B:B,'SA OPEN Shotgun'!J:J)+_xlfn.XLOOKUP(Table2[[#This Row],[SAPSA Number]],'SA STD Shotgun'!B:B,'SA STD Shotgun'!J:J)+_xlfn.XLOOKUP(Table2[[#This Row],[SAPSA Number]],'MAN STD Shotgun'!B:B,'MAN STD Shotgun'!J:J)+_xlfn.XLOOKUP(Table2[[#This Row],[SAPSA Number]],'MODIFIED Shotgun'!B:B,'MODIFIED Shotgun'!J:J)</f>
        <v>5</v>
      </c>
      <c r="K83" s="3">
        <v>2</v>
      </c>
      <c r="L83" s="3"/>
      <c r="M83" s="3"/>
      <c r="N83" s="3"/>
      <c r="O83" s="3"/>
      <c r="P83" s="3">
        <v>2</v>
      </c>
      <c r="Q83" s="3"/>
      <c r="R83" s="3"/>
      <c r="S83" s="3"/>
      <c r="T83" s="3"/>
      <c r="U83" s="3"/>
      <c r="V83" s="3"/>
      <c r="W83" s="3">
        <f>_xlfn.XLOOKUP(Table2[[#This Row],[SAPSA Number]],'STD Handgun'!B:B,'STD Handgun'!J:J)</f>
        <v>0</v>
      </c>
      <c r="X83" s="3">
        <f>_xlfn.XLOOKUP(Table2[[#This Row],[SAPSA Number]],'PROD OPTICS Handgun'!B:B,'PROD OPTICS Handgun'!J:J)</f>
        <v>0</v>
      </c>
      <c r="Y83" s="3">
        <f>_xlfn.XLOOKUP(Table2[[#This Row],[SAPSA Number]],'PROD Handgun'!B:B,'PROD Handgun'!J:J)</f>
        <v>0</v>
      </c>
      <c r="Z83" s="3">
        <f>_xlfn.XLOOKUP(Table2[[#This Row],[SAPSA Number]],'OPEN Handgun'!B:B,'OPEN Handgun'!J:J)</f>
        <v>5</v>
      </c>
      <c r="AA83" s="3">
        <f>_xlfn.XLOOKUP(Table2[[#This Row],[SAPSA Number]],'CLASSIC Handgun'!B:B,'CLASSIC Handgun'!J:J)</f>
        <v>0</v>
      </c>
      <c r="AB83" s="3">
        <f>_xlfn.XLOOKUP(Table2[[#This Row],[SAPSA Number]],PCC!B:B,PCC!J:J)</f>
        <v>0</v>
      </c>
      <c r="AC83" s="3">
        <f>_xlfn.XLOOKUP(Table2[[#This Row],[SAPSA Number]],'SAOpen Rifle'!B:B,'SAOpen Rifle'!J:J)</f>
        <v>0</v>
      </c>
      <c r="AD83" s="3">
        <f>_xlfn.XLOOKUP(Table2[[#This Row],[SAPSA Number]],'SA Std Rifle'!B:B,'SA Std Rifle'!J:J)</f>
        <v>0</v>
      </c>
      <c r="AE83" s="3">
        <f>_xlfn.XLOOKUP(Table2[[#This Row],[SAPSA Number]],'STD Mini Rifle'!B:B,'STD Mini Rifle'!J:J)</f>
        <v>0</v>
      </c>
      <c r="AF83" s="3">
        <f>_xlfn.XLOOKUP(Table2[[#This Row],[SAPSA Number]],'Open Mini Rifle'!B:B,'Open Mini Rifle'!J:J)</f>
        <v>0</v>
      </c>
      <c r="AG83" s="3">
        <f>_xlfn.XLOOKUP(Table2[[#This Row],[SAPSA Number]],'SA OPEN Shotgun'!B:B,'SA OPEN Shotgun'!J:J)</f>
        <v>0</v>
      </c>
      <c r="AH83" s="3">
        <f>_xlfn.XLOOKUP(Table2[[#This Row],[SAPSA Number]],'SA STD Shotgun'!B:B,'SA STD Shotgun'!J:J)</f>
        <v>0</v>
      </c>
      <c r="AI83" s="3">
        <f>_xlfn.XLOOKUP(Table2[[#This Row],[SAPSA Number]],'MAN STD Shotgun'!B:B,'MAN STD Shotgun'!J:J)</f>
        <v>0</v>
      </c>
      <c r="AJ83" s="4">
        <f>_xlfn.XLOOKUP(Table2[[#This Row],[SAPSA Number]],'MODIFIED Shotgun'!B:B,'MODIFIED Shotgun'!J:J)</f>
        <v>0</v>
      </c>
    </row>
    <row r="84" spans="1:36" x14ac:dyDescent="0.25">
      <c r="A84" s="2">
        <v>4672</v>
      </c>
      <c r="B84" s="48" t="str">
        <f>_xlfn.XLOOKUP(Table2[[#This Row],[SAPSA Number]],Table1[SAPSA number],Table1[Paid up])</f>
        <v>Y</v>
      </c>
      <c r="C84" s="49" t="s">
        <v>112</v>
      </c>
      <c r="D84" s="49" t="s">
        <v>113</v>
      </c>
      <c r="E84" s="50" t="s">
        <v>114</v>
      </c>
      <c r="F84" s="77" t="str">
        <f ca="1">_xlfn.XLOOKUP(Table2[[#This Row],[SAPSA Number]],Table1[SAPSA number],Table1[Gender])</f>
        <v>S</v>
      </c>
      <c r="G84" s="3">
        <f ca="1">_xlfn.XLOOKUP(Table2[[#This Row],[SAPSA Number]],Table1[SAPSA number],Table1[Age])</f>
        <v>59</v>
      </c>
      <c r="H84" s="3">
        <v>1</v>
      </c>
      <c r="I84" s="51">
        <f>SUM(Table2[[#This Row],[Club Points]:[League Points Earned - Dec]])</f>
        <v>7</v>
      </c>
      <c r="J84" s="3">
        <f>_xlfn.XLOOKUP(Table2[[#This Row],[SAPSA Number]],'STD Handgun'!B:B,'STD Handgun'!J:J)+_xlfn.XLOOKUP(Table2[[#This Row],[SAPSA Number]],'PROD Handgun'!B:B,'PROD Handgun'!J:J)+_xlfn.XLOOKUP(Table2[[#This Row],[SAPSA Number]],'PROD OPTICS Handgun'!B:B,'PROD OPTICS Handgun'!J:J)+_xlfn.XLOOKUP(Table2[[#This Row],[SAPSA Number]],'OPEN Handgun'!B:B,'OPEN Handgun'!J:J)+_xlfn.XLOOKUP(Table2[[#This Row],[SAPSA Number]],'CLASSIC Handgun'!B:B,'CLASSIC Handgun'!J:J)+_xlfn.XLOOKUP(Table2[[#This Row],[SAPSA Number]],Revolver!B:B,Revolver!J:J)+_xlfn.XLOOKUP(Table2[[#This Row],[SAPSA Number]],PCC!B:B,PCC!J:J)+_xlfn.XLOOKUP(Table2[[#This Row],[SAPSA Number]],'SAOpen Rifle'!B:B,'SAOpen Rifle'!J:J)+_xlfn.XLOOKUP(Table2[[#This Row],[SAPSA Number]],'SA Std Rifle'!B:B,'SA Std Rifle'!J:J)+_xlfn.XLOOKUP(Table2[[#This Row],[SAPSA Number]],'Open Mini Rifle'!B:B,'Open Mini Rifle'!J:J)+_xlfn.XLOOKUP(Table2[[#This Row],[SAPSA Number]],'STD Mini Rifle'!B:B,'STD Mini Rifle'!J:J)+_xlfn.XLOOKUP(Table2[[#This Row],[SAPSA Number]],'SA OPEN Shotgun'!B:B,'SA OPEN Shotgun'!J:J)+_xlfn.XLOOKUP(Table2[[#This Row],[SAPSA Number]],'SA STD Shotgun'!B:B,'SA STD Shotgun'!J:J)+_xlfn.XLOOKUP(Table2[[#This Row],[SAPSA Number]],'MAN STD Shotgun'!B:B,'MAN STD Shotgun'!J:J)+_xlfn.XLOOKUP(Table2[[#This Row],[SAPSA Number]],'MODIFIED Shotgun'!B:B,'MODIFIED Shotgun'!J:J)</f>
        <v>5</v>
      </c>
      <c r="K84" s="3"/>
      <c r="L84" s="3"/>
      <c r="M84" s="3">
        <v>2</v>
      </c>
      <c r="N84" s="3"/>
      <c r="O84" s="3"/>
      <c r="P84" s="3"/>
      <c r="Q84" s="3"/>
      <c r="R84" s="3"/>
      <c r="S84" s="3"/>
      <c r="T84" s="3"/>
      <c r="U84" s="3"/>
      <c r="V84" s="3"/>
      <c r="W84" s="51">
        <f>_xlfn.XLOOKUP(Table2[[#This Row],[SAPSA Number]],'STD Handgun'!B:B,'STD Handgun'!J:J)</f>
        <v>0</v>
      </c>
      <c r="X84" s="51">
        <f>_xlfn.XLOOKUP(Table2[[#This Row],[SAPSA Number]],'PROD OPTICS Handgun'!B:B,'PROD OPTICS Handgun'!J:J)</f>
        <v>0</v>
      </c>
      <c r="Y84" s="51">
        <f>_xlfn.XLOOKUP(Table2[[#This Row],[SAPSA Number]],'PROD Handgun'!B:B,'PROD Handgun'!J:J)</f>
        <v>0</v>
      </c>
      <c r="Z84" s="51">
        <f>_xlfn.XLOOKUP(Table2[[#This Row],[SAPSA Number]],'OPEN Handgun'!B:B,'OPEN Handgun'!J:J)</f>
        <v>0</v>
      </c>
      <c r="AA84" s="51">
        <f>_xlfn.XLOOKUP(Table2[[#This Row],[SAPSA Number]],'CLASSIC Handgun'!B:B,'CLASSIC Handgun'!J:J)</f>
        <v>0</v>
      </c>
      <c r="AB84" s="51">
        <f>_xlfn.XLOOKUP(Table2[[#This Row],[SAPSA Number]],PCC!B:B,PCC!J:J)</f>
        <v>0</v>
      </c>
      <c r="AC84" s="51">
        <f>_xlfn.XLOOKUP(Table2[[#This Row],[SAPSA Number]],'SAOpen Rifle'!B:B,'SAOpen Rifle'!J:J)</f>
        <v>1</v>
      </c>
      <c r="AD84" s="51">
        <f>_xlfn.XLOOKUP(Table2[[#This Row],[SAPSA Number]],'SA Std Rifle'!B:B,'SA Std Rifle'!J:J)</f>
        <v>0</v>
      </c>
      <c r="AE84" s="51">
        <f>_xlfn.XLOOKUP(Table2[[#This Row],[SAPSA Number]],'STD Mini Rifle'!B:B,'STD Mini Rifle'!J:J)</f>
        <v>0</v>
      </c>
      <c r="AF84" s="51">
        <f>_xlfn.XLOOKUP(Table2[[#This Row],[SAPSA Number]],'Open Mini Rifle'!B:B,'Open Mini Rifle'!J:J)</f>
        <v>1</v>
      </c>
      <c r="AG84" s="51">
        <f>_xlfn.XLOOKUP(Table2[[#This Row],[SAPSA Number]],'SA OPEN Shotgun'!B:B,'SA OPEN Shotgun'!J:J)</f>
        <v>0</v>
      </c>
      <c r="AH84" s="51">
        <f>_xlfn.XLOOKUP(Table2[[#This Row],[SAPSA Number]],'SA STD Shotgun'!B:B,'SA STD Shotgun'!J:J)</f>
        <v>0</v>
      </c>
      <c r="AI84" s="51">
        <f>_xlfn.XLOOKUP(Table2[[#This Row],[SAPSA Number]],'MAN STD Shotgun'!B:B,'MAN STD Shotgun'!J:J)</f>
        <v>3</v>
      </c>
      <c r="AJ84" s="57">
        <f>_xlfn.XLOOKUP(Table2[[#This Row],[SAPSA Number]],'MODIFIED Shotgun'!B:B,'MODIFIED Shotgun'!J:J)</f>
        <v>0</v>
      </c>
    </row>
    <row r="85" spans="1:36" x14ac:dyDescent="0.25">
      <c r="A85" s="48">
        <v>1547</v>
      </c>
      <c r="B85" s="48" t="str">
        <f>_xlfn.XLOOKUP(Table2[[#This Row],[SAPSA Number]],Table1[SAPSA number],Table1[Paid up])</f>
        <v>Y</v>
      </c>
      <c r="C85" s="49" t="s">
        <v>433</v>
      </c>
      <c r="D85" s="49" t="s">
        <v>434</v>
      </c>
      <c r="E85" s="50" t="s">
        <v>435</v>
      </c>
      <c r="F85" s="75" t="str">
        <f ca="1">_xlfn.XLOOKUP(Table2[[#This Row],[SAPSA Number]],Table1[SAPSA number],Table1[Gender])</f>
        <v>S</v>
      </c>
      <c r="G85" s="3">
        <f ca="1">_xlfn.XLOOKUP(Table2[[#This Row],[SAPSA Number]],Table1[SAPSA number],Table1[Age])</f>
        <v>52</v>
      </c>
      <c r="H85" s="3">
        <v>0</v>
      </c>
      <c r="I85" s="51">
        <f>SUM(Table2[[#This Row],[Club Points]:[League Points Earned - Dec]])</f>
        <v>0</v>
      </c>
      <c r="J85" s="3">
        <f>_xlfn.XLOOKUP(Table2[[#This Row],[SAPSA Number]],'STD Handgun'!B:B,'STD Handgun'!J:J)+_xlfn.XLOOKUP(Table2[[#This Row],[SAPSA Number]],'PROD Handgun'!B:B,'PROD Handgun'!J:J)+_xlfn.XLOOKUP(Table2[[#This Row],[SAPSA Number]],'PROD OPTICS Handgun'!B:B,'PROD OPTICS Handgun'!J:J)+_xlfn.XLOOKUP(Table2[[#This Row],[SAPSA Number]],'OPEN Handgun'!B:B,'OPEN Handgun'!J:J)+_xlfn.XLOOKUP(Table2[[#This Row],[SAPSA Number]],'CLASSIC Handgun'!B:B,'CLASSIC Handgun'!J:J)+_xlfn.XLOOKUP(Table2[[#This Row],[SAPSA Number]],Revolver!B:B,Revolver!J:J)+_xlfn.XLOOKUP(Table2[[#This Row],[SAPSA Number]],PCC!B:B,PCC!J:J)+_xlfn.XLOOKUP(Table2[[#This Row],[SAPSA Number]],'SAOpen Rifle'!B:B,'SAOpen Rifle'!J:J)+_xlfn.XLOOKUP(Table2[[#This Row],[SAPSA Number]],'SA Std Rifle'!B:B,'SA Std Rifle'!J:J)+_xlfn.XLOOKUP(Table2[[#This Row],[SAPSA Number]],'Open Mini Rifle'!B:B,'Open Mini Rifle'!J:J)+_xlfn.XLOOKUP(Table2[[#This Row],[SAPSA Number]],'STD Mini Rifle'!B:B,'STD Mini Rifle'!J:J)+_xlfn.XLOOKUP(Table2[[#This Row],[SAPSA Number]],'SA OPEN Shotgun'!B:B,'SA OPEN Shotgun'!J:J)+_xlfn.XLOOKUP(Table2[[#This Row],[SAPSA Number]],'SA STD Shotgun'!B:B,'SA STD Shotgun'!J:J)+_xlfn.XLOOKUP(Table2[[#This Row],[SAPSA Number]],'MAN STD Shotgun'!B:B,'MAN STD Shotgun'!J:J)+_xlfn.XLOOKUP(Table2[[#This Row],[SAPSA Number]],'MODIFIED Shotgun'!B:B,'MODIFIED Shotgun'!J:J)</f>
        <v>0</v>
      </c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51">
        <f>_xlfn.XLOOKUP(Table2[[#This Row],[SAPSA Number]],'STD Handgun'!B:B,'STD Handgun'!J:J)</f>
        <v>0</v>
      </c>
      <c r="X85" s="51">
        <f>_xlfn.XLOOKUP(Table2[[#This Row],[SAPSA Number]],'PROD OPTICS Handgun'!B:B,'PROD OPTICS Handgun'!J:J)</f>
        <v>0</v>
      </c>
      <c r="Y85" s="51">
        <f>_xlfn.XLOOKUP(Table2[[#This Row],[SAPSA Number]],'PROD Handgun'!B:B,'PROD Handgun'!J:J)</f>
        <v>0</v>
      </c>
      <c r="Z85" s="51">
        <f>_xlfn.XLOOKUP(Table2[[#This Row],[SAPSA Number]],'OPEN Handgun'!B:B,'OPEN Handgun'!J:J)</f>
        <v>0</v>
      </c>
      <c r="AA85" s="51">
        <f>_xlfn.XLOOKUP(Table2[[#This Row],[SAPSA Number]],'CLASSIC Handgun'!B:B,'CLASSIC Handgun'!J:J)</f>
        <v>0</v>
      </c>
      <c r="AB85" s="51">
        <f>_xlfn.XLOOKUP(Table2[[#This Row],[SAPSA Number]],PCC!B:B,PCC!J:J)</f>
        <v>0</v>
      </c>
      <c r="AC85" s="51">
        <f>_xlfn.XLOOKUP(Table2[[#This Row],[SAPSA Number]],'SAOpen Rifle'!B:B,'SAOpen Rifle'!J:J)</f>
        <v>0</v>
      </c>
      <c r="AD85" s="51">
        <f>_xlfn.XLOOKUP(Table2[[#This Row],[SAPSA Number]],'SA Std Rifle'!B:B,'SA Std Rifle'!J:J)</f>
        <v>0</v>
      </c>
      <c r="AE85" s="51">
        <f>_xlfn.XLOOKUP(Table2[[#This Row],[SAPSA Number]],'STD Mini Rifle'!B:B,'STD Mini Rifle'!J:J)</f>
        <v>0</v>
      </c>
      <c r="AF85" s="51">
        <f>_xlfn.XLOOKUP(Table2[[#This Row],[SAPSA Number]],'Open Mini Rifle'!B:B,'Open Mini Rifle'!J:J)</f>
        <v>0</v>
      </c>
      <c r="AG85" s="51">
        <f>_xlfn.XLOOKUP(Table2[[#This Row],[SAPSA Number]],'SA OPEN Shotgun'!B:B,'SA OPEN Shotgun'!J:J)</f>
        <v>0</v>
      </c>
      <c r="AH85" s="51">
        <f>_xlfn.XLOOKUP(Table2[[#This Row],[SAPSA Number]],'SA STD Shotgun'!B:B,'SA STD Shotgun'!J:J)</f>
        <v>0</v>
      </c>
      <c r="AI85" s="51">
        <f>_xlfn.XLOOKUP(Table2[[#This Row],[SAPSA Number]],'MAN STD Shotgun'!B:B,'MAN STD Shotgun'!J:J)</f>
        <v>0</v>
      </c>
      <c r="AJ85" s="57">
        <f>_xlfn.XLOOKUP(Table2[[#This Row],[SAPSA Number]],'MODIFIED Shotgun'!B:B,'MODIFIED Shotgun'!J:J)</f>
        <v>0</v>
      </c>
    </row>
    <row r="86" spans="1:36" x14ac:dyDescent="0.25">
      <c r="A86" s="2">
        <v>1931</v>
      </c>
      <c r="B86" s="48" t="str">
        <f>_xlfn.XLOOKUP(Table2[[#This Row],[SAPSA Number]],Table1[SAPSA number],Table1[Paid up])</f>
        <v>Y</v>
      </c>
      <c r="C86" s="49" t="s">
        <v>294</v>
      </c>
      <c r="D86" s="49" t="s">
        <v>295</v>
      </c>
      <c r="E86" s="50" t="s">
        <v>276</v>
      </c>
      <c r="F86" s="78" t="str">
        <f>_xlfn.XLOOKUP(Table2[[#This Row],[SAPSA Number]],Table1[SAPSA number],Table1[Gender])</f>
        <v>Lady</v>
      </c>
      <c r="G86" s="48">
        <f ca="1">_xlfn.XLOOKUP(Table2[[#This Row],[SAPSA Number]],Table1[SAPSA number],Table1[Age])</f>
        <v>55</v>
      </c>
      <c r="H86" s="3">
        <v>0</v>
      </c>
      <c r="I86" s="51">
        <f>SUM(Table2[[#This Row],[Club Points]:[League Points Earned - Dec]])</f>
        <v>0</v>
      </c>
      <c r="J86" s="3">
        <f>_xlfn.XLOOKUP(Table2[[#This Row],[SAPSA Number]],'STD Handgun'!B:B,'STD Handgun'!J:J)+_xlfn.XLOOKUP(Table2[[#This Row],[SAPSA Number]],'PROD Handgun'!B:B,'PROD Handgun'!J:J)+_xlfn.XLOOKUP(Table2[[#This Row],[SAPSA Number]],'PROD OPTICS Handgun'!B:B,'PROD OPTICS Handgun'!J:J)+_xlfn.XLOOKUP(Table2[[#This Row],[SAPSA Number]],'OPEN Handgun'!B:B,'OPEN Handgun'!J:J)+_xlfn.XLOOKUP(Table2[[#This Row],[SAPSA Number]],'CLASSIC Handgun'!B:B,'CLASSIC Handgun'!J:J)+_xlfn.XLOOKUP(Table2[[#This Row],[SAPSA Number]],Revolver!B:B,Revolver!J:J)+_xlfn.XLOOKUP(Table2[[#This Row],[SAPSA Number]],PCC!B:B,PCC!J:J)+_xlfn.XLOOKUP(Table2[[#This Row],[SAPSA Number]],'SAOpen Rifle'!B:B,'SAOpen Rifle'!J:J)+_xlfn.XLOOKUP(Table2[[#This Row],[SAPSA Number]],'SA Std Rifle'!B:B,'SA Std Rifle'!J:J)+_xlfn.XLOOKUP(Table2[[#This Row],[SAPSA Number]],'Open Mini Rifle'!B:B,'Open Mini Rifle'!J:J)+_xlfn.XLOOKUP(Table2[[#This Row],[SAPSA Number]],'STD Mini Rifle'!B:B,'STD Mini Rifle'!J:J)+_xlfn.XLOOKUP(Table2[[#This Row],[SAPSA Number]],'SA OPEN Shotgun'!B:B,'SA OPEN Shotgun'!J:J)+_xlfn.XLOOKUP(Table2[[#This Row],[SAPSA Number]],'SA STD Shotgun'!B:B,'SA STD Shotgun'!J:J)+_xlfn.XLOOKUP(Table2[[#This Row],[SAPSA Number]],'MAN STD Shotgun'!B:B,'MAN STD Shotgun'!J:J)+_xlfn.XLOOKUP(Table2[[#This Row],[SAPSA Number]],'MODIFIED Shotgun'!B:B,'MODIFIED Shotgun'!J:J)</f>
        <v>0</v>
      </c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51">
        <f>_xlfn.XLOOKUP(Table2[[#This Row],[SAPSA Number]],'STD Handgun'!B:B,'STD Handgun'!J:J)</f>
        <v>0</v>
      </c>
      <c r="X86" s="51">
        <f>_xlfn.XLOOKUP(Table2[[#This Row],[SAPSA Number]],'PROD OPTICS Handgun'!B:B,'PROD OPTICS Handgun'!J:J)</f>
        <v>0</v>
      </c>
      <c r="Y86" s="51">
        <f>_xlfn.XLOOKUP(Table2[[#This Row],[SAPSA Number]],'PROD Handgun'!B:B,'PROD Handgun'!J:J)</f>
        <v>0</v>
      </c>
      <c r="Z86" s="51">
        <f>_xlfn.XLOOKUP(Table2[[#This Row],[SAPSA Number]],'OPEN Handgun'!B:B,'OPEN Handgun'!J:J)</f>
        <v>0</v>
      </c>
      <c r="AA86" s="51">
        <f>_xlfn.XLOOKUP(Table2[[#This Row],[SAPSA Number]],'CLASSIC Handgun'!B:B,'CLASSIC Handgun'!J:J)</f>
        <v>0</v>
      </c>
      <c r="AB86" s="51">
        <f>_xlfn.XLOOKUP(Table2[[#This Row],[SAPSA Number]],PCC!B:B,PCC!J:J)</f>
        <v>0</v>
      </c>
      <c r="AC86" s="51">
        <f>_xlfn.XLOOKUP(Table2[[#This Row],[SAPSA Number]],'SAOpen Rifle'!B:B,'SAOpen Rifle'!J:J)</f>
        <v>0</v>
      </c>
      <c r="AD86" s="51">
        <f>_xlfn.XLOOKUP(Table2[[#This Row],[SAPSA Number]],'SA Std Rifle'!B:B,'SA Std Rifle'!J:J)</f>
        <v>0</v>
      </c>
      <c r="AE86" s="51">
        <f>_xlfn.XLOOKUP(Table2[[#This Row],[SAPSA Number]],'STD Mini Rifle'!B:B,'STD Mini Rifle'!J:J)</f>
        <v>0</v>
      </c>
      <c r="AF86" s="51">
        <f>_xlfn.XLOOKUP(Table2[[#This Row],[SAPSA Number]],'Open Mini Rifle'!B:B,'Open Mini Rifle'!J:J)</f>
        <v>0</v>
      </c>
      <c r="AG86" s="51">
        <f>_xlfn.XLOOKUP(Table2[[#This Row],[SAPSA Number]],'SA OPEN Shotgun'!B:B,'SA OPEN Shotgun'!J:J)</f>
        <v>0</v>
      </c>
      <c r="AH86" s="51">
        <f>_xlfn.XLOOKUP(Table2[[#This Row],[SAPSA Number]],'SA STD Shotgun'!B:B,'SA STD Shotgun'!J:J)</f>
        <v>0</v>
      </c>
      <c r="AI86" s="51">
        <f>_xlfn.XLOOKUP(Table2[[#This Row],[SAPSA Number]],'MAN STD Shotgun'!B:B,'MAN STD Shotgun'!J:J)</f>
        <v>0</v>
      </c>
      <c r="AJ86" s="57">
        <f>_xlfn.XLOOKUP(Table2[[#This Row],[SAPSA Number]],'MODIFIED Shotgun'!B:B,'MODIFIED Shotgun'!J:J)</f>
        <v>0</v>
      </c>
    </row>
    <row r="87" spans="1:36" x14ac:dyDescent="0.25">
      <c r="A87" s="2">
        <v>4711</v>
      </c>
      <c r="B87" s="48" t="str">
        <f>_xlfn.XLOOKUP(Table2[[#This Row],[SAPSA Number]],Table1[SAPSA number],Table1[Paid up])</f>
        <v>Y</v>
      </c>
      <c r="C87" s="49" t="s">
        <v>669</v>
      </c>
      <c r="D87" s="49" t="s">
        <v>667</v>
      </c>
      <c r="E87" s="50" t="s">
        <v>74</v>
      </c>
      <c r="F87" s="78" t="str">
        <f ca="1">_xlfn.XLOOKUP(Table2[[#This Row],[SAPSA Number]],Table1[SAPSA number],Table1[Gender])</f>
        <v xml:space="preserve"> </v>
      </c>
      <c r="G87" s="48"/>
      <c r="H87" s="67"/>
      <c r="I87" s="51">
        <f>SUM(Table2[[#This Row],[Club Points]:[League Points Earned - Dec]])</f>
        <v>33</v>
      </c>
      <c r="J87" s="3">
        <f>_xlfn.XLOOKUP(Table2[[#This Row],[SAPSA Number]],'STD Handgun'!B:B,'STD Handgun'!J:J)+_xlfn.XLOOKUP(Table2[[#This Row],[SAPSA Number]],'PROD Handgun'!B:B,'PROD Handgun'!J:J)+_xlfn.XLOOKUP(Table2[[#This Row],[SAPSA Number]],'PROD OPTICS Handgun'!B:B,'PROD OPTICS Handgun'!J:J)+_xlfn.XLOOKUP(Table2[[#This Row],[SAPSA Number]],'OPEN Handgun'!B:B,'OPEN Handgun'!J:J)+_xlfn.XLOOKUP(Table2[[#This Row],[SAPSA Number]],'CLASSIC Handgun'!B:B,'CLASSIC Handgun'!J:J)+_xlfn.XLOOKUP(Table2[[#This Row],[SAPSA Number]],Revolver!B:B,Revolver!J:J)+_xlfn.XLOOKUP(Table2[[#This Row],[SAPSA Number]],PCC!B:B,PCC!J:J)+_xlfn.XLOOKUP(Table2[[#This Row],[SAPSA Number]],'SAOpen Rifle'!B:B,'SAOpen Rifle'!J:J)+_xlfn.XLOOKUP(Table2[[#This Row],[SAPSA Number]],'SA Std Rifle'!B:B,'SA Std Rifle'!J:J)+_xlfn.XLOOKUP(Table2[[#This Row],[SAPSA Number]],'Open Mini Rifle'!B:B,'Open Mini Rifle'!J:J)+_xlfn.XLOOKUP(Table2[[#This Row],[SAPSA Number]],'STD Mini Rifle'!B:B,'STD Mini Rifle'!J:J)+_xlfn.XLOOKUP(Table2[[#This Row],[SAPSA Number]],'SA OPEN Shotgun'!B:B,'SA OPEN Shotgun'!J:J)+_xlfn.XLOOKUP(Table2[[#This Row],[SAPSA Number]],'SA STD Shotgun'!B:B,'SA STD Shotgun'!J:J)+_xlfn.XLOOKUP(Table2[[#This Row],[SAPSA Number]],'MAN STD Shotgun'!B:B,'MAN STD Shotgun'!J:J)+_xlfn.XLOOKUP(Table2[[#This Row],[SAPSA Number]],'MODIFIED Shotgun'!B:B,'MODIFIED Shotgun'!J:J)</f>
        <v>5</v>
      </c>
      <c r="K87" s="3"/>
      <c r="L87" s="3"/>
      <c r="M87" s="3"/>
      <c r="N87" s="3">
        <v>4</v>
      </c>
      <c r="O87" s="3">
        <v>4</v>
      </c>
      <c r="P87" s="3"/>
      <c r="Q87" s="3">
        <v>4</v>
      </c>
      <c r="R87" s="3">
        <v>4</v>
      </c>
      <c r="S87" s="3">
        <v>4</v>
      </c>
      <c r="T87" s="3">
        <v>5</v>
      </c>
      <c r="U87" s="3">
        <v>3</v>
      </c>
      <c r="V87" s="3"/>
      <c r="W87" s="51">
        <f>_xlfn.XLOOKUP(Table2[[#This Row],[SAPSA Number]],'STD Handgun'!B:B,'STD Handgun'!J:J)</f>
        <v>0</v>
      </c>
      <c r="X87" s="51">
        <f>_xlfn.XLOOKUP(Table2[[#This Row],[SAPSA Number]],'PROD OPTICS Handgun'!B:B,'PROD OPTICS Handgun'!J:J)</f>
        <v>4</v>
      </c>
      <c r="Y87" s="51">
        <f>_xlfn.XLOOKUP(Table2[[#This Row],[SAPSA Number]],'PROD Handgun'!B:B,'PROD Handgun'!J:J)</f>
        <v>1</v>
      </c>
      <c r="Z87" s="51">
        <f>_xlfn.XLOOKUP(Table2[[#This Row],[SAPSA Number]],'OPEN Handgun'!B:B,'OPEN Handgun'!J:J)</f>
        <v>0</v>
      </c>
      <c r="AA87" s="51">
        <f>_xlfn.XLOOKUP(Table2[[#This Row],[SAPSA Number]],'CLASSIC Handgun'!B:B,'CLASSIC Handgun'!J:J)</f>
        <v>0</v>
      </c>
      <c r="AB87" s="51">
        <f>_xlfn.XLOOKUP(Table2[[#This Row],[SAPSA Number]],PCC!B:B,PCC!J:J)</f>
        <v>0</v>
      </c>
      <c r="AC87" s="51">
        <f>_xlfn.XLOOKUP(Table2[[#This Row],[SAPSA Number]],'SAOpen Rifle'!B:B,'SAOpen Rifle'!J:J)</f>
        <v>0</v>
      </c>
      <c r="AD87" s="51">
        <f>_xlfn.XLOOKUP(Table2[[#This Row],[SAPSA Number]],'SA Std Rifle'!B:B,'SA Std Rifle'!J:J)</f>
        <v>0</v>
      </c>
      <c r="AE87" s="51">
        <f>_xlfn.XLOOKUP(Table2[[#This Row],[SAPSA Number]],'STD Mini Rifle'!B:B,'STD Mini Rifle'!J:J)</f>
        <v>0</v>
      </c>
      <c r="AF87" s="51">
        <f>_xlfn.XLOOKUP(Table2[[#This Row],[SAPSA Number]],'Open Mini Rifle'!B:B,'Open Mini Rifle'!J:J)</f>
        <v>0</v>
      </c>
      <c r="AG87" s="51">
        <f>_xlfn.XLOOKUP(Table2[[#This Row],[SAPSA Number]],'SA OPEN Shotgun'!B:B,'SA OPEN Shotgun'!J:J)</f>
        <v>0</v>
      </c>
      <c r="AH87" s="51">
        <f>_xlfn.XLOOKUP(Table2[[#This Row],[SAPSA Number]],'SA STD Shotgun'!B:B,'SA STD Shotgun'!J:J)</f>
        <v>0</v>
      </c>
      <c r="AI87" s="51">
        <f>_xlfn.XLOOKUP(Table2[[#This Row],[SAPSA Number]],'MAN STD Shotgun'!B:B,'MAN STD Shotgun'!J:J)</f>
        <v>0</v>
      </c>
      <c r="AJ87" s="57">
        <f>_xlfn.XLOOKUP(Table2[[#This Row],[SAPSA Number]],'MODIFIED Shotgun'!B:B,'MODIFIED Shotgun'!J:J)</f>
        <v>0</v>
      </c>
    </row>
    <row r="88" spans="1:36" x14ac:dyDescent="0.25">
      <c r="A88" s="2">
        <v>7028</v>
      </c>
      <c r="B88" s="2" t="str">
        <f>_xlfn.XLOOKUP(Table2[[#This Row],[SAPSA Number]],Table1[SAPSA number],Table1[Paid up])</f>
        <v>Y</v>
      </c>
      <c r="C88" s="5" t="s">
        <v>666</v>
      </c>
      <c r="D88" s="5" t="s">
        <v>667</v>
      </c>
      <c r="E88" s="58" t="s">
        <v>39</v>
      </c>
      <c r="F88" s="76" t="str">
        <f>_xlfn.XLOOKUP(Table2[[#This Row],[SAPSA Number]],Table1[SAPSA number],Table1[Gender])</f>
        <v>Lady</v>
      </c>
      <c r="G88" s="2">
        <f ca="1">_xlfn.XLOOKUP(Table2[[#This Row],[SAPSA Number]],Table1[SAPSA number],Table1[Age])</f>
        <v>42</v>
      </c>
      <c r="H88" s="3">
        <v>1</v>
      </c>
      <c r="I88" s="3">
        <f>SUM(Table2[[#This Row],[Club Points]:[League Points Earned - Dec]])</f>
        <v>4</v>
      </c>
      <c r="J88" s="3">
        <f>_xlfn.XLOOKUP(Table2[[#This Row],[SAPSA Number]],'STD Handgun'!B:B,'STD Handgun'!J:J)+_xlfn.XLOOKUP(Table2[[#This Row],[SAPSA Number]],'PROD Handgun'!B:B,'PROD Handgun'!J:J)+_xlfn.XLOOKUP(Table2[[#This Row],[SAPSA Number]],'PROD OPTICS Handgun'!B:B,'PROD OPTICS Handgun'!J:J)+_xlfn.XLOOKUP(Table2[[#This Row],[SAPSA Number]],'OPEN Handgun'!B:B,'OPEN Handgun'!J:J)+_xlfn.XLOOKUP(Table2[[#This Row],[SAPSA Number]],'CLASSIC Handgun'!B:B,'CLASSIC Handgun'!J:J)+_xlfn.XLOOKUP(Table2[[#This Row],[SAPSA Number]],Revolver!B:B,Revolver!J:J)+_xlfn.XLOOKUP(Table2[[#This Row],[SAPSA Number]],PCC!B:B,PCC!J:J)+_xlfn.XLOOKUP(Table2[[#This Row],[SAPSA Number]],'SAOpen Rifle'!B:B,'SAOpen Rifle'!J:J)+_xlfn.XLOOKUP(Table2[[#This Row],[SAPSA Number]],'SA Std Rifle'!B:B,'SA Std Rifle'!J:J)+_xlfn.XLOOKUP(Table2[[#This Row],[SAPSA Number]],'Open Mini Rifle'!B:B,'Open Mini Rifle'!J:J)+_xlfn.XLOOKUP(Table2[[#This Row],[SAPSA Number]],'STD Mini Rifle'!B:B,'STD Mini Rifle'!J:J)+_xlfn.XLOOKUP(Table2[[#This Row],[SAPSA Number]],'SA OPEN Shotgun'!B:B,'SA OPEN Shotgun'!J:J)+_xlfn.XLOOKUP(Table2[[#This Row],[SAPSA Number]],'SA STD Shotgun'!B:B,'SA STD Shotgun'!J:J)+_xlfn.XLOOKUP(Table2[[#This Row],[SAPSA Number]],'MAN STD Shotgun'!B:B,'MAN STD Shotgun'!J:J)+_xlfn.XLOOKUP(Table2[[#This Row],[SAPSA Number]],'MODIFIED Shotgun'!B:B,'MODIFIED Shotgun'!J:J)</f>
        <v>4</v>
      </c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>
        <f>_xlfn.XLOOKUP(Table2[[#This Row],[SAPSA Number]],'STD Handgun'!B:B,'STD Handgun'!J:J)</f>
        <v>0</v>
      </c>
      <c r="X88" s="3">
        <f>_xlfn.XLOOKUP(Table2[[#This Row],[SAPSA Number]],'PROD OPTICS Handgun'!B:B,'PROD OPTICS Handgun'!J:J)</f>
        <v>0</v>
      </c>
      <c r="Y88" s="3">
        <f>_xlfn.XLOOKUP(Table2[[#This Row],[SAPSA Number]],'PROD Handgun'!B:B,'PROD Handgun'!J:J)</f>
        <v>0</v>
      </c>
      <c r="Z88" s="3">
        <f>_xlfn.XLOOKUP(Table2[[#This Row],[SAPSA Number]],'OPEN Handgun'!B:B,'OPEN Handgun'!J:J)</f>
        <v>4</v>
      </c>
      <c r="AA88" s="3">
        <f>_xlfn.XLOOKUP(Table2[[#This Row],[SAPSA Number]],'CLASSIC Handgun'!B:B,'CLASSIC Handgun'!J:J)</f>
        <v>0</v>
      </c>
      <c r="AB88" s="3">
        <f>_xlfn.XLOOKUP(Table2[[#This Row],[SAPSA Number]],PCC!B:B,PCC!J:J)</f>
        <v>0</v>
      </c>
      <c r="AC88" s="3">
        <f>_xlfn.XLOOKUP(Table2[[#This Row],[SAPSA Number]],'SAOpen Rifle'!B:B,'SAOpen Rifle'!J:J)</f>
        <v>0</v>
      </c>
      <c r="AD88" s="3">
        <f>_xlfn.XLOOKUP(Table2[[#This Row],[SAPSA Number]],'SA Std Rifle'!B:B,'SA Std Rifle'!J:J)</f>
        <v>0</v>
      </c>
      <c r="AE88" s="3">
        <f>_xlfn.XLOOKUP(Table2[[#This Row],[SAPSA Number]],'STD Mini Rifle'!B:B,'STD Mini Rifle'!J:J)</f>
        <v>0</v>
      </c>
      <c r="AF88" s="3">
        <f>_xlfn.XLOOKUP(Table2[[#This Row],[SAPSA Number]],'Open Mini Rifle'!B:B,'Open Mini Rifle'!J:J)</f>
        <v>0</v>
      </c>
      <c r="AG88" s="3">
        <f>_xlfn.XLOOKUP(Table2[[#This Row],[SAPSA Number]],'SA OPEN Shotgun'!B:B,'SA OPEN Shotgun'!J:J)</f>
        <v>0</v>
      </c>
      <c r="AH88" s="3">
        <f>_xlfn.XLOOKUP(Table2[[#This Row],[SAPSA Number]],'SA STD Shotgun'!B:B,'SA STD Shotgun'!J:J)</f>
        <v>0</v>
      </c>
      <c r="AI88" s="3">
        <f>_xlfn.XLOOKUP(Table2[[#This Row],[SAPSA Number]],'MAN STD Shotgun'!B:B,'MAN STD Shotgun'!J:J)</f>
        <v>0</v>
      </c>
      <c r="AJ88" s="4">
        <f>_xlfn.XLOOKUP(Table2[[#This Row],[SAPSA Number]],'MODIFIED Shotgun'!B:B,'MODIFIED Shotgun'!J:J)</f>
        <v>0</v>
      </c>
    </row>
    <row r="89" spans="1:36" x14ac:dyDescent="0.25">
      <c r="A89" s="2">
        <v>5616</v>
      </c>
      <c r="B89" s="2" t="str">
        <f>_xlfn.XLOOKUP(Table2[[#This Row],[SAPSA Number]],Table1[SAPSA number],Table1[Paid up])</f>
        <v>Y</v>
      </c>
      <c r="C89" s="5" t="s">
        <v>60</v>
      </c>
      <c r="D89" s="5" t="s">
        <v>61</v>
      </c>
      <c r="E89" s="58" t="s">
        <v>62</v>
      </c>
      <c r="F89" s="76" t="str">
        <f ca="1">_xlfn.XLOOKUP(Table2[[#This Row],[SAPSA Number]],Table1[SAPSA number],Table1[Gender])</f>
        <v xml:space="preserve"> </v>
      </c>
      <c r="G89" s="2">
        <f ca="1">_xlfn.XLOOKUP(Table2[[#This Row],[SAPSA Number]],Table1[SAPSA number],Table1[Age])</f>
        <v>37</v>
      </c>
      <c r="H89" s="3">
        <v>5</v>
      </c>
      <c r="I89" s="3">
        <f>SUM(Table2[[#This Row],[Club Points]:[League Points Earned - Dec]])</f>
        <v>12</v>
      </c>
      <c r="J89" s="3">
        <f>_xlfn.XLOOKUP(Table2[[#This Row],[SAPSA Number]],'STD Handgun'!B:B,'STD Handgun'!J:J)+_xlfn.XLOOKUP(Table2[[#This Row],[SAPSA Number]],'PROD Handgun'!B:B,'PROD Handgun'!J:J)+_xlfn.XLOOKUP(Table2[[#This Row],[SAPSA Number]],'PROD OPTICS Handgun'!B:B,'PROD OPTICS Handgun'!J:J)+_xlfn.XLOOKUP(Table2[[#This Row],[SAPSA Number]],'OPEN Handgun'!B:B,'OPEN Handgun'!J:J)+_xlfn.XLOOKUP(Table2[[#This Row],[SAPSA Number]],'CLASSIC Handgun'!B:B,'CLASSIC Handgun'!J:J)+_xlfn.XLOOKUP(Table2[[#This Row],[SAPSA Number]],Revolver!B:B,Revolver!J:J)+_xlfn.XLOOKUP(Table2[[#This Row],[SAPSA Number]],PCC!B:B,PCC!J:J)+_xlfn.XLOOKUP(Table2[[#This Row],[SAPSA Number]],'SAOpen Rifle'!B:B,'SAOpen Rifle'!J:J)+_xlfn.XLOOKUP(Table2[[#This Row],[SAPSA Number]],'SA Std Rifle'!B:B,'SA Std Rifle'!J:J)+_xlfn.XLOOKUP(Table2[[#This Row],[SAPSA Number]],'Open Mini Rifle'!B:B,'Open Mini Rifle'!J:J)+_xlfn.XLOOKUP(Table2[[#This Row],[SAPSA Number]],'STD Mini Rifle'!B:B,'STD Mini Rifle'!J:J)+_xlfn.XLOOKUP(Table2[[#This Row],[SAPSA Number]],'SA OPEN Shotgun'!B:B,'SA OPEN Shotgun'!J:J)+_xlfn.XLOOKUP(Table2[[#This Row],[SAPSA Number]],'SA STD Shotgun'!B:B,'SA STD Shotgun'!J:J)+_xlfn.XLOOKUP(Table2[[#This Row],[SAPSA Number]],'MAN STD Shotgun'!B:B,'MAN STD Shotgun'!J:J)+_xlfn.XLOOKUP(Table2[[#This Row],[SAPSA Number]],'MODIFIED Shotgun'!B:B,'MODIFIED Shotgun'!J:J)</f>
        <v>1</v>
      </c>
      <c r="K89" s="3">
        <v>2</v>
      </c>
      <c r="L89" s="3">
        <v>3</v>
      </c>
      <c r="M89" s="3"/>
      <c r="N89" s="3">
        <v>2</v>
      </c>
      <c r="O89" s="3">
        <v>2</v>
      </c>
      <c r="P89" s="3"/>
      <c r="Q89" s="3">
        <v>2</v>
      </c>
      <c r="R89" s="3"/>
      <c r="S89" s="3"/>
      <c r="T89" s="3"/>
      <c r="U89" s="3"/>
      <c r="V89" s="3"/>
      <c r="W89" s="3">
        <f>_xlfn.XLOOKUP(Table2[[#This Row],[SAPSA Number]],'STD Handgun'!B:B,'STD Handgun'!J:J)</f>
        <v>0</v>
      </c>
      <c r="X89" s="3">
        <f>_xlfn.XLOOKUP(Table2[[#This Row],[SAPSA Number]],'PROD OPTICS Handgun'!B:B,'PROD OPTICS Handgun'!J:J)</f>
        <v>0</v>
      </c>
      <c r="Y89" s="3">
        <f>_xlfn.XLOOKUP(Table2[[#This Row],[SAPSA Number]],'PROD Handgun'!B:B,'PROD Handgun'!J:J)</f>
        <v>0</v>
      </c>
      <c r="Z89" s="3">
        <f>_xlfn.XLOOKUP(Table2[[#This Row],[SAPSA Number]],'OPEN Handgun'!B:B,'OPEN Handgun'!J:J)</f>
        <v>0</v>
      </c>
      <c r="AA89" s="3">
        <f>_xlfn.XLOOKUP(Table2[[#This Row],[SAPSA Number]],'CLASSIC Handgun'!B:B,'CLASSIC Handgun'!J:J)</f>
        <v>0</v>
      </c>
      <c r="AB89" s="3">
        <f>_xlfn.XLOOKUP(Table2[[#This Row],[SAPSA Number]],PCC!B:B,PCC!J:J)</f>
        <v>0</v>
      </c>
      <c r="AC89" s="3">
        <f>_xlfn.XLOOKUP(Table2[[#This Row],[SAPSA Number]],'SAOpen Rifle'!B:B,'SAOpen Rifle'!J:J)</f>
        <v>1</v>
      </c>
      <c r="AD89" s="3">
        <f>_xlfn.XLOOKUP(Table2[[#This Row],[SAPSA Number]],'SA Std Rifle'!B:B,'SA Std Rifle'!J:J)</f>
        <v>0</v>
      </c>
      <c r="AE89" s="3">
        <f>_xlfn.XLOOKUP(Table2[[#This Row],[SAPSA Number]],'STD Mini Rifle'!B:B,'STD Mini Rifle'!J:J)</f>
        <v>0</v>
      </c>
      <c r="AF89" s="3">
        <f>_xlfn.XLOOKUP(Table2[[#This Row],[SAPSA Number]],'Open Mini Rifle'!B:B,'Open Mini Rifle'!J:J)</f>
        <v>0</v>
      </c>
      <c r="AG89" s="3">
        <f>_xlfn.XLOOKUP(Table2[[#This Row],[SAPSA Number]],'SA OPEN Shotgun'!B:B,'SA OPEN Shotgun'!J:J)</f>
        <v>0</v>
      </c>
      <c r="AH89" s="3">
        <f>_xlfn.XLOOKUP(Table2[[#This Row],[SAPSA Number]],'SA STD Shotgun'!B:B,'SA STD Shotgun'!J:J)</f>
        <v>0</v>
      </c>
      <c r="AI89" s="3">
        <f>_xlfn.XLOOKUP(Table2[[#This Row],[SAPSA Number]],'MAN STD Shotgun'!B:B,'MAN STD Shotgun'!J:J)</f>
        <v>0</v>
      </c>
      <c r="AJ89" s="4">
        <f>_xlfn.XLOOKUP(Table2[[#This Row],[SAPSA Number]],'MODIFIED Shotgun'!B:B,'MODIFIED Shotgun'!J:J)</f>
        <v>0</v>
      </c>
    </row>
    <row r="90" spans="1:36" x14ac:dyDescent="0.25">
      <c r="A90" s="2">
        <v>3837</v>
      </c>
      <c r="B90" s="2" t="str">
        <f>_xlfn.XLOOKUP(Table2[[#This Row],[SAPSA Number]],Table1[SAPSA number],Table1[Paid up])</f>
        <v>Y</v>
      </c>
      <c r="C90" s="5" t="s">
        <v>429</v>
      </c>
      <c r="D90" s="5" t="s">
        <v>430</v>
      </c>
      <c r="E90" s="58" t="s">
        <v>90</v>
      </c>
      <c r="F90" s="76" t="str">
        <f ca="1">_xlfn.XLOOKUP(Table2[[#This Row],[SAPSA Number]],Table1[SAPSA number],Table1[Gender])</f>
        <v xml:space="preserve"> </v>
      </c>
      <c r="G90" s="2">
        <f ca="1">_xlfn.XLOOKUP(Table2[[#This Row],[SAPSA Number]],Table1[SAPSA number],Table1[Age])</f>
        <v>48</v>
      </c>
      <c r="H90" s="3">
        <v>0</v>
      </c>
      <c r="I90" s="3">
        <f>SUM(Table2[[#This Row],[Club Points]:[League Points Earned - Dec]])</f>
        <v>3</v>
      </c>
      <c r="J90" s="3">
        <f>_xlfn.XLOOKUP(Table2[[#This Row],[SAPSA Number]],'STD Handgun'!B:B,'STD Handgun'!J:J)+_xlfn.XLOOKUP(Table2[[#This Row],[SAPSA Number]],'PROD Handgun'!B:B,'PROD Handgun'!J:J)+_xlfn.XLOOKUP(Table2[[#This Row],[SAPSA Number]],'PROD OPTICS Handgun'!B:B,'PROD OPTICS Handgun'!J:J)+_xlfn.XLOOKUP(Table2[[#This Row],[SAPSA Number]],'OPEN Handgun'!B:B,'OPEN Handgun'!J:J)+_xlfn.XLOOKUP(Table2[[#This Row],[SAPSA Number]],'CLASSIC Handgun'!B:B,'CLASSIC Handgun'!J:J)+_xlfn.XLOOKUP(Table2[[#This Row],[SAPSA Number]],Revolver!B:B,Revolver!J:J)+_xlfn.XLOOKUP(Table2[[#This Row],[SAPSA Number]],PCC!B:B,PCC!J:J)+_xlfn.XLOOKUP(Table2[[#This Row],[SAPSA Number]],'SAOpen Rifle'!B:B,'SAOpen Rifle'!J:J)+_xlfn.XLOOKUP(Table2[[#This Row],[SAPSA Number]],'SA Std Rifle'!B:B,'SA Std Rifle'!J:J)+_xlfn.XLOOKUP(Table2[[#This Row],[SAPSA Number]],'Open Mini Rifle'!B:B,'Open Mini Rifle'!J:J)+_xlfn.XLOOKUP(Table2[[#This Row],[SAPSA Number]],'STD Mini Rifle'!B:B,'STD Mini Rifle'!J:J)+_xlfn.XLOOKUP(Table2[[#This Row],[SAPSA Number]],'SA OPEN Shotgun'!B:B,'SA OPEN Shotgun'!J:J)+_xlfn.XLOOKUP(Table2[[#This Row],[SAPSA Number]],'SA STD Shotgun'!B:B,'SA STD Shotgun'!J:J)+_xlfn.XLOOKUP(Table2[[#This Row],[SAPSA Number]],'MAN STD Shotgun'!B:B,'MAN STD Shotgun'!J:J)+_xlfn.XLOOKUP(Table2[[#This Row],[SAPSA Number]],'MODIFIED Shotgun'!B:B,'MODIFIED Shotgun'!J:J)</f>
        <v>3</v>
      </c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>
        <f>_xlfn.XLOOKUP(Table2[[#This Row],[SAPSA Number]],'STD Handgun'!B:B,'STD Handgun'!J:J)</f>
        <v>0</v>
      </c>
      <c r="X90" s="3">
        <f>_xlfn.XLOOKUP(Table2[[#This Row],[SAPSA Number]],'PROD OPTICS Handgun'!B:B,'PROD OPTICS Handgun'!J:J)</f>
        <v>0</v>
      </c>
      <c r="Y90" s="3">
        <f>_xlfn.XLOOKUP(Table2[[#This Row],[SAPSA Number]],'PROD Handgun'!B:B,'PROD Handgun'!J:J)</f>
        <v>0</v>
      </c>
      <c r="Z90" s="3">
        <f>_xlfn.XLOOKUP(Table2[[#This Row],[SAPSA Number]],'OPEN Handgun'!B:B,'OPEN Handgun'!J:J)</f>
        <v>0</v>
      </c>
      <c r="AA90" s="3">
        <f>_xlfn.XLOOKUP(Table2[[#This Row],[SAPSA Number]],'CLASSIC Handgun'!B:B,'CLASSIC Handgun'!J:J)</f>
        <v>0</v>
      </c>
      <c r="AB90" s="3">
        <f>_xlfn.XLOOKUP(Table2[[#This Row],[SAPSA Number]],PCC!B:B,PCC!J:J)</f>
        <v>1</v>
      </c>
      <c r="AC90" s="3">
        <f>_xlfn.XLOOKUP(Table2[[#This Row],[SAPSA Number]],'SAOpen Rifle'!B:B,'SAOpen Rifle'!J:J)</f>
        <v>0</v>
      </c>
      <c r="AD90" s="3">
        <f>_xlfn.XLOOKUP(Table2[[#This Row],[SAPSA Number]],'SA Std Rifle'!B:B,'SA Std Rifle'!J:J)</f>
        <v>0</v>
      </c>
      <c r="AE90" s="3">
        <f>_xlfn.XLOOKUP(Table2[[#This Row],[SAPSA Number]],'STD Mini Rifle'!B:B,'STD Mini Rifle'!J:J)</f>
        <v>0</v>
      </c>
      <c r="AF90" s="3">
        <f>_xlfn.XLOOKUP(Table2[[#This Row],[SAPSA Number]],'Open Mini Rifle'!B:B,'Open Mini Rifle'!J:J)</f>
        <v>2</v>
      </c>
      <c r="AG90" s="3">
        <f>_xlfn.XLOOKUP(Table2[[#This Row],[SAPSA Number]],'SA OPEN Shotgun'!B:B,'SA OPEN Shotgun'!J:J)</f>
        <v>0</v>
      </c>
      <c r="AH90" s="3">
        <f>_xlfn.XLOOKUP(Table2[[#This Row],[SAPSA Number]],'SA STD Shotgun'!B:B,'SA STD Shotgun'!J:J)</f>
        <v>0</v>
      </c>
      <c r="AI90" s="3">
        <f>_xlfn.XLOOKUP(Table2[[#This Row],[SAPSA Number]],'MAN STD Shotgun'!B:B,'MAN STD Shotgun'!J:J)</f>
        <v>0</v>
      </c>
      <c r="AJ90" s="4">
        <f>_xlfn.XLOOKUP(Table2[[#This Row],[SAPSA Number]],'MODIFIED Shotgun'!B:B,'MODIFIED Shotgun'!J:J)</f>
        <v>0</v>
      </c>
    </row>
    <row r="91" spans="1:36" x14ac:dyDescent="0.25">
      <c r="A91" s="2">
        <v>6564</v>
      </c>
      <c r="B91" s="2" t="str">
        <f>_xlfn.XLOOKUP(Table2[[#This Row],[SAPSA Number]],Table1[SAPSA number],Table1[Paid up])</f>
        <v>Y</v>
      </c>
      <c r="C91" s="5" t="s">
        <v>452</v>
      </c>
      <c r="D91" s="5" t="s">
        <v>449</v>
      </c>
      <c r="E91" s="58" t="s">
        <v>453</v>
      </c>
      <c r="F91" s="76" t="str">
        <f ca="1">_xlfn.XLOOKUP(Table2[[#This Row],[SAPSA Number]],Table1[SAPSA number],Table1[Gender])</f>
        <v xml:space="preserve"> </v>
      </c>
      <c r="G91" s="2">
        <f ca="1">_xlfn.XLOOKUP(Table2[[#This Row],[SAPSA Number]],Table1[SAPSA number],Table1[Age])</f>
        <v>40</v>
      </c>
      <c r="H91" s="85" t="s">
        <v>469</v>
      </c>
      <c r="I91" s="3">
        <f>SUM(Table2[[#This Row],[Club Points]:[League Points Earned - Dec]])</f>
        <v>27</v>
      </c>
      <c r="J91" s="3">
        <f>_xlfn.XLOOKUP(Table2[[#This Row],[SAPSA Number]],'STD Handgun'!B:B,'STD Handgun'!J:J)+_xlfn.XLOOKUP(Table2[[#This Row],[SAPSA Number]],'PROD Handgun'!B:B,'PROD Handgun'!J:J)+_xlfn.XLOOKUP(Table2[[#This Row],[SAPSA Number]],'PROD OPTICS Handgun'!B:B,'PROD OPTICS Handgun'!J:J)+_xlfn.XLOOKUP(Table2[[#This Row],[SAPSA Number]],'OPEN Handgun'!B:B,'OPEN Handgun'!J:J)+_xlfn.XLOOKUP(Table2[[#This Row],[SAPSA Number]],'CLASSIC Handgun'!B:B,'CLASSIC Handgun'!J:J)+_xlfn.XLOOKUP(Table2[[#This Row],[SAPSA Number]],Revolver!B:B,Revolver!J:J)+_xlfn.XLOOKUP(Table2[[#This Row],[SAPSA Number]],PCC!B:B,PCC!J:J)+_xlfn.XLOOKUP(Table2[[#This Row],[SAPSA Number]],'SAOpen Rifle'!B:B,'SAOpen Rifle'!J:J)+_xlfn.XLOOKUP(Table2[[#This Row],[SAPSA Number]],'SA Std Rifle'!B:B,'SA Std Rifle'!J:J)+_xlfn.XLOOKUP(Table2[[#This Row],[SAPSA Number]],'Open Mini Rifle'!B:B,'Open Mini Rifle'!J:J)+_xlfn.XLOOKUP(Table2[[#This Row],[SAPSA Number]],'STD Mini Rifle'!B:B,'STD Mini Rifle'!J:J)+_xlfn.XLOOKUP(Table2[[#This Row],[SAPSA Number]],'SA OPEN Shotgun'!B:B,'SA OPEN Shotgun'!J:J)+_xlfn.XLOOKUP(Table2[[#This Row],[SAPSA Number]],'SA STD Shotgun'!B:B,'SA STD Shotgun'!J:J)+_xlfn.XLOOKUP(Table2[[#This Row],[SAPSA Number]],'MAN STD Shotgun'!B:B,'MAN STD Shotgun'!J:J)+_xlfn.XLOOKUP(Table2[[#This Row],[SAPSA Number]],'MODIFIED Shotgun'!B:B,'MODIFIED Shotgun'!J:J)</f>
        <v>1</v>
      </c>
      <c r="K91" s="3">
        <v>4</v>
      </c>
      <c r="L91" s="3">
        <v>5</v>
      </c>
      <c r="M91" s="3"/>
      <c r="N91" s="3">
        <v>4</v>
      </c>
      <c r="O91" s="3">
        <v>4</v>
      </c>
      <c r="P91" s="3"/>
      <c r="Q91" s="3">
        <v>4</v>
      </c>
      <c r="R91" s="3"/>
      <c r="S91" s="3">
        <v>2</v>
      </c>
      <c r="T91" s="3"/>
      <c r="U91" s="3">
        <v>3</v>
      </c>
      <c r="V91" s="3"/>
      <c r="W91" s="3">
        <f>_xlfn.XLOOKUP(Table2[[#This Row],[SAPSA Number]],'STD Handgun'!B:B,'STD Handgun'!J:J)</f>
        <v>0</v>
      </c>
      <c r="X91" s="3">
        <f>_xlfn.XLOOKUP(Table2[[#This Row],[SAPSA Number]],'PROD OPTICS Handgun'!B:B,'PROD OPTICS Handgun'!J:J)</f>
        <v>1</v>
      </c>
      <c r="Y91" s="3">
        <f>_xlfn.XLOOKUP(Table2[[#This Row],[SAPSA Number]],'PROD Handgun'!B:B,'PROD Handgun'!J:J)</f>
        <v>0</v>
      </c>
      <c r="Z91" s="3">
        <f>_xlfn.XLOOKUP(Table2[[#This Row],[SAPSA Number]],'OPEN Handgun'!B:B,'OPEN Handgun'!J:J)</f>
        <v>0</v>
      </c>
      <c r="AA91" s="3">
        <f>_xlfn.XLOOKUP(Table2[[#This Row],[SAPSA Number]],'CLASSIC Handgun'!B:B,'CLASSIC Handgun'!J:J)</f>
        <v>0</v>
      </c>
      <c r="AB91" s="3">
        <f>_xlfn.XLOOKUP(Table2[[#This Row],[SAPSA Number]],PCC!B:B,PCC!J:J)</f>
        <v>0</v>
      </c>
      <c r="AC91" s="3">
        <f>_xlfn.XLOOKUP(Table2[[#This Row],[SAPSA Number]],'SAOpen Rifle'!B:B,'SAOpen Rifle'!J:J)</f>
        <v>0</v>
      </c>
      <c r="AD91" s="3">
        <f>_xlfn.XLOOKUP(Table2[[#This Row],[SAPSA Number]],'SA Std Rifle'!B:B,'SA Std Rifle'!J:J)</f>
        <v>0</v>
      </c>
      <c r="AE91" s="3">
        <f>_xlfn.XLOOKUP(Table2[[#This Row],[SAPSA Number]],'STD Mini Rifle'!B:B,'STD Mini Rifle'!J:J)</f>
        <v>0</v>
      </c>
      <c r="AF91" s="3">
        <f>_xlfn.XLOOKUP(Table2[[#This Row],[SAPSA Number]],'Open Mini Rifle'!B:B,'Open Mini Rifle'!J:J)</f>
        <v>0</v>
      </c>
      <c r="AG91" s="3">
        <f>_xlfn.XLOOKUP(Table2[[#This Row],[SAPSA Number]],'SA OPEN Shotgun'!B:B,'SA OPEN Shotgun'!J:J)</f>
        <v>0</v>
      </c>
      <c r="AH91" s="3">
        <f>_xlfn.XLOOKUP(Table2[[#This Row],[SAPSA Number]],'SA STD Shotgun'!B:B,'SA STD Shotgun'!J:J)</f>
        <v>0</v>
      </c>
      <c r="AI91" s="3">
        <f>_xlfn.XLOOKUP(Table2[[#This Row],[SAPSA Number]],'MAN STD Shotgun'!B:B,'MAN STD Shotgun'!J:J)</f>
        <v>0</v>
      </c>
      <c r="AJ91" s="4">
        <f>_xlfn.XLOOKUP(Table2[[#This Row],[SAPSA Number]],'MODIFIED Shotgun'!B:B,'MODIFIED Shotgun'!J:J)</f>
        <v>0</v>
      </c>
    </row>
    <row r="92" spans="1:36" x14ac:dyDescent="0.25">
      <c r="A92" s="2">
        <v>5262</v>
      </c>
      <c r="B92" s="2" t="str">
        <f>_xlfn.XLOOKUP(Table2[[#This Row],[SAPSA Number]],Table1[SAPSA number],Table1[Paid up])</f>
        <v>Y</v>
      </c>
      <c r="C92" s="5" t="s">
        <v>17</v>
      </c>
      <c r="D92" s="5" t="s">
        <v>18</v>
      </c>
      <c r="E92" s="58" t="s">
        <v>15</v>
      </c>
      <c r="F92" s="76" t="str">
        <f ca="1">_xlfn.XLOOKUP(Table2[[#This Row],[SAPSA Number]],Table1[SAPSA number],Table1[Gender])</f>
        <v xml:space="preserve"> </v>
      </c>
      <c r="G92" s="2">
        <f ca="1">_xlfn.XLOOKUP(Table2[[#This Row],[SAPSA Number]],Table1[SAPSA number],Table1[Age])</f>
        <v>47</v>
      </c>
      <c r="H92" s="85" t="s">
        <v>469</v>
      </c>
      <c r="I92" s="3">
        <f>SUM(Table2[[#This Row],[Club Points]:[League Points Earned - Dec]])</f>
        <v>33</v>
      </c>
      <c r="J92" s="3">
        <f>_xlfn.XLOOKUP(Table2[[#This Row],[SAPSA Number]],'STD Handgun'!B:B,'STD Handgun'!J:J)+_xlfn.XLOOKUP(Table2[[#This Row],[SAPSA Number]],'PROD Handgun'!B:B,'PROD Handgun'!J:J)+_xlfn.XLOOKUP(Table2[[#This Row],[SAPSA Number]],'PROD OPTICS Handgun'!B:B,'PROD OPTICS Handgun'!J:J)+_xlfn.XLOOKUP(Table2[[#This Row],[SAPSA Number]],'OPEN Handgun'!B:B,'OPEN Handgun'!J:J)+_xlfn.XLOOKUP(Table2[[#This Row],[SAPSA Number]],'CLASSIC Handgun'!B:B,'CLASSIC Handgun'!J:J)+_xlfn.XLOOKUP(Table2[[#This Row],[SAPSA Number]],Revolver!B:B,Revolver!J:J)+_xlfn.XLOOKUP(Table2[[#This Row],[SAPSA Number]],PCC!B:B,PCC!J:J)+_xlfn.XLOOKUP(Table2[[#This Row],[SAPSA Number]],'SAOpen Rifle'!B:B,'SAOpen Rifle'!J:J)+_xlfn.XLOOKUP(Table2[[#This Row],[SAPSA Number]],'SA Std Rifle'!B:B,'SA Std Rifle'!J:J)+_xlfn.XLOOKUP(Table2[[#This Row],[SAPSA Number]],'Open Mini Rifle'!B:B,'Open Mini Rifle'!J:J)+_xlfn.XLOOKUP(Table2[[#This Row],[SAPSA Number]],'STD Mini Rifle'!B:B,'STD Mini Rifle'!J:J)+_xlfn.XLOOKUP(Table2[[#This Row],[SAPSA Number]],'SA OPEN Shotgun'!B:B,'SA OPEN Shotgun'!J:J)+_xlfn.XLOOKUP(Table2[[#This Row],[SAPSA Number]],'SA STD Shotgun'!B:B,'SA STD Shotgun'!J:J)+_xlfn.XLOOKUP(Table2[[#This Row],[SAPSA Number]],'MAN STD Shotgun'!B:B,'MAN STD Shotgun'!J:J)+_xlfn.XLOOKUP(Table2[[#This Row],[SAPSA Number]],'MODIFIED Shotgun'!B:B,'MODIFIED Shotgun'!J:J)</f>
        <v>22</v>
      </c>
      <c r="K92" s="3">
        <v>2</v>
      </c>
      <c r="L92" s="3"/>
      <c r="M92" s="3">
        <v>2</v>
      </c>
      <c r="N92" s="3"/>
      <c r="O92" s="3">
        <v>2</v>
      </c>
      <c r="P92" s="3"/>
      <c r="Q92" s="3">
        <v>3</v>
      </c>
      <c r="R92" s="3">
        <v>2</v>
      </c>
      <c r="S92" s="3"/>
      <c r="T92" s="3"/>
      <c r="U92" s="3"/>
      <c r="V92" s="3"/>
      <c r="W92" s="3">
        <f>_xlfn.XLOOKUP(Table2[[#This Row],[SAPSA Number]],'STD Handgun'!B:B,'STD Handgun'!J:J)</f>
        <v>0</v>
      </c>
      <c r="X92" s="3">
        <f>_xlfn.XLOOKUP(Table2[[#This Row],[SAPSA Number]],'PROD OPTICS Handgun'!B:B,'PROD OPTICS Handgun'!J:J)</f>
        <v>0</v>
      </c>
      <c r="Y92" s="3">
        <f>_xlfn.XLOOKUP(Table2[[#This Row],[SAPSA Number]],'PROD Handgun'!B:B,'PROD Handgun'!J:J)</f>
        <v>0</v>
      </c>
      <c r="Z92" s="3">
        <f>_xlfn.XLOOKUP(Table2[[#This Row],[SAPSA Number]],'OPEN Handgun'!B:B,'OPEN Handgun'!J:J)</f>
        <v>0</v>
      </c>
      <c r="AA92" s="3">
        <f>_xlfn.XLOOKUP(Table2[[#This Row],[SAPSA Number]],'CLASSIC Handgun'!B:B,'CLASSIC Handgun'!J:J)</f>
        <v>0</v>
      </c>
      <c r="AB92" s="3">
        <f>_xlfn.XLOOKUP(Table2[[#This Row],[SAPSA Number]],PCC!B:B,PCC!J:J)</f>
        <v>13</v>
      </c>
      <c r="AC92" s="3">
        <f>_xlfn.XLOOKUP(Table2[[#This Row],[SAPSA Number]],'SAOpen Rifle'!B:B,'SAOpen Rifle'!J:J)</f>
        <v>0</v>
      </c>
      <c r="AD92" s="3">
        <f>_xlfn.XLOOKUP(Table2[[#This Row],[SAPSA Number]],'SA Std Rifle'!B:B,'SA Std Rifle'!J:J)</f>
        <v>0</v>
      </c>
      <c r="AE92" s="3">
        <f>_xlfn.XLOOKUP(Table2[[#This Row],[SAPSA Number]],'STD Mini Rifle'!B:B,'STD Mini Rifle'!J:J)</f>
        <v>0</v>
      </c>
      <c r="AF92" s="3">
        <f>_xlfn.XLOOKUP(Table2[[#This Row],[SAPSA Number]],'Open Mini Rifle'!B:B,'Open Mini Rifle'!J:J)</f>
        <v>0</v>
      </c>
      <c r="AG92" s="3">
        <f>_xlfn.XLOOKUP(Table2[[#This Row],[SAPSA Number]],'SA OPEN Shotgun'!B:B,'SA OPEN Shotgun'!J:J)</f>
        <v>0</v>
      </c>
      <c r="AH92" s="3">
        <f>_xlfn.XLOOKUP(Table2[[#This Row],[SAPSA Number]],'SA STD Shotgun'!B:B,'SA STD Shotgun'!J:J)</f>
        <v>9</v>
      </c>
      <c r="AI92" s="3">
        <f>_xlfn.XLOOKUP(Table2[[#This Row],[SAPSA Number]],'MAN STD Shotgun'!B:B,'MAN STD Shotgun'!J:J)</f>
        <v>0</v>
      </c>
      <c r="AJ92" s="4">
        <f>_xlfn.XLOOKUP(Table2[[#This Row],[SAPSA Number]],'MODIFIED Shotgun'!B:B,'MODIFIED Shotgun'!J:J)</f>
        <v>0</v>
      </c>
    </row>
    <row r="93" spans="1:36" x14ac:dyDescent="0.25">
      <c r="A93" s="2">
        <v>5971</v>
      </c>
      <c r="B93" s="2" t="str">
        <f>_xlfn.XLOOKUP(Table2[[#This Row],[SAPSA Number]],Table1[SAPSA number],Table1[Paid up])</f>
        <v>Y</v>
      </c>
      <c r="C93" s="5" t="s">
        <v>150</v>
      </c>
      <c r="D93" s="5" t="s">
        <v>18</v>
      </c>
      <c r="E93" s="58" t="s">
        <v>149</v>
      </c>
      <c r="F93" s="76" t="str">
        <f ca="1">_xlfn.XLOOKUP(Table2[[#This Row],[SAPSA Number]],Table1[SAPSA number],Table1[Gender])</f>
        <v>S</v>
      </c>
      <c r="G93" s="2">
        <f ca="1">_xlfn.XLOOKUP(Table2[[#This Row],[SAPSA Number]],Table1[SAPSA number],Table1[Age])</f>
        <v>50</v>
      </c>
      <c r="H93" s="3">
        <v>4</v>
      </c>
      <c r="I93" s="3">
        <f>SUM(Table2[[#This Row],[Club Points]:[League Points Earned - Dec]])</f>
        <v>28</v>
      </c>
      <c r="J93" s="3">
        <f>_xlfn.XLOOKUP(Table2[[#This Row],[SAPSA Number]],'STD Handgun'!B:B,'STD Handgun'!J:J)+_xlfn.XLOOKUP(Table2[[#This Row],[SAPSA Number]],'PROD Handgun'!B:B,'PROD Handgun'!J:J)+_xlfn.XLOOKUP(Table2[[#This Row],[SAPSA Number]],'PROD OPTICS Handgun'!B:B,'PROD OPTICS Handgun'!J:J)+_xlfn.XLOOKUP(Table2[[#This Row],[SAPSA Number]],'OPEN Handgun'!B:B,'OPEN Handgun'!J:J)+_xlfn.XLOOKUP(Table2[[#This Row],[SAPSA Number]],'CLASSIC Handgun'!B:B,'CLASSIC Handgun'!J:J)+_xlfn.XLOOKUP(Table2[[#This Row],[SAPSA Number]],Revolver!B:B,Revolver!J:J)+_xlfn.XLOOKUP(Table2[[#This Row],[SAPSA Number]],PCC!B:B,PCC!J:J)+_xlfn.XLOOKUP(Table2[[#This Row],[SAPSA Number]],'SAOpen Rifle'!B:B,'SAOpen Rifle'!J:J)+_xlfn.XLOOKUP(Table2[[#This Row],[SAPSA Number]],'SA Std Rifle'!B:B,'SA Std Rifle'!J:J)+_xlfn.XLOOKUP(Table2[[#This Row],[SAPSA Number]],'Open Mini Rifle'!B:B,'Open Mini Rifle'!J:J)+_xlfn.XLOOKUP(Table2[[#This Row],[SAPSA Number]],'STD Mini Rifle'!B:B,'STD Mini Rifle'!J:J)+_xlfn.XLOOKUP(Table2[[#This Row],[SAPSA Number]],'SA OPEN Shotgun'!B:B,'SA OPEN Shotgun'!J:J)+_xlfn.XLOOKUP(Table2[[#This Row],[SAPSA Number]],'SA STD Shotgun'!B:B,'SA STD Shotgun'!J:J)+_xlfn.XLOOKUP(Table2[[#This Row],[SAPSA Number]],'MAN STD Shotgun'!B:B,'MAN STD Shotgun'!J:J)+_xlfn.XLOOKUP(Table2[[#This Row],[SAPSA Number]],'MODIFIED Shotgun'!B:B,'MODIFIED Shotgun'!J:J)</f>
        <v>17</v>
      </c>
      <c r="K93" s="3"/>
      <c r="L93" s="3">
        <v>2</v>
      </c>
      <c r="M93" s="3">
        <v>2</v>
      </c>
      <c r="N93" s="3"/>
      <c r="O93" s="3">
        <v>2</v>
      </c>
      <c r="P93" s="3"/>
      <c r="Q93" s="3">
        <v>3</v>
      </c>
      <c r="R93" s="3">
        <v>2</v>
      </c>
      <c r="S93" s="3"/>
      <c r="T93" s="3"/>
      <c r="U93" s="3"/>
      <c r="V93" s="3"/>
      <c r="W93" s="3">
        <f>_xlfn.XLOOKUP(Table2[[#This Row],[SAPSA Number]],'STD Handgun'!B:B,'STD Handgun'!J:J)</f>
        <v>0</v>
      </c>
      <c r="X93" s="3">
        <f>_xlfn.XLOOKUP(Table2[[#This Row],[SAPSA Number]],'PROD OPTICS Handgun'!B:B,'PROD OPTICS Handgun'!J:J)</f>
        <v>0</v>
      </c>
      <c r="Y93" s="3">
        <f>_xlfn.XLOOKUP(Table2[[#This Row],[SAPSA Number]],'PROD Handgun'!B:B,'PROD Handgun'!J:J)</f>
        <v>0</v>
      </c>
      <c r="Z93" s="3">
        <f>_xlfn.XLOOKUP(Table2[[#This Row],[SAPSA Number]],'OPEN Handgun'!B:B,'OPEN Handgun'!J:J)</f>
        <v>0</v>
      </c>
      <c r="AA93" s="3">
        <f>_xlfn.XLOOKUP(Table2[[#This Row],[SAPSA Number]],'CLASSIC Handgun'!B:B,'CLASSIC Handgun'!J:J)</f>
        <v>0</v>
      </c>
      <c r="AB93" s="3">
        <f>_xlfn.XLOOKUP(Table2[[#This Row],[SAPSA Number]],PCC!B:B,PCC!J:J)</f>
        <v>8</v>
      </c>
      <c r="AC93" s="3">
        <f>_xlfn.XLOOKUP(Table2[[#This Row],[SAPSA Number]],'SAOpen Rifle'!B:B,'SAOpen Rifle'!J:J)</f>
        <v>0</v>
      </c>
      <c r="AD93" s="3">
        <f>_xlfn.XLOOKUP(Table2[[#This Row],[SAPSA Number]],'SA Std Rifle'!B:B,'SA Std Rifle'!J:J)</f>
        <v>0</v>
      </c>
      <c r="AE93" s="3">
        <f>_xlfn.XLOOKUP(Table2[[#This Row],[SAPSA Number]],'STD Mini Rifle'!B:B,'STD Mini Rifle'!J:J)</f>
        <v>0</v>
      </c>
      <c r="AF93" s="3">
        <f>_xlfn.XLOOKUP(Table2[[#This Row],[SAPSA Number]],'Open Mini Rifle'!B:B,'Open Mini Rifle'!J:J)</f>
        <v>0</v>
      </c>
      <c r="AG93" s="3">
        <f>_xlfn.XLOOKUP(Table2[[#This Row],[SAPSA Number]],'SA OPEN Shotgun'!B:B,'SA OPEN Shotgun'!J:J)</f>
        <v>9</v>
      </c>
      <c r="AH93" s="3">
        <f>_xlfn.XLOOKUP(Table2[[#This Row],[SAPSA Number]],'SA STD Shotgun'!B:B,'SA STD Shotgun'!J:J)</f>
        <v>0</v>
      </c>
      <c r="AI93" s="3">
        <f>_xlfn.XLOOKUP(Table2[[#This Row],[SAPSA Number]],'MAN STD Shotgun'!B:B,'MAN STD Shotgun'!J:J)</f>
        <v>0</v>
      </c>
      <c r="AJ93" s="4">
        <f>_xlfn.XLOOKUP(Table2[[#This Row],[SAPSA Number]],'MODIFIED Shotgun'!B:B,'MODIFIED Shotgun'!J:J)</f>
        <v>0</v>
      </c>
    </row>
    <row r="94" spans="1:36" x14ac:dyDescent="0.25">
      <c r="A94" s="2">
        <v>7075</v>
      </c>
      <c r="B94" s="2" t="str">
        <f>_xlfn.XLOOKUP(Table2[[#This Row],[SAPSA Number]],Table1[SAPSA number],Table1[Paid up])</f>
        <v>Y</v>
      </c>
      <c r="C94" s="5" t="s">
        <v>692</v>
      </c>
      <c r="D94" s="5" t="s">
        <v>18</v>
      </c>
      <c r="E94" s="58" t="s">
        <v>102</v>
      </c>
      <c r="F94" s="76" t="str">
        <f>_xlfn.XLOOKUP(Table2[[#This Row],[SAPSA Number]],Table1[SAPSA number],Table1[Gender])</f>
        <v>Lady</v>
      </c>
      <c r="G94" s="2"/>
      <c r="H94" s="67"/>
      <c r="I94" s="3">
        <f>SUM(Table2[[#This Row],[Club Points]:[League Points Earned - Dec]])</f>
        <v>2</v>
      </c>
      <c r="J94" s="3">
        <f>_xlfn.XLOOKUP(Table2[[#This Row],[SAPSA Number]],'STD Handgun'!B:B,'STD Handgun'!J:J)+_xlfn.XLOOKUP(Table2[[#This Row],[SAPSA Number]],'PROD Handgun'!B:B,'PROD Handgun'!J:J)+_xlfn.XLOOKUP(Table2[[#This Row],[SAPSA Number]],'PROD OPTICS Handgun'!B:B,'PROD OPTICS Handgun'!J:J)+_xlfn.XLOOKUP(Table2[[#This Row],[SAPSA Number]],'OPEN Handgun'!B:B,'OPEN Handgun'!J:J)+_xlfn.XLOOKUP(Table2[[#This Row],[SAPSA Number]],'CLASSIC Handgun'!B:B,'CLASSIC Handgun'!J:J)+_xlfn.XLOOKUP(Table2[[#This Row],[SAPSA Number]],Revolver!B:B,Revolver!J:J)+_xlfn.XLOOKUP(Table2[[#This Row],[SAPSA Number]],PCC!B:B,PCC!J:J)+_xlfn.XLOOKUP(Table2[[#This Row],[SAPSA Number]],'SAOpen Rifle'!B:B,'SAOpen Rifle'!J:J)+_xlfn.XLOOKUP(Table2[[#This Row],[SAPSA Number]],'SA Std Rifle'!B:B,'SA Std Rifle'!J:J)+_xlfn.XLOOKUP(Table2[[#This Row],[SAPSA Number]],'Open Mini Rifle'!B:B,'Open Mini Rifle'!J:J)+_xlfn.XLOOKUP(Table2[[#This Row],[SAPSA Number]],'STD Mini Rifle'!B:B,'STD Mini Rifle'!J:J)+_xlfn.XLOOKUP(Table2[[#This Row],[SAPSA Number]],'SA OPEN Shotgun'!B:B,'SA OPEN Shotgun'!J:J)+_xlfn.XLOOKUP(Table2[[#This Row],[SAPSA Number]],'SA STD Shotgun'!B:B,'SA STD Shotgun'!J:J)+_xlfn.XLOOKUP(Table2[[#This Row],[SAPSA Number]],'MAN STD Shotgun'!B:B,'MAN STD Shotgun'!J:J)+_xlfn.XLOOKUP(Table2[[#This Row],[SAPSA Number]],'MODIFIED Shotgun'!B:B,'MODIFIED Shotgun'!J:J)</f>
        <v>2</v>
      </c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>
        <f>_xlfn.XLOOKUP(Table2[[#This Row],[SAPSA Number]],'STD Handgun'!B:B,'STD Handgun'!J:J)</f>
        <v>0</v>
      </c>
      <c r="X94" s="3">
        <f>_xlfn.XLOOKUP(Table2[[#This Row],[SAPSA Number]],'PROD OPTICS Handgun'!B:B,'PROD OPTICS Handgun'!J:J)</f>
        <v>0</v>
      </c>
      <c r="Y94" s="3">
        <f>_xlfn.XLOOKUP(Table2[[#This Row],[SAPSA Number]],'PROD Handgun'!B:B,'PROD Handgun'!J:J)</f>
        <v>2</v>
      </c>
      <c r="Z94" s="3">
        <f>_xlfn.XLOOKUP(Table2[[#This Row],[SAPSA Number]],'OPEN Handgun'!B:B,'OPEN Handgun'!J:J)</f>
        <v>0</v>
      </c>
      <c r="AA94" s="3">
        <f>_xlfn.XLOOKUP(Table2[[#This Row],[SAPSA Number]],'CLASSIC Handgun'!B:B,'CLASSIC Handgun'!J:J)</f>
        <v>0</v>
      </c>
      <c r="AB94" s="3">
        <f>_xlfn.XLOOKUP(Table2[[#This Row],[SAPSA Number]],PCC!B:B,PCC!J:J)</f>
        <v>0</v>
      </c>
      <c r="AC94" s="3">
        <f>_xlfn.XLOOKUP(Table2[[#This Row],[SAPSA Number]],'SAOpen Rifle'!B:B,'SAOpen Rifle'!J:J)</f>
        <v>0</v>
      </c>
      <c r="AD94" s="3">
        <f>_xlfn.XLOOKUP(Table2[[#This Row],[SAPSA Number]],'SA Std Rifle'!B:B,'SA Std Rifle'!J:J)</f>
        <v>0</v>
      </c>
      <c r="AE94" s="3">
        <f>_xlfn.XLOOKUP(Table2[[#This Row],[SAPSA Number]],'STD Mini Rifle'!B:B,'STD Mini Rifle'!J:J)</f>
        <v>0</v>
      </c>
      <c r="AF94" s="3">
        <f>_xlfn.XLOOKUP(Table2[[#This Row],[SAPSA Number]],'Open Mini Rifle'!B:B,'Open Mini Rifle'!J:J)</f>
        <v>0</v>
      </c>
      <c r="AG94" s="3">
        <f>_xlfn.XLOOKUP(Table2[[#This Row],[SAPSA Number]],'SA OPEN Shotgun'!B:B,'SA OPEN Shotgun'!J:J)</f>
        <v>0</v>
      </c>
      <c r="AH94" s="3">
        <f>_xlfn.XLOOKUP(Table2[[#This Row],[SAPSA Number]],'SA STD Shotgun'!B:B,'SA STD Shotgun'!J:J)</f>
        <v>0</v>
      </c>
      <c r="AI94" s="3">
        <f>_xlfn.XLOOKUP(Table2[[#This Row],[SAPSA Number]],'MAN STD Shotgun'!B:B,'MAN STD Shotgun'!J:J)</f>
        <v>0</v>
      </c>
      <c r="AJ94" s="4">
        <f>_xlfn.XLOOKUP(Table2[[#This Row],[SAPSA Number]],'MODIFIED Shotgun'!B:B,'MODIFIED Shotgun'!J:J)</f>
        <v>0</v>
      </c>
    </row>
    <row r="95" spans="1:36" x14ac:dyDescent="0.25">
      <c r="A95" s="2">
        <v>2051</v>
      </c>
      <c r="B95" s="2" t="str">
        <f>_xlfn.XLOOKUP(Table2[[#This Row],[SAPSA Number]],Table1[SAPSA number],Table1[Paid up])</f>
        <v>Y</v>
      </c>
      <c r="C95" s="5" t="s">
        <v>278</v>
      </c>
      <c r="D95" s="5" t="s">
        <v>94</v>
      </c>
      <c r="E95" s="58" t="s">
        <v>279</v>
      </c>
      <c r="F95" s="76" t="str">
        <f ca="1">_xlfn.XLOOKUP(Table2[[#This Row],[SAPSA Number]],Table1[SAPSA number],Table1[Gender])</f>
        <v>GS</v>
      </c>
      <c r="G95" s="2">
        <f ca="1">_xlfn.XLOOKUP(Table2[[#This Row],[SAPSA Number]],Table1[SAPSA number],Table1[Age])</f>
        <v>71</v>
      </c>
      <c r="H95" s="3">
        <v>0</v>
      </c>
      <c r="I95" s="3">
        <f>SUM(Table2[[#This Row],[Club Points]:[League Points Earned - Dec]])</f>
        <v>6</v>
      </c>
      <c r="J95" s="3">
        <f>_xlfn.XLOOKUP(Table2[[#This Row],[SAPSA Number]],'STD Handgun'!B:B,'STD Handgun'!J:J)+_xlfn.XLOOKUP(Table2[[#This Row],[SAPSA Number]],'PROD Handgun'!B:B,'PROD Handgun'!J:J)+_xlfn.XLOOKUP(Table2[[#This Row],[SAPSA Number]],'PROD OPTICS Handgun'!B:B,'PROD OPTICS Handgun'!J:J)+_xlfn.XLOOKUP(Table2[[#This Row],[SAPSA Number]],'OPEN Handgun'!B:B,'OPEN Handgun'!J:J)+_xlfn.XLOOKUP(Table2[[#This Row],[SAPSA Number]],'CLASSIC Handgun'!B:B,'CLASSIC Handgun'!J:J)+_xlfn.XLOOKUP(Table2[[#This Row],[SAPSA Number]],Revolver!B:B,Revolver!J:J)+_xlfn.XLOOKUP(Table2[[#This Row],[SAPSA Number]],PCC!B:B,PCC!J:J)+_xlfn.XLOOKUP(Table2[[#This Row],[SAPSA Number]],'SAOpen Rifle'!B:B,'SAOpen Rifle'!J:J)+_xlfn.XLOOKUP(Table2[[#This Row],[SAPSA Number]],'SA Std Rifle'!B:B,'SA Std Rifle'!J:J)+_xlfn.XLOOKUP(Table2[[#This Row],[SAPSA Number]],'Open Mini Rifle'!B:B,'Open Mini Rifle'!J:J)+_xlfn.XLOOKUP(Table2[[#This Row],[SAPSA Number]],'STD Mini Rifle'!B:B,'STD Mini Rifle'!J:J)+_xlfn.XLOOKUP(Table2[[#This Row],[SAPSA Number]],'SA OPEN Shotgun'!B:B,'SA OPEN Shotgun'!J:J)+_xlfn.XLOOKUP(Table2[[#This Row],[SAPSA Number]],'SA STD Shotgun'!B:B,'SA STD Shotgun'!J:J)+_xlfn.XLOOKUP(Table2[[#This Row],[SAPSA Number]],'MAN STD Shotgun'!B:B,'MAN STD Shotgun'!J:J)+_xlfn.XLOOKUP(Table2[[#This Row],[SAPSA Number]],'MODIFIED Shotgun'!B:B,'MODIFIED Shotgun'!J:J)</f>
        <v>6</v>
      </c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>
        <f>_xlfn.XLOOKUP(Table2[[#This Row],[SAPSA Number]],'STD Handgun'!B:B,'STD Handgun'!J:J)</f>
        <v>5</v>
      </c>
      <c r="X95" s="3">
        <f>_xlfn.XLOOKUP(Table2[[#This Row],[SAPSA Number]],'PROD OPTICS Handgun'!B:B,'PROD OPTICS Handgun'!J:J)</f>
        <v>0</v>
      </c>
      <c r="Y95" s="3">
        <f>_xlfn.XLOOKUP(Table2[[#This Row],[SAPSA Number]],'PROD Handgun'!B:B,'PROD Handgun'!J:J)</f>
        <v>0</v>
      </c>
      <c r="Z95" s="3">
        <f>_xlfn.XLOOKUP(Table2[[#This Row],[SAPSA Number]],'OPEN Handgun'!B:B,'OPEN Handgun'!J:J)</f>
        <v>0</v>
      </c>
      <c r="AA95" s="3">
        <f>_xlfn.XLOOKUP(Table2[[#This Row],[SAPSA Number]],'CLASSIC Handgun'!B:B,'CLASSIC Handgun'!J:J)</f>
        <v>0</v>
      </c>
      <c r="AB95" s="3">
        <f>_xlfn.XLOOKUP(Table2[[#This Row],[SAPSA Number]],PCC!B:B,PCC!J:J)</f>
        <v>0</v>
      </c>
      <c r="AC95" s="3">
        <f>_xlfn.XLOOKUP(Table2[[#This Row],[SAPSA Number]],'SAOpen Rifle'!B:B,'SAOpen Rifle'!J:J)</f>
        <v>0</v>
      </c>
      <c r="AD95" s="3">
        <f>_xlfn.XLOOKUP(Table2[[#This Row],[SAPSA Number]],'SA Std Rifle'!B:B,'SA Std Rifle'!J:J)</f>
        <v>0</v>
      </c>
      <c r="AE95" s="3">
        <f>_xlfn.XLOOKUP(Table2[[#This Row],[SAPSA Number]],'STD Mini Rifle'!B:B,'STD Mini Rifle'!J:J)</f>
        <v>0</v>
      </c>
      <c r="AF95" s="3">
        <f>_xlfn.XLOOKUP(Table2[[#This Row],[SAPSA Number]],'Open Mini Rifle'!B:B,'Open Mini Rifle'!J:J)</f>
        <v>0</v>
      </c>
      <c r="AG95" s="3">
        <f>_xlfn.XLOOKUP(Table2[[#This Row],[SAPSA Number]],'SA OPEN Shotgun'!B:B,'SA OPEN Shotgun'!J:J)</f>
        <v>0</v>
      </c>
      <c r="AH95" s="3">
        <f>_xlfn.XLOOKUP(Table2[[#This Row],[SAPSA Number]],'SA STD Shotgun'!B:B,'SA STD Shotgun'!J:J)</f>
        <v>0</v>
      </c>
      <c r="AI95" s="3">
        <f>_xlfn.XLOOKUP(Table2[[#This Row],[SAPSA Number]],'MAN STD Shotgun'!B:B,'MAN STD Shotgun'!J:J)</f>
        <v>1</v>
      </c>
      <c r="AJ95" s="4">
        <f>_xlfn.XLOOKUP(Table2[[#This Row],[SAPSA Number]],'MODIFIED Shotgun'!B:B,'MODIFIED Shotgun'!J:J)</f>
        <v>0</v>
      </c>
    </row>
    <row r="96" spans="1:36" x14ac:dyDescent="0.25">
      <c r="A96" s="2">
        <v>2089</v>
      </c>
      <c r="B96" s="48" t="str">
        <f>_xlfn.XLOOKUP(Table2[[#This Row],[SAPSA Number]],Table1[SAPSA number],Table1[Paid up])</f>
        <v>Y</v>
      </c>
      <c r="C96" s="49" t="s">
        <v>93</v>
      </c>
      <c r="D96" s="49" t="s">
        <v>94</v>
      </c>
      <c r="E96" s="50" t="s">
        <v>74</v>
      </c>
      <c r="F96" s="76" t="str">
        <f ca="1">_xlfn.XLOOKUP(Table2[[#This Row],[SAPSA Number]],Table1[SAPSA number],Table1[Gender])</f>
        <v xml:space="preserve"> </v>
      </c>
      <c r="G96" s="2">
        <f ca="1">_xlfn.XLOOKUP(Table2[[#This Row],[SAPSA Number]],Table1[SAPSA number],Table1[Age])</f>
        <v>41</v>
      </c>
      <c r="H96" s="3">
        <v>0</v>
      </c>
      <c r="I96" s="3">
        <f>SUM(Table2[[#This Row],[Club Points]:[League Points Earned - Dec]])</f>
        <v>0</v>
      </c>
      <c r="J96" s="3">
        <f>_xlfn.XLOOKUP(Table2[[#This Row],[SAPSA Number]],'STD Handgun'!B:B,'STD Handgun'!J:J)+_xlfn.XLOOKUP(Table2[[#This Row],[SAPSA Number]],'PROD Handgun'!B:B,'PROD Handgun'!J:J)+_xlfn.XLOOKUP(Table2[[#This Row],[SAPSA Number]],'PROD OPTICS Handgun'!B:B,'PROD OPTICS Handgun'!J:J)+_xlfn.XLOOKUP(Table2[[#This Row],[SAPSA Number]],'OPEN Handgun'!B:B,'OPEN Handgun'!J:J)+_xlfn.XLOOKUP(Table2[[#This Row],[SAPSA Number]],'CLASSIC Handgun'!B:B,'CLASSIC Handgun'!J:J)+_xlfn.XLOOKUP(Table2[[#This Row],[SAPSA Number]],Revolver!B:B,Revolver!J:J)+_xlfn.XLOOKUP(Table2[[#This Row],[SAPSA Number]],PCC!B:B,PCC!J:J)+_xlfn.XLOOKUP(Table2[[#This Row],[SAPSA Number]],'SAOpen Rifle'!B:B,'SAOpen Rifle'!J:J)+_xlfn.XLOOKUP(Table2[[#This Row],[SAPSA Number]],'SA Std Rifle'!B:B,'SA Std Rifle'!J:J)+_xlfn.XLOOKUP(Table2[[#This Row],[SAPSA Number]],'Open Mini Rifle'!B:B,'Open Mini Rifle'!J:J)+_xlfn.XLOOKUP(Table2[[#This Row],[SAPSA Number]],'STD Mini Rifle'!B:B,'STD Mini Rifle'!J:J)+_xlfn.XLOOKUP(Table2[[#This Row],[SAPSA Number]],'SA OPEN Shotgun'!B:B,'SA OPEN Shotgun'!J:J)+_xlfn.XLOOKUP(Table2[[#This Row],[SAPSA Number]],'SA STD Shotgun'!B:B,'SA STD Shotgun'!J:J)+_xlfn.XLOOKUP(Table2[[#This Row],[SAPSA Number]],'MAN STD Shotgun'!B:B,'MAN STD Shotgun'!J:J)+_xlfn.XLOOKUP(Table2[[#This Row],[SAPSA Number]],'MODIFIED Shotgun'!B:B,'MODIFIED Shotgun'!J:J)</f>
        <v>0</v>
      </c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>
        <f>_xlfn.XLOOKUP(Table2[[#This Row],[SAPSA Number]],'STD Handgun'!B:B,'STD Handgun'!J:J)</f>
        <v>0</v>
      </c>
      <c r="X96" s="3">
        <f>_xlfn.XLOOKUP(Table2[[#This Row],[SAPSA Number]],'PROD OPTICS Handgun'!B:B,'PROD OPTICS Handgun'!J:J)</f>
        <v>0</v>
      </c>
      <c r="Y96" s="3">
        <f>_xlfn.XLOOKUP(Table2[[#This Row],[SAPSA Number]],'PROD Handgun'!B:B,'PROD Handgun'!J:J)</f>
        <v>0</v>
      </c>
      <c r="Z96" s="3">
        <f>_xlfn.XLOOKUP(Table2[[#This Row],[SAPSA Number]],'OPEN Handgun'!B:B,'OPEN Handgun'!J:J)</f>
        <v>0</v>
      </c>
      <c r="AA96" s="3">
        <f>_xlfn.XLOOKUP(Table2[[#This Row],[SAPSA Number]],'CLASSIC Handgun'!B:B,'CLASSIC Handgun'!J:J)</f>
        <v>0</v>
      </c>
      <c r="AB96" s="3">
        <f>_xlfn.XLOOKUP(Table2[[#This Row],[SAPSA Number]],PCC!B:B,PCC!J:J)</f>
        <v>0</v>
      </c>
      <c r="AC96" s="3">
        <f>_xlfn.XLOOKUP(Table2[[#This Row],[SAPSA Number]],'SAOpen Rifle'!B:B,'SAOpen Rifle'!J:J)</f>
        <v>0</v>
      </c>
      <c r="AD96" s="3">
        <f>_xlfn.XLOOKUP(Table2[[#This Row],[SAPSA Number]],'SA Std Rifle'!B:B,'SA Std Rifle'!J:J)</f>
        <v>0</v>
      </c>
      <c r="AE96" s="3">
        <f>_xlfn.XLOOKUP(Table2[[#This Row],[SAPSA Number]],'STD Mini Rifle'!B:B,'STD Mini Rifle'!J:J)</f>
        <v>0</v>
      </c>
      <c r="AF96" s="3">
        <f>_xlfn.XLOOKUP(Table2[[#This Row],[SAPSA Number]],'Open Mini Rifle'!B:B,'Open Mini Rifle'!J:J)</f>
        <v>0</v>
      </c>
      <c r="AG96" s="3">
        <f>_xlfn.XLOOKUP(Table2[[#This Row],[SAPSA Number]],'SA OPEN Shotgun'!B:B,'SA OPEN Shotgun'!J:J)</f>
        <v>0</v>
      </c>
      <c r="AH96" s="3">
        <f>_xlfn.XLOOKUP(Table2[[#This Row],[SAPSA Number]],'SA STD Shotgun'!B:B,'SA STD Shotgun'!J:J)</f>
        <v>0</v>
      </c>
      <c r="AI96" s="3">
        <f>_xlfn.XLOOKUP(Table2[[#This Row],[SAPSA Number]],'MAN STD Shotgun'!B:B,'MAN STD Shotgun'!J:J)</f>
        <v>0</v>
      </c>
      <c r="AJ96" s="4">
        <f>_xlfn.XLOOKUP(Table2[[#This Row],[SAPSA Number]],'MODIFIED Shotgun'!B:B,'MODIFIED Shotgun'!J:J)</f>
        <v>0</v>
      </c>
    </row>
    <row r="97" spans="1:36" x14ac:dyDescent="0.25">
      <c r="A97" s="2">
        <v>896</v>
      </c>
      <c r="B97" s="48" t="str">
        <f>_xlfn.XLOOKUP(Table2[[#This Row],[SAPSA Number]],Table1[SAPSA number],Table1[Paid up])</f>
        <v>Y</v>
      </c>
      <c r="C97" s="49" t="s">
        <v>188</v>
      </c>
      <c r="D97" s="49" t="s">
        <v>189</v>
      </c>
      <c r="E97" s="50" t="s">
        <v>190</v>
      </c>
      <c r="F97" s="76" t="str">
        <f ca="1">_xlfn.XLOOKUP(Table2[[#This Row],[SAPSA Number]],Table1[SAPSA number],Table1[Gender])</f>
        <v xml:space="preserve"> </v>
      </c>
      <c r="G97" s="2">
        <f ca="1">_xlfn.XLOOKUP(Table2[[#This Row],[SAPSA Number]],Table1[SAPSA number],Table1[Age])</f>
        <v>45</v>
      </c>
      <c r="H97" s="3">
        <v>1</v>
      </c>
      <c r="I97" s="3">
        <f>SUM(Table2[[#This Row],[Club Points]:[League Points Earned - Dec]])</f>
        <v>8</v>
      </c>
      <c r="J97" s="3">
        <f>_xlfn.XLOOKUP(Table2[[#This Row],[SAPSA Number]],'STD Handgun'!B:B,'STD Handgun'!J:J)+_xlfn.XLOOKUP(Table2[[#This Row],[SAPSA Number]],'PROD Handgun'!B:B,'PROD Handgun'!J:J)+_xlfn.XLOOKUP(Table2[[#This Row],[SAPSA Number]],'PROD OPTICS Handgun'!B:B,'PROD OPTICS Handgun'!J:J)+_xlfn.XLOOKUP(Table2[[#This Row],[SAPSA Number]],'OPEN Handgun'!B:B,'OPEN Handgun'!J:J)+_xlfn.XLOOKUP(Table2[[#This Row],[SAPSA Number]],'CLASSIC Handgun'!B:B,'CLASSIC Handgun'!J:J)+_xlfn.XLOOKUP(Table2[[#This Row],[SAPSA Number]],Revolver!B:B,Revolver!J:J)+_xlfn.XLOOKUP(Table2[[#This Row],[SAPSA Number]],PCC!B:B,PCC!J:J)+_xlfn.XLOOKUP(Table2[[#This Row],[SAPSA Number]],'SAOpen Rifle'!B:B,'SAOpen Rifle'!J:J)+_xlfn.XLOOKUP(Table2[[#This Row],[SAPSA Number]],'SA Std Rifle'!B:B,'SA Std Rifle'!J:J)+_xlfn.XLOOKUP(Table2[[#This Row],[SAPSA Number]],'Open Mini Rifle'!B:B,'Open Mini Rifle'!J:J)+_xlfn.XLOOKUP(Table2[[#This Row],[SAPSA Number]],'STD Mini Rifle'!B:B,'STD Mini Rifle'!J:J)+_xlfn.XLOOKUP(Table2[[#This Row],[SAPSA Number]],'SA OPEN Shotgun'!B:B,'SA OPEN Shotgun'!J:J)+_xlfn.XLOOKUP(Table2[[#This Row],[SAPSA Number]],'SA STD Shotgun'!B:B,'SA STD Shotgun'!J:J)+_xlfn.XLOOKUP(Table2[[#This Row],[SAPSA Number]],'MAN STD Shotgun'!B:B,'MAN STD Shotgun'!J:J)+_xlfn.XLOOKUP(Table2[[#This Row],[SAPSA Number]],'MODIFIED Shotgun'!B:B,'MODIFIED Shotgun'!J:J)</f>
        <v>1</v>
      </c>
      <c r="K97" s="3"/>
      <c r="L97" s="3"/>
      <c r="M97" s="3"/>
      <c r="N97" s="3"/>
      <c r="O97" s="3"/>
      <c r="P97" s="3"/>
      <c r="Q97" s="3">
        <v>2</v>
      </c>
      <c r="R97" s="3">
        <v>2</v>
      </c>
      <c r="S97" s="3"/>
      <c r="T97" s="3"/>
      <c r="U97" s="3">
        <v>3</v>
      </c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4"/>
    </row>
    <row r="98" spans="1:36" x14ac:dyDescent="0.25">
      <c r="A98" s="2">
        <v>1716</v>
      </c>
      <c r="B98" s="48" t="str">
        <f>_xlfn.XLOOKUP(Table2[[#This Row],[SAPSA Number]],Table1[SAPSA number],Table1[Paid up])</f>
        <v>Y</v>
      </c>
      <c r="C98" s="5" t="s">
        <v>13</v>
      </c>
      <c r="D98" s="5" t="s">
        <v>14</v>
      </c>
      <c r="E98" s="58" t="s">
        <v>15</v>
      </c>
      <c r="F98" s="76" t="str">
        <f ca="1">_xlfn.XLOOKUP(Table2[[#This Row],[SAPSA Number]],Table1[SAPSA number],Table1[Gender])</f>
        <v>S</v>
      </c>
      <c r="G98" s="2">
        <f ca="1">_xlfn.XLOOKUP(Table2[[#This Row],[SAPSA Number]],Table1[SAPSA number],Table1[Age])</f>
        <v>57</v>
      </c>
      <c r="H98" s="3">
        <v>4</v>
      </c>
      <c r="I98" s="3">
        <f>SUM(Table2[[#This Row],[Club Points]:[League Points Earned - Dec]])</f>
        <v>27</v>
      </c>
      <c r="J98" s="3">
        <f>_xlfn.XLOOKUP(Table2[[#This Row],[SAPSA Number]],'STD Handgun'!B:B,'STD Handgun'!J:J)+_xlfn.XLOOKUP(Table2[[#This Row],[SAPSA Number]],'PROD Handgun'!B:B,'PROD Handgun'!J:J)+_xlfn.XLOOKUP(Table2[[#This Row],[SAPSA Number]],'PROD OPTICS Handgun'!B:B,'PROD OPTICS Handgun'!J:J)+_xlfn.XLOOKUP(Table2[[#This Row],[SAPSA Number]],'OPEN Handgun'!B:B,'OPEN Handgun'!J:J)+_xlfn.XLOOKUP(Table2[[#This Row],[SAPSA Number]],'CLASSIC Handgun'!B:B,'CLASSIC Handgun'!J:J)+_xlfn.XLOOKUP(Table2[[#This Row],[SAPSA Number]],Revolver!B:B,Revolver!J:J)+_xlfn.XLOOKUP(Table2[[#This Row],[SAPSA Number]],PCC!B:B,PCC!J:J)+_xlfn.XLOOKUP(Table2[[#This Row],[SAPSA Number]],'SAOpen Rifle'!B:B,'SAOpen Rifle'!J:J)+_xlfn.XLOOKUP(Table2[[#This Row],[SAPSA Number]],'SA Std Rifle'!B:B,'SA Std Rifle'!J:J)+_xlfn.XLOOKUP(Table2[[#This Row],[SAPSA Number]],'Open Mini Rifle'!B:B,'Open Mini Rifle'!J:J)+_xlfn.XLOOKUP(Table2[[#This Row],[SAPSA Number]],'STD Mini Rifle'!B:B,'STD Mini Rifle'!J:J)+_xlfn.XLOOKUP(Table2[[#This Row],[SAPSA Number]],'SA OPEN Shotgun'!B:B,'SA OPEN Shotgun'!J:J)+_xlfn.XLOOKUP(Table2[[#This Row],[SAPSA Number]],'SA STD Shotgun'!B:B,'SA STD Shotgun'!J:J)+_xlfn.XLOOKUP(Table2[[#This Row],[SAPSA Number]],'MAN STD Shotgun'!B:B,'MAN STD Shotgun'!J:J)+_xlfn.XLOOKUP(Table2[[#This Row],[SAPSA Number]],'MODIFIED Shotgun'!B:B,'MODIFIED Shotgun'!J:J)</f>
        <v>19</v>
      </c>
      <c r="K98" s="3">
        <v>2</v>
      </c>
      <c r="L98" s="3"/>
      <c r="M98" s="3">
        <v>2</v>
      </c>
      <c r="N98" s="3"/>
      <c r="O98" s="3">
        <v>2</v>
      </c>
      <c r="P98" s="3"/>
      <c r="Q98" s="3"/>
      <c r="R98" s="3">
        <v>2</v>
      </c>
      <c r="S98" s="3"/>
      <c r="T98" s="3"/>
      <c r="U98" s="3"/>
      <c r="V98" s="3"/>
      <c r="W98" s="3">
        <f>_xlfn.XLOOKUP(Table2[[#This Row],[SAPSA Number]],'STD Handgun'!B:B,'STD Handgun'!J:J)</f>
        <v>0</v>
      </c>
      <c r="X98" s="3">
        <f>_xlfn.XLOOKUP(Table2[[#This Row],[SAPSA Number]],'PROD OPTICS Handgun'!B:B,'PROD OPTICS Handgun'!J:J)</f>
        <v>5</v>
      </c>
      <c r="Y98" s="3">
        <f>_xlfn.XLOOKUP(Table2[[#This Row],[SAPSA Number]],'PROD Handgun'!B:B,'PROD Handgun'!J:J)</f>
        <v>1</v>
      </c>
      <c r="Z98" s="3">
        <f>_xlfn.XLOOKUP(Table2[[#This Row],[SAPSA Number]],'OPEN Handgun'!B:B,'OPEN Handgun'!J:J)</f>
        <v>0</v>
      </c>
      <c r="AA98" s="3">
        <f>_xlfn.XLOOKUP(Table2[[#This Row],[SAPSA Number]],'CLASSIC Handgun'!B:B,'CLASSIC Handgun'!J:J)</f>
        <v>0</v>
      </c>
      <c r="AB98" s="3">
        <f>_xlfn.XLOOKUP(Table2[[#This Row],[SAPSA Number]],PCC!B:B,PCC!J:J)</f>
        <v>7</v>
      </c>
      <c r="AC98" s="3">
        <f>_xlfn.XLOOKUP(Table2[[#This Row],[SAPSA Number]],'SAOpen Rifle'!B:B,'SAOpen Rifle'!J:J)</f>
        <v>0</v>
      </c>
      <c r="AD98" s="3">
        <f>_xlfn.XLOOKUP(Table2[[#This Row],[SAPSA Number]],'SA Std Rifle'!B:B,'SA Std Rifle'!J:J)</f>
        <v>0</v>
      </c>
      <c r="AE98" s="3">
        <f>_xlfn.XLOOKUP(Table2[[#This Row],[SAPSA Number]],'STD Mini Rifle'!B:B,'STD Mini Rifle'!J:J)</f>
        <v>0</v>
      </c>
      <c r="AF98" s="3">
        <f>_xlfn.XLOOKUP(Table2[[#This Row],[SAPSA Number]],'Open Mini Rifle'!B:B,'Open Mini Rifle'!J:J)</f>
        <v>6</v>
      </c>
      <c r="AG98" s="3">
        <f>_xlfn.XLOOKUP(Table2[[#This Row],[SAPSA Number]],'SA OPEN Shotgun'!B:B,'SA OPEN Shotgun'!J:J)</f>
        <v>0</v>
      </c>
      <c r="AH98" s="3">
        <f>_xlfn.XLOOKUP(Table2[[#This Row],[SAPSA Number]],'SA STD Shotgun'!B:B,'SA STD Shotgun'!J:J)</f>
        <v>0</v>
      </c>
      <c r="AI98" s="3">
        <f>_xlfn.XLOOKUP(Table2[[#This Row],[SAPSA Number]],'MAN STD Shotgun'!B:B,'MAN STD Shotgun'!J:J)</f>
        <v>0</v>
      </c>
      <c r="AJ98" s="4">
        <f>_xlfn.XLOOKUP(Table2[[#This Row],[SAPSA Number]],'MODIFIED Shotgun'!B:B,'MODIFIED Shotgun'!J:J)</f>
        <v>0</v>
      </c>
    </row>
    <row r="99" spans="1:36" x14ac:dyDescent="0.25">
      <c r="A99" s="2">
        <v>206</v>
      </c>
      <c r="B99" s="2" t="str">
        <f>_xlfn.XLOOKUP(Table2[[#This Row],[SAPSA Number]],Table1[SAPSA number],Table1[Paid up])</f>
        <v>Y</v>
      </c>
      <c r="C99" s="5" t="s">
        <v>251</v>
      </c>
      <c r="D99" s="5" t="s">
        <v>252</v>
      </c>
      <c r="E99" s="58" t="s">
        <v>253</v>
      </c>
      <c r="F99" s="76" t="str">
        <f ca="1">_xlfn.XLOOKUP(Table2[[#This Row],[SAPSA Number]],Table1[SAPSA number],Table1[Gender])</f>
        <v>S</v>
      </c>
      <c r="G99" s="2">
        <f ca="1">_xlfn.XLOOKUP(Table2[[#This Row],[SAPSA Number]],Table1[SAPSA number],Table1[Age])</f>
        <v>54</v>
      </c>
      <c r="H99" s="3">
        <v>0</v>
      </c>
      <c r="I99" s="3">
        <f>SUM(Table2[[#This Row],[Club Points]:[League Points Earned - Dec]])</f>
        <v>0</v>
      </c>
      <c r="J99" s="3">
        <f>_xlfn.XLOOKUP(Table2[[#This Row],[SAPSA Number]],'STD Handgun'!B:B,'STD Handgun'!J:J)+_xlfn.XLOOKUP(Table2[[#This Row],[SAPSA Number]],'PROD Handgun'!B:B,'PROD Handgun'!J:J)+_xlfn.XLOOKUP(Table2[[#This Row],[SAPSA Number]],'PROD OPTICS Handgun'!B:B,'PROD OPTICS Handgun'!J:J)+_xlfn.XLOOKUP(Table2[[#This Row],[SAPSA Number]],'OPEN Handgun'!B:B,'OPEN Handgun'!J:J)+_xlfn.XLOOKUP(Table2[[#This Row],[SAPSA Number]],'CLASSIC Handgun'!B:B,'CLASSIC Handgun'!J:J)+_xlfn.XLOOKUP(Table2[[#This Row],[SAPSA Number]],Revolver!B:B,Revolver!J:J)+_xlfn.XLOOKUP(Table2[[#This Row],[SAPSA Number]],PCC!B:B,PCC!J:J)+_xlfn.XLOOKUP(Table2[[#This Row],[SAPSA Number]],'SAOpen Rifle'!B:B,'SAOpen Rifle'!J:J)+_xlfn.XLOOKUP(Table2[[#This Row],[SAPSA Number]],'SA Std Rifle'!B:B,'SA Std Rifle'!J:J)+_xlfn.XLOOKUP(Table2[[#This Row],[SAPSA Number]],'Open Mini Rifle'!B:B,'Open Mini Rifle'!J:J)+_xlfn.XLOOKUP(Table2[[#This Row],[SAPSA Number]],'STD Mini Rifle'!B:B,'STD Mini Rifle'!J:J)+_xlfn.XLOOKUP(Table2[[#This Row],[SAPSA Number]],'SA OPEN Shotgun'!B:B,'SA OPEN Shotgun'!J:J)+_xlfn.XLOOKUP(Table2[[#This Row],[SAPSA Number]],'SA STD Shotgun'!B:B,'SA STD Shotgun'!J:J)+_xlfn.XLOOKUP(Table2[[#This Row],[SAPSA Number]],'MAN STD Shotgun'!B:B,'MAN STD Shotgun'!J:J)+_xlfn.XLOOKUP(Table2[[#This Row],[SAPSA Number]],'MODIFIED Shotgun'!B:B,'MODIFIED Shotgun'!J:J)</f>
        <v>0</v>
      </c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>
        <f>_xlfn.XLOOKUP(Table2[[#This Row],[SAPSA Number]],'STD Handgun'!B:B,'STD Handgun'!J:J)</f>
        <v>0</v>
      </c>
      <c r="X99" s="3">
        <f>_xlfn.XLOOKUP(Table2[[#This Row],[SAPSA Number]],'PROD OPTICS Handgun'!B:B,'PROD OPTICS Handgun'!J:J)</f>
        <v>0</v>
      </c>
      <c r="Y99" s="3">
        <f>_xlfn.XLOOKUP(Table2[[#This Row],[SAPSA Number]],'PROD Handgun'!B:B,'PROD Handgun'!J:J)</f>
        <v>0</v>
      </c>
      <c r="Z99" s="3">
        <f>_xlfn.XLOOKUP(Table2[[#This Row],[SAPSA Number]],'OPEN Handgun'!B:B,'OPEN Handgun'!J:J)</f>
        <v>0</v>
      </c>
      <c r="AA99" s="3">
        <f>_xlfn.XLOOKUP(Table2[[#This Row],[SAPSA Number]],'CLASSIC Handgun'!B:B,'CLASSIC Handgun'!J:J)</f>
        <v>0</v>
      </c>
      <c r="AB99" s="3">
        <f>_xlfn.XLOOKUP(Table2[[#This Row],[SAPSA Number]],PCC!B:B,PCC!J:J)</f>
        <v>0</v>
      </c>
      <c r="AC99" s="3">
        <f>_xlfn.XLOOKUP(Table2[[#This Row],[SAPSA Number]],'SAOpen Rifle'!B:B,'SAOpen Rifle'!J:J)</f>
        <v>0</v>
      </c>
      <c r="AD99" s="3">
        <f>_xlfn.XLOOKUP(Table2[[#This Row],[SAPSA Number]],'SA Std Rifle'!B:B,'SA Std Rifle'!J:J)</f>
        <v>0</v>
      </c>
      <c r="AE99" s="3">
        <f>_xlfn.XLOOKUP(Table2[[#This Row],[SAPSA Number]],'STD Mini Rifle'!B:B,'STD Mini Rifle'!J:J)</f>
        <v>0</v>
      </c>
      <c r="AF99" s="3">
        <f>_xlfn.XLOOKUP(Table2[[#This Row],[SAPSA Number]],'Open Mini Rifle'!B:B,'Open Mini Rifle'!J:J)</f>
        <v>0</v>
      </c>
      <c r="AG99" s="3">
        <f>_xlfn.XLOOKUP(Table2[[#This Row],[SAPSA Number]],'SA OPEN Shotgun'!B:B,'SA OPEN Shotgun'!J:J)</f>
        <v>0</v>
      </c>
      <c r="AH99" s="3">
        <f>_xlfn.XLOOKUP(Table2[[#This Row],[SAPSA Number]],'SA STD Shotgun'!B:B,'SA STD Shotgun'!J:J)</f>
        <v>0</v>
      </c>
      <c r="AI99" s="3">
        <f>_xlfn.XLOOKUP(Table2[[#This Row],[SAPSA Number]],'MAN STD Shotgun'!B:B,'MAN STD Shotgun'!J:J)</f>
        <v>0</v>
      </c>
      <c r="AJ99" s="4">
        <f>_xlfn.XLOOKUP(Table2[[#This Row],[SAPSA Number]],'MODIFIED Shotgun'!B:B,'MODIFIED Shotgun'!J:J)</f>
        <v>0</v>
      </c>
    </row>
    <row r="100" spans="1:36" x14ac:dyDescent="0.25">
      <c r="A100" s="2">
        <v>7271</v>
      </c>
      <c r="B100" s="48"/>
      <c r="C100" s="49" t="s">
        <v>195</v>
      </c>
      <c r="D100" s="49" t="s">
        <v>720</v>
      </c>
      <c r="E100" s="50" t="s">
        <v>181</v>
      </c>
      <c r="F100" s="76" t="str">
        <f ca="1">_xlfn.XLOOKUP(Table2[[#This Row],[SAPSA Number]],Table1[SAPSA number],Table1[Gender])</f>
        <v xml:space="preserve"> </v>
      </c>
      <c r="G100" s="2">
        <f ca="1">_xlfn.XLOOKUP(Table2[[#This Row],[SAPSA Number]],Table1[SAPSA number],Table1[Age])</f>
        <v>45</v>
      </c>
      <c r="H100" s="3">
        <v>1</v>
      </c>
      <c r="I100" s="3">
        <f>SUM(Table2[[#This Row],[Club Points]:[League Points Earned - Dec]])</f>
        <v>1</v>
      </c>
      <c r="J100" s="3">
        <f>_xlfn.XLOOKUP(Table2[[#This Row],[SAPSA Number]],'STD Handgun'!B:B,'STD Handgun'!J:J)+_xlfn.XLOOKUP(Table2[[#This Row],[SAPSA Number]],'PROD Handgun'!B:B,'PROD Handgun'!J:J)+_xlfn.XLOOKUP(Table2[[#This Row],[SAPSA Number]],'PROD OPTICS Handgun'!B:B,'PROD OPTICS Handgun'!J:J)+_xlfn.XLOOKUP(Table2[[#This Row],[SAPSA Number]],'OPEN Handgun'!B:B,'OPEN Handgun'!J:J)+_xlfn.XLOOKUP(Table2[[#This Row],[SAPSA Number]],'CLASSIC Handgun'!B:B,'CLASSIC Handgun'!J:J)+_xlfn.XLOOKUP(Table2[[#This Row],[SAPSA Number]],Revolver!B:B,Revolver!J:J)+_xlfn.XLOOKUP(Table2[[#This Row],[SAPSA Number]],PCC!B:B,PCC!J:J)+_xlfn.XLOOKUP(Table2[[#This Row],[SAPSA Number]],'SAOpen Rifle'!B:B,'SAOpen Rifle'!J:J)+_xlfn.XLOOKUP(Table2[[#This Row],[SAPSA Number]],'SA Std Rifle'!B:B,'SA Std Rifle'!J:J)+_xlfn.XLOOKUP(Table2[[#This Row],[SAPSA Number]],'Open Mini Rifle'!B:B,'Open Mini Rifle'!J:J)+_xlfn.XLOOKUP(Table2[[#This Row],[SAPSA Number]],'STD Mini Rifle'!B:B,'STD Mini Rifle'!J:J)+_xlfn.XLOOKUP(Table2[[#This Row],[SAPSA Number]],'SA OPEN Shotgun'!B:B,'SA OPEN Shotgun'!J:J)+_xlfn.XLOOKUP(Table2[[#This Row],[SAPSA Number]],'SA STD Shotgun'!B:B,'SA STD Shotgun'!J:J)+_xlfn.XLOOKUP(Table2[[#This Row],[SAPSA Number]],'MAN STD Shotgun'!B:B,'MAN STD Shotgun'!J:J)+_xlfn.XLOOKUP(Table2[[#This Row],[SAPSA Number]],'MODIFIED Shotgun'!B:B,'MODIFIED Shotgun'!J:J)</f>
        <v>1</v>
      </c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51"/>
      <c r="X100" s="51"/>
      <c r="Y100" s="51"/>
      <c r="Z100" s="51"/>
      <c r="AA100" s="51"/>
      <c r="AB100" s="51"/>
      <c r="AC100" s="51"/>
      <c r="AD100" s="51"/>
      <c r="AE100" s="51"/>
      <c r="AF100" s="51"/>
      <c r="AG100" s="51"/>
      <c r="AH100" s="51"/>
      <c r="AI100" s="51"/>
      <c r="AJ100" s="57"/>
    </row>
    <row r="101" spans="1:36" x14ac:dyDescent="0.25">
      <c r="A101" s="2"/>
      <c r="B101" s="48"/>
      <c r="C101" s="49"/>
      <c r="D101" s="49"/>
      <c r="E101" s="50"/>
      <c r="F101" s="76"/>
      <c r="G101" s="2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51"/>
      <c r="X101" s="51"/>
      <c r="Y101" s="51"/>
      <c r="Z101" s="51"/>
      <c r="AA101" s="51"/>
      <c r="AB101" s="51"/>
      <c r="AC101" s="51"/>
      <c r="AD101" s="51"/>
      <c r="AE101" s="51"/>
      <c r="AF101" s="51"/>
      <c r="AG101" s="51"/>
      <c r="AH101" s="51"/>
      <c r="AI101" s="51"/>
      <c r="AJ101" s="57"/>
    </row>
    <row r="102" spans="1:36" x14ac:dyDescent="0.25">
      <c r="A102" s="48"/>
      <c r="B102" s="48"/>
      <c r="C102" s="49"/>
      <c r="D102" s="49"/>
      <c r="E102" s="50"/>
      <c r="F102" s="76"/>
      <c r="G102" s="2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51"/>
      <c r="X102" s="51"/>
      <c r="Y102" s="51"/>
      <c r="Z102" s="51"/>
      <c r="AA102" s="51"/>
      <c r="AB102" s="51"/>
      <c r="AC102" s="51"/>
      <c r="AD102" s="51"/>
      <c r="AE102" s="51"/>
      <c r="AF102" s="51"/>
      <c r="AG102" s="51"/>
      <c r="AH102" s="51"/>
      <c r="AI102" s="51"/>
      <c r="AJ102" s="57"/>
    </row>
    <row r="103" spans="1:36" x14ac:dyDescent="0.25">
      <c r="A103" s="2"/>
      <c r="B103" s="48"/>
      <c r="C103" s="49"/>
      <c r="D103" s="49"/>
      <c r="E103" s="50"/>
      <c r="F103" s="76"/>
      <c r="G103" s="2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51"/>
      <c r="X103" s="51"/>
      <c r="Y103" s="51"/>
      <c r="Z103" s="51"/>
      <c r="AA103" s="51"/>
      <c r="AB103" s="51"/>
      <c r="AC103" s="51"/>
      <c r="AD103" s="51"/>
      <c r="AE103" s="51"/>
      <c r="AF103" s="51"/>
      <c r="AG103" s="51"/>
      <c r="AH103" s="51"/>
      <c r="AI103" s="51"/>
      <c r="AJ103" s="57"/>
    </row>
    <row r="104" spans="1:36" x14ac:dyDescent="0.25">
      <c r="A104" s="2"/>
      <c r="B104" s="48"/>
      <c r="C104" s="49"/>
      <c r="D104" s="49"/>
      <c r="E104" s="50"/>
      <c r="F104" s="76"/>
      <c r="G104" s="2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51"/>
      <c r="X104" s="51"/>
      <c r="Y104" s="51"/>
      <c r="Z104" s="51"/>
      <c r="AA104" s="51"/>
      <c r="AB104" s="51"/>
      <c r="AC104" s="51"/>
      <c r="AD104" s="51"/>
      <c r="AE104" s="51"/>
      <c r="AF104" s="51"/>
      <c r="AG104" s="51"/>
      <c r="AH104" s="51"/>
      <c r="AI104" s="51"/>
      <c r="AJ104" s="57"/>
    </row>
    <row r="105" spans="1:36" x14ac:dyDescent="0.25">
      <c r="A105" s="2"/>
      <c r="B105" s="48"/>
      <c r="C105" s="49"/>
      <c r="D105" s="49"/>
      <c r="E105" s="50"/>
      <c r="F105" s="76"/>
      <c r="G105" s="2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51"/>
      <c r="X105" s="51"/>
      <c r="Y105" s="51"/>
      <c r="Z105" s="51"/>
      <c r="AA105" s="51"/>
      <c r="AB105" s="51"/>
      <c r="AC105" s="51"/>
      <c r="AD105" s="51"/>
      <c r="AE105" s="51"/>
      <c r="AF105" s="51"/>
      <c r="AG105" s="51"/>
      <c r="AH105" s="51"/>
      <c r="AI105" s="51"/>
      <c r="AJ105" s="57"/>
    </row>
    <row r="106" spans="1:36" x14ac:dyDescent="0.25">
      <c r="A106" s="48"/>
      <c r="B106" s="48"/>
      <c r="C106" s="49"/>
      <c r="D106" s="49"/>
      <c r="E106" s="50"/>
      <c r="F106" s="3"/>
      <c r="G106" s="48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51"/>
      <c r="X106" s="51"/>
      <c r="Y106" s="51"/>
      <c r="Z106" s="51"/>
      <c r="AA106" s="51"/>
      <c r="AB106" s="51"/>
      <c r="AC106" s="51"/>
      <c r="AD106" s="51"/>
      <c r="AE106" s="51"/>
      <c r="AF106" s="51"/>
      <c r="AG106" s="51"/>
      <c r="AH106" s="51"/>
      <c r="AI106" s="51"/>
      <c r="AJ106" s="57"/>
    </row>
    <row r="107" spans="1:36" x14ac:dyDescent="0.25">
      <c r="A107" s="2"/>
      <c r="B107" s="48"/>
      <c r="C107" s="49"/>
      <c r="D107" s="49"/>
      <c r="E107" s="50"/>
      <c r="F107" s="76"/>
      <c r="G107" s="48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51"/>
      <c r="X107" s="51"/>
      <c r="Y107" s="51"/>
      <c r="Z107" s="51"/>
      <c r="AA107" s="51"/>
      <c r="AB107" s="51"/>
      <c r="AC107" s="51"/>
      <c r="AD107" s="51"/>
      <c r="AE107" s="51"/>
      <c r="AF107" s="51"/>
      <c r="AG107" s="51"/>
      <c r="AH107" s="51"/>
      <c r="AI107" s="51"/>
      <c r="AJ107" s="57"/>
    </row>
    <row r="108" spans="1:36" x14ac:dyDescent="0.25">
      <c r="A108" s="2"/>
      <c r="B108" s="48"/>
      <c r="C108" s="49"/>
      <c r="D108" s="49"/>
      <c r="E108" s="50"/>
      <c r="F108" s="76"/>
      <c r="G108" s="48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51"/>
      <c r="X108" s="51"/>
      <c r="Y108" s="51"/>
      <c r="Z108" s="51"/>
      <c r="AA108" s="51"/>
      <c r="AB108" s="51"/>
      <c r="AC108" s="51"/>
      <c r="AD108" s="51"/>
      <c r="AE108" s="51"/>
      <c r="AF108" s="51"/>
      <c r="AG108" s="51"/>
      <c r="AH108" s="51"/>
      <c r="AI108" s="51"/>
      <c r="AJ108" s="57"/>
    </row>
    <row r="109" spans="1:36" x14ac:dyDescent="0.25">
      <c r="A109" s="2"/>
      <c r="B109" s="2"/>
      <c r="C109" s="5"/>
      <c r="D109" s="5"/>
      <c r="E109" s="3"/>
      <c r="F109" s="76"/>
      <c r="G109" s="48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51"/>
      <c r="X109" s="51"/>
      <c r="Y109" s="51"/>
      <c r="Z109" s="51"/>
      <c r="AA109" s="51"/>
      <c r="AB109" s="51"/>
      <c r="AC109" s="51"/>
      <c r="AD109" s="51"/>
      <c r="AE109" s="51"/>
      <c r="AF109" s="51"/>
      <c r="AG109" s="51"/>
      <c r="AH109" s="51"/>
      <c r="AI109" s="51"/>
      <c r="AJ109" s="57"/>
    </row>
    <row r="110" spans="1:36" x14ac:dyDescent="0.25">
      <c r="A110" s="2"/>
      <c r="B110" s="2"/>
      <c r="C110" s="5"/>
      <c r="D110" s="5"/>
      <c r="E110" s="3"/>
      <c r="F110" s="76"/>
      <c r="G110" s="48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51"/>
      <c r="X110" s="51"/>
      <c r="Y110" s="51"/>
      <c r="Z110" s="51"/>
      <c r="AA110" s="51"/>
      <c r="AB110" s="51"/>
      <c r="AC110" s="51"/>
      <c r="AD110" s="51"/>
      <c r="AE110" s="51"/>
      <c r="AF110" s="51"/>
      <c r="AG110" s="51"/>
      <c r="AH110" s="51"/>
      <c r="AI110" s="51"/>
      <c r="AJ110" s="57"/>
    </row>
    <row r="111" spans="1:36" x14ac:dyDescent="0.25">
      <c r="A111" s="2"/>
      <c r="B111" s="2"/>
      <c r="C111" s="5"/>
      <c r="D111" s="5"/>
      <c r="E111" s="3"/>
      <c r="F111" s="76"/>
      <c r="G111" s="48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51"/>
      <c r="X111" s="51"/>
      <c r="Y111" s="51"/>
      <c r="Z111" s="51"/>
      <c r="AA111" s="51"/>
      <c r="AB111" s="51"/>
      <c r="AC111" s="51"/>
      <c r="AD111" s="51"/>
      <c r="AE111" s="51"/>
      <c r="AF111" s="51"/>
      <c r="AG111" s="51"/>
      <c r="AH111" s="51"/>
      <c r="AI111" s="51"/>
      <c r="AJ111" s="57"/>
    </row>
    <row r="112" spans="1:36" x14ac:dyDescent="0.25">
      <c r="A112" s="2"/>
      <c r="B112" s="2"/>
      <c r="C112" s="5"/>
      <c r="D112" s="5"/>
      <c r="E112" s="3"/>
      <c r="F112" s="76"/>
      <c r="G112" s="3"/>
      <c r="H112" s="85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51"/>
      <c r="X112" s="51"/>
      <c r="Y112" s="51"/>
      <c r="Z112" s="51"/>
      <c r="AA112" s="51"/>
      <c r="AB112" s="51"/>
      <c r="AC112" s="51"/>
      <c r="AD112" s="51"/>
      <c r="AE112" s="51"/>
      <c r="AF112" s="51"/>
      <c r="AG112" s="51"/>
      <c r="AH112" s="51"/>
      <c r="AI112" s="51"/>
      <c r="AJ112" s="57"/>
    </row>
    <row r="113" spans="1:36" x14ac:dyDescent="0.25">
      <c r="A113" s="2"/>
      <c r="B113" s="2"/>
      <c r="C113" s="5"/>
      <c r="D113" s="5"/>
      <c r="E113" s="3"/>
      <c r="F113" s="76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51"/>
      <c r="X113" s="51"/>
      <c r="Y113" s="51"/>
      <c r="Z113" s="51"/>
      <c r="AA113" s="51"/>
      <c r="AB113" s="51"/>
      <c r="AC113" s="51"/>
      <c r="AD113" s="51"/>
      <c r="AE113" s="51"/>
      <c r="AF113" s="51"/>
      <c r="AG113" s="51"/>
      <c r="AH113" s="51"/>
      <c r="AI113" s="51"/>
      <c r="AJ113" s="57"/>
    </row>
    <row r="114" spans="1:36" x14ac:dyDescent="0.25">
      <c r="A114" s="2"/>
      <c r="B114" s="2"/>
      <c r="C114" s="5"/>
      <c r="D114" s="5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51"/>
      <c r="X114" s="51"/>
      <c r="Y114" s="51"/>
      <c r="Z114" s="51"/>
      <c r="AA114" s="51"/>
      <c r="AB114" s="51"/>
      <c r="AC114" s="51"/>
      <c r="AD114" s="51"/>
      <c r="AE114" s="51"/>
      <c r="AF114" s="51"/>
      <c r="AG114" s="51"/>
      <c r="AH114" s="51"/>
      <c r="AI114" s="51"/>
      <c r="AJ114" s="57"/>
    </row>
    <row r="115" spans="1:36" x14ac:dyDescent="0.25">
      <c r="A115" s="48"/>
      <c r="B115" s="48"/>
      <c r="C115" s="49"/>
      <c r="D115" s="49"/>
      <c r="E115" s="57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51"/>
      <c r="X115" s="51"/>
      <c r="Y115" s="51"/>
      <c r="Z115" s="51"/>
      <c r="AA115" s="51"/>
      <c r="AB115" s="51"/>
      <c r="AC115" s="51"/>
      <c r="AD115" s="51"/>
      <c r="AE115" s="51"/>
      <c r="AF115" s="51"/>
      <c r="AG115" s="51"/>
      <c r="AH115" s="51"/>
      <c r="AI115" s="51"/>
      <c r="AJ115" s="57"/>
    </row>
    <row r="116" spans="1:36" x14ac:dyDescent="0.25">
      <c r="A116" s="48"/>
      <c r="B116" s="48"/>
      <c r="C116" s="49"/>
      <c r="D116" s="49"/>
      <c r="E116" s="57"/>
      <c r="F116" s="51"/>
      <c r="G116" s="48"/>
      <c r="H116" s="51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51"/>
      <c r="X116" s="51"/>
      <c r="Y116" s="51"/>
      <c r="Z116" s="51"/>
      <c r="AA116" s="51"/>
      <c r="AB116" s="51"/>
      <c r="AC116" s="51"/>
      <c r="AD116" s="51"/>
      <c r="AE116" s="51"/>
      <c r="AF116" s="51"/>
      <c r="AG116" s="51"/>
      <c r="AH116" s="51"/>
      <c r="AI116" s="51"/>
      <c r="AJ116" s="57"/>
    </row>
    <row r="117" spans="1:36" x14ac:dyDescent="0.25">
      <c r="A117" s="48"/>
      <c r="B117" s="48"/>
      <c r="C117" s="49"/>
      <c r="D117" s="49"/>
      <c r="E117" s="57"/>
      <c r="F117" s="78"/>
      <c r="G117" s="48"/>
      <c r="H117" s="51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51"/>
      <c r="X117" s="51"/>
      <c r="Y117" s="51"/>
      <c r="Z117" s="51"/>
      <c r="AA117" s="51"/>
      <c r="AB117" s="51"/>
      <c r="AC117" s="51"/>
      <c r="AD117" s="51"/>
      <c r="AE117" s="51"/>
      <c r="AF117" s="51"/>
      <c r="AG117" s="51"/>
      <c r="AH117" s="51"/>
      <c r="AI117" s="51"/>
      <c r="AJ117" s="57"/>
    </row>
  </sheetData>
  <sheetProtection algorithmName="SHA-512" hashValue="AfG1EXCHjaQ40x4blnHqcDo0U8tv76g8KsAVYIRw8fabas1qwpCJkrV/T6y0uZ5rDT02pJQb+EKgJczXBbIUFQ==" saltValue="8dmzehI+Fopu/MUN0Pf9rg==" spinCount="100000" sheet="1" objects="1" scenarios="1"/>
  <conditionalFormatting sqref="I2:I117">
    <cfRule type="cellIs" dxfId="19" priority="7" operator="greaterThan">
      <formula>5</formula>
    </cfRule>
    <cfRule type="cellIs" dxfId="18" priority="8" operator="lessThan">
      <formula>6</formula>
    </cfRule>
  </conditionalFormatting>
  <pageMargins left="0.7" right="0.7" top="0.75" bottom="0.75" header="0.3" footer="0.3"/>
  <legacyDrawing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78F8F5-8AE9-45A6-AC09-ACCCBC9119E2}">
  <sheetPr codeName="Sheet3">
    <tabColor rgb="FF0070C0"/>
  </sheetPr>
  <dimension ref="A1:AMJ134"/>
  <sheetViews>
    <sheetView zoomScaleNormal="100" workbookViewId="0">
      <pane xSplit="11" ySplit="1" topLeftCell="L2" activePane="bottomRight" state="frozen"/>
      <selection activeCell="D82" sqref="D82"/>
      <selection pane="topRight" activeCell="D82" sqref="D82"/>
      <selection pane="bottomLeft" activeCell="D82" sqref="D82"/>
      <selection pane="bottomRight" activeCell="K132" sqref="K132:K134"/>
    </sheetView>
  </sheetViews>
  <sheetFormatPr defaultRowHeight="15" x14ac:dyDescent="0.25"/>
  <cols>
    <col min="1" max="1" width="10.42578125" style="37" bestFit="1" customWidth="1"/>
    <col min="2" max="2" width="10.28515625" style="64" customWidth="1"/>
    <col min="3" max="3" width="10.28515625" style="64" hidden="1" customWidth="1"/>
    <col min="4" max="4" width="21.140625" style="16" customWidth="1"/>
    <col min="5" max="5" width="16.140625" style="16" bestFit="1" customWidth="1"/>
    <col min="6" max="6" width="8.140625" style="16" customWidth="1"/>
    <col min="7" max="7" width="6.140625" style="16" customWidth="1"/>
    <col min="8" max="8" width="6.28515625" style="16" hidden="1" customWidth="1"/>
    <col min="9" max="9" width="9.140625" style="16" customWidth="1"/>
    <col min="10" max="10" width="7.28515625" style="16" customWidth="1"/>
    <col min="11" max="11" width="8.140625" style="38" customWidth="1"/>
    <col min="12" max="23" width="6.85546875" style="16" customWidth="1"/>
    <col min="24" max="1024" width="10.28515625" style="16" customWidth="1"/>
  </cols>
  <sheetData>
    <row r="1" spans="1:23" ht="30" x14ac:dyDescent="0.25">
      <c r="A1" s="10" t="s">
        <v>348</v>
      </c>
      <c r="B1" s="63" t="s">
        <v>317</v>
      </c>
      <c r="C1" s="63" t="s">
        <v>700</v>
      </c>
      <c r="D1" s="11" t="s">
        <v>3</v>
      </c>
      <c r="E1" s="11" t="s">
        <v>4</v>
      </c>
      <c r="F1" s="11" t="s">
        <v>5</v>
      </c>
      <c r="G1" s="12" t="s">
        <v>318</v>
      </c>
      <c r="H1" s="13" t="s">
        <v>8</v>
      </c>
      <c r="I1" s="14" t="s">
        <v>349</v>
      </c>
      <c r="J1" s="14" t="s">
        <v>350</v>
      </c>
      <c r="K1" s="15" t="s">
        <v>351</v>
      </c>
      <c r="L1" s="14" t="s">
        <v>352</v>
      </c>
      <c r="M1" s="14" t="s">
        <v>353</v>
      </c>
      <c r="N1" s="14" t="s">
        <v>354</v>
      </c>
      <c r="O1" s="14" t="s">
        <v>355</v>
      </c>
      <c r="P1" s="14" t="s">
        <v>347</v>
      </c>
      <c r="Q1" s="14" t="s">
        <v>356</v>
      </c>
      <c r="R1" s="14" t="s">
        <v>357</v>
      </c>
      <c r="S1" s="14" t="s">
        <v>358</v>
      </c>
      <c r="T1" s="14" t="s">
        <v>359</v>
      </c>
      <c r="U1" s="14" t="s">
        <v>360</v>
      </c>
      <c r="V1" s="14" t="s">
        <v>361</v>
      </c>
      <c r="W1" s="14" t="s">
        <v>362</v>
      </c>
    </row>
    <row r="2" spans="1:23" ht="14.45" customHeight="1" x14ac:dyDescent="0.25">
      <c r="A2" s="17">
        <f>RANK(K2,K$2:K$144,0)</f>
        <v>1</v>
      </c>
      <c r="B2" s="18">
        <v>127</v>
      </c>
      <c r="C2" s="18" t="str">
        <f>_xlfn.XLOOKUP(__xlnm._FilterDatabase_1[[#This Row],[SAPSA Number]],Table1[SAPSA number],Table1[Paid up])</f>
        <v>Y</v>
      </c>
      <c r="D2" s="19" t="str">
        <f>_xlfn.XLOOKUP(__xlnm._FilterDatabase_1[[#This Row],[SAPSA Number]],'DS Point summary'!A:A,'DS Point summary'!C:C)</f>
        <v>Eurika Susara</v>
      </c>
      <c r="E2" s="39" t="str">
        <f>_xlfn.XLOOKUP(__xlnm._FilterDatabase_1[[#This Row],[SAPSA Number]],'DS Point summary'!A:A,'DS Point summary'!D:D)</f>
        <v>Du Plooy</v>
      </c>
      <c r="F2" s="28" t="str">
        <f>_xlfn.XLOOKUP(__xlnm._FilterDatabase_1[[#This Row],[SAPSA Number]],'DS Point summary'!A:A,'DS Point summary'!E:E)</f>
        <v>E</v>
      </c>
      <c r="G2" s="17" t="str">
        <f>_xlfn.XLOOKUP(__xlnm._FilterDatabase_1[[#This Row],[SAPSA Number]],'DS Point summary'!A:A,'DS Point summary'!F:F)</f>
        <v>SS</v>
      </c>
      <c r="H2" s="19">
        <f ca="1">_xlfn.XLOOKUP(__xlnm._FilterDatabase_1[[#This Row],[SAPSA Number]],'DS Point summary'!A:A,'DS Point summary'!G:G)</f>
        <v>65</v>
      </c>
      <c r="I2" s="19" t="s">
        <v>363</v>
      </c>
      <c r="J2" s="21">
        <f>(IF(L2&gt;0,1,0)+(IF(M2&gt;0,1,0))+(IF(N2&gt;0,1,0))+(IF(O2&gt;0,1,0))+(IF(P2&gt;0,1,0))+(IF(Q2&gt;0,1,0))+(IF(R2&gt;0,1,0))+(IF(S2&gt;0,1,0))+(IF(T2&gt;0,1,0))+(IF(U2&gt;0,1,0))+(IF(V2&gt;0,1,0))+(IF(W2&gt;0,1,0)))</f>
        <v>9</v>
      </c>
      <c r="K2" s="22">
        <f>(LARGE(L2:W2,1)+LARGE(L2:W2,2)+LARGE(L2:W2,3)+LARGE(L2:W2,4)+LARGE(L2:W2,5))/5</f>
        <v>100</v>
      </c>
      <c r="L2" s="23">
        <v>93.715400000000002</v>
      </c>
      <c r="M2" s="24">
        <v>0</v>
      </c>
      <c r="N2" s="23">
        <v>95.504800000000003</v>
      </c>
      <c r="O2" s="24">
        <v>98.894300000000001</v>
      </c>
      <c r="P2" s="23">
        <v>100</v>
      </c>
      <c r="Q2" s="24">
        <v>100</v>
      </c>
      <c r="R2" s="23">
        <v>90.606200000000001</v>
      </c>
      <c r="S2" s="24">
        <v>100</v>
      </c>
      <c r="T2" s="23">
        <v>100</v>
      </c>
      <c r="U2" s="24">
        <v>0</v>
      </c>
      <c r="V2" s="23">
        <v>0</v>
      </c>
      <c r="W2" s="24">
        <v>100</v>
      </c>
    </row>
    <row r="3" spans="1:23" ht="14.45" customHeight="1" x14ac:dyDescent="0.25">
      <c r="A3" s="17">
        <f>RANK(K3,K$2:K$144,0)</f>
        <v>2</v>
      </c>
      <c r="B3" s="25">
        <v>851</v>
      </c>
      <c r="C3" s="25" t="str">
        <f>_xlfn.XLOOKUP(__xlnm._FilterDatabase_1[[#This Row],[SAPSA Number]],Table1[SAPSA number],Table1[Paid up])</f>
        <v>Y</v>
      </c>
      <c r="D3" s="19" t="str">
        <f>_xlfn.XLOOKUP(__xlnm._FilterDatabase_1[[#This Row],[SAPSA Number]],'DS Point summary'!A:A,'DS Point summary'!C:C)</f>
        <v>Ian David</v>
      </c>
      <c r="E3" s="19" t="str">
        <f>_xlfn.XLOOKUP(__xlnm._FilterDatabase_1[[#This Row],[SAPSA Number]],'DS Point summary'!A:A,'DS Point summary'!D:D)</f>
        <v>McLaren</v>
      </c>
      <c r="F3" s="28" t="str">
        <f>_xlfn.XLOOKUP(__xlnm._FilterDatabase_1[[#This Row],[SAPSA Number]],'DS Point summary'!A:A,'DS Point summary'!E:E)</f>
        <v>ID</v>
      </c>
      <c r="G3" s="17" t="str">
        <f ca="1">_xlfn.XLOOKUP(__xlnm._FilterDatabase_1[[#This Row],[SAPSA Number]],'DS Point summary'!A:A,'DS Point summary'!F:F)</f>
        <v>SS</v>
      </c>
      <c r="H3" s="19">
        <f ca="1">_xlfn.XLOOKUP(__xlnm._FilterDatabase_1[[#This Row],[SAPSA Number]],'DS Point summary'!A:A,'DS Point summary'!G:G)</f>
        <v>67</v>
      </c>
      <c r="I3" s="19" t="s">
        <v>363</v>
      </c>
      <c r="J3" s="21">
        <f>(IF(L3&gt;0,1,0)+(IF(M3&gt;0,1,0))+(IF(N3&gt;0,1,0))+(IF(O3&gt;0,1,0))+(IF(P3&gt;0,1,0))+(IF(Q3&gt;0,1,0))+(IF(R3&gt;0,1,0))+(IF(S3&gt;0,1,0))+(IF(T3&gt;0,1,0))+(IF(U3&gt;0,1,0))+(IF(V3&gt;0,1,0))+(IF(W3&gt;0,1,0)))</f>
        <v>5</v>
      </c>
      <c r="K3" s="22">
        <f>(LARGE(L3:W3,1)+LARGE(L3:W3,2)+LARGE(L3:W3,3)+LARGE(L3:W3,4)+LARGE(L3:W3,5))/5</f>
        <v>84.620499999999993</v>
      </c>
      <c r="L3" s="23">
        <v>0</v>
      </c>
      <c r="M3" s="24">
        <v>0</v>
      </c>
      <c r="N3" s="23">
        <v>74.4285</v>
      </c>
      <c r="O3" s="24">
        <v>0</v>
      </c>
      <c r="P3" s="23">
        <v>0</v>
      </c>
      <c r="Q3" s="24">
        <v>0</v>
      </c>
      <c r="R3" s="23">
        <v>0</v>
      </c>
      <c r="S3" s="24">
        <v>73.599500000000006</v>
      </c>
      <c r="T3" s="23">
        <v>80.330699999999993</v>
      </c>
      <c r="U3" s="24">
        <v>100</v>
      </c>
      <c r="V3" s="23">
        <v>94.743799999999993</v>
      </c>
      <c r="W3" s="24">
        <v>0</v>
      </c>
    </row>
    <row r="4" spans="1:23" ht="14.45" customHeight="1" x14ac:dyDescent="0.25">
      <c r="A4" s="17">
        <f>RANK(K4,K$2:K$144,0)</f>
        <v>3</v>
      </c>
      <c r="B4" s="18">
        <v>6633</v>
      </c>
      <c r="C4" s="18" t="str">
        <f>_xlfn.XLOOKUP(__xlnm._FilterDatabase_1[[#This Row],[SAPSA Number]],Table1[SAPSA number],Table1[Paid up])</f>
        <v>Y</v>
      </c>
      <c r="D4" s="19" t="str">
        <f>_xlfn.XLOOKUP(__xlnm._FilterDatabase_1[[#This Row],[SAPSA Number]],'DS Point summary'!A:A,'DS Point summary'!C:C)</f>
        <v>Allessandro Raffaele</v>
      </c>
      <c r="E4" s="39" t="str">
        <f>_xlfn.XLOOKUP(__xlnm._FilterDatabase_1[[#This Row],[SAPSA Number]],'DS Point summary'!A:A,'DS Point summary'!D:D)</f>
        <v>Paschini</v>
      </c>
      <c r="F4" s="28" t="str">
        <f>_xlfn.XLOOKUP(__xlnm._FilterDatabase_1[[#This Row],[SAPSA Number]],'DS Point summary'!A:A,'DS Point summary'!E:E)</f>
        <v>AR</v>
      </c>
      <c r="G4" s="17" t="str">
        <f ca="1">_xlfn.XLOOKUP(__xlnm._FilterDatabase_1[[#This Row],[SAPSA Number]],'DS Point summary'!A:A,'DS Point summary'!F:F)</f>
        <v xml:space="preserve"> </v>
      </c>
      <c r="H4" s="19">
        <f ca="1">_xlfn.XLOOKUP(__xlnm._FilterDatabase_1[[#This Row],[SAPSA Number]],'DS Point summary'!A:A,'DS Point summary'!G:G)</f>
        <v>24</v>
      </c>
      <c r="I4" s="19" t="s">
        <v>363</v>
      </c>
      <c r="J4" s="21">
        <f>(IF(L4&gt;0,1,0)+(IF(M4&gt;0,1,0))+(IF(N4&gt;0,1,0))+(IF(O4&gt;0,1,0))+(IF(P4&gt;0,1,0))+(IF(Q4&gt;0,1,0))+(IF(R4&gt;0,1,0))+(IF(S4&gt;0,1,0))+(IF(T4&gt;0,1,0))+(IF(U4&gt;0,1,0))+(IF(V4&gt;0,1,0))+(IF(W4&gt;0,1,0)))</f>
        <v>10</v>
      </c>
      <c r="K4" s="22">
        <f>(LARGE(L4:W4,1)+LARGE(L4:W4,2)+LARGE(L4:W4,3)+LARGE(L4:W4,4)+LARGE(L4:W4,5))/5</f>
        <v>83.503320000000002</v>
      </c>
      <c r="L4" s="23">
        <v>77.972499999999997</v>
      </c>
      <c r="M4" s="24">
        <v>69.377300000000005</v>
      </c>
      <c r="N4" s="23">
        <v>64.574299999999994</v>
      </c>
      <c r="O4" s="24">
        <v>62.693899999999999</v>
      </c>
      <c r="P4" s="23">
        <v>0</v>
      </c>
      <c r="Q4" s="24">
        <v>73.9636</v>
      </c>
      <c r="R4" s="23">
        <v>66.015199999999993</v>
      </c>
      <c r="S4" s="24">
        <v>0</v>
      </c>
      <c r="T4" s="23">
        <v>86.421800000000005</v>
      </c>
      <c r="U4" s="24">
        <v>90.054699999999997</v>
      </c>
      <c r="V4" s="23">
        <v>53.294600000000003</v>
      </c>
      <c r="W4" s="24">
        <v>89.103999999999999</v>
      </c>
    </row>
    <row r="5" spans="1:23" ht="14.45" customHeight="1" x14ac:dyDescent="0.25">
      <c r="A5" s="17">
        <f>RANK(K5,K$2:K$144,0)</f>
        <v>4</v>
      </c>
      <c r="B5" s="18">
        <v>1777</v>
      </c>
      <c r="C5" s="18" t="str">
        <f>_xlfn.XLOOKUP(__xlnm._FilterDatabase_1[[#This Row],[SAPSA Number]],Table1[SAPSA number],Table1[Paid up])</f>
        <v>Y</v>
      </c>
      <c r="D5" s="19" t="str">
        <f>_xlfn.XLOOKUP(__xlnm._FilterDatabase_1[[#This Row],[SAPSA Number]],'DS Point summary'!A:A,'DS Point summary'!C:C)</f>
        <v xml:space="preserve">Leon </v>
      </c>
      <c r="E5" s="19" t="str">
        <f>_xlfn.XLOOKUP(__xlnm._FilterDatabase_1[[#This Row],[SAPSA Number]],'DS Point summary'!A:A,'DS Point summary'!D:D)</f>
        <v>Myburgh</v>
      </c>
      <c r="F5" s="28" t="str">
        <f>_xlfn.XLOOKUP(__xlnm._FilterDatabase_1[[#This Row],[SAPSA Number]],'DS Point summary'!A:A,'DS Point summary'!E:E)</f>
        <v>LC</v>
      </c>
      <c r="G5" s="17" t="str">
        <f ca="1">_xlfn.XLOOKUP(__xlnm._FilterDatabase_1[[#This Row],[SAPSA Number]],'DS Point summary'!A:A,'DS Point summary'!F:F)</f>
        <v>S</v>
      </c>
      <c r="H5" s="19">
        <f ca="1">_xlfn.XLOOKUP(__xlnm._FilterDatabase_1[[#This Row],[SAPSA Number]],'DS Point summary'!A:A,'DS Point summary'!G:G)</f>
        <v>51</v>
      </c>
      <c r="I5" s="19" t="s">
        <v>363</v>
      </c>
      <c r="J5" s="21">
        <f>(IF(L5&gt;0,1,0)+(IF(M5&gt;0,1,0))+(IF(N5&gt;0,1,0))+(IF(O5&gt;0,1,0))+(IF(P5&gt;0,1,0))+(IF(Q5&gt;0,1,0))+(IF(R5&gt;0,1,0))+(IF(S5&gt;0,1,0))+(IF(T5&gt;0,1,0))+(IF(U5&gt;0,1,0))+(IF(V5&gt;0,1,0))+(IF(W5&gt;0,1,0)))</f>
        <v>5</v>
      </c>
      <c r="K5" s="22">
        <f>(LARGE(L5:W5,1)+LARGE(L5:W5,2)+LARGE(L5:W5,3)+LARGE(L5:W5,4)+LARGE(L5:W5,5))/5</f>
        <v>80.670479999999998</v>
      </c>
      <c r="L5" s="23">
        <v>0</v>
      </c>
      <c r="M5" s="24">
        <v>0</v>
      </c>
      <c r="N5" s="23">
        <v>0</v>
      </c>
      <c r="O5" s="24">
        <v>0</v>
      </c>
      <c r="P5" s="23">
        <v>0</v>
      </c>
      <c r="Q5" s="24">
        <v>81.174599999999998</v>
      </c>
      <c r="R5" s="23">
        <v>38.495600000000003</v>
      </c>
      <c r="S5" s="24">
        <v>0</v>
      </c>
      <c r="T5" s="23">
        <v>90.684399999999997</v>
      </c>
      <c r="U5" s="24">
        <v>0</v>
      </c>
      <c r="V5" s="23">
        <v>100</v>
      </c>
      <c r="W5" s="24">
        <v>92.997799999999998</v>
      </c>
    </row>
    <row r="6" spans="1:23" ht="14.45" customHeight="1" x14ac:dyDescent="0.25">
      <c r="A6" s="17">
        <f>RANK(K6,K$2:K$144,0)</f>
        <v>5</v>
      </c>
      <c r="B6" s="25">
        <v>4858</v>
      </c>
      <c r="C6" s="25" t="str">
        <f>_xlfn.XLOOKUP(__xlnm._FilterDatabase_1[[#This Row],[SAPSA Number]],Table1[SAPSA number],Table1[Paid up])</f>
        <v>Y</v>
      </c>
      <c r="D6" s="19" t="str">
        <f>_xlfn.XLOOKUP(__xlnm._FilterDatabase_1[[#This Row],[SAPSA Number]],'DS Point summary'!A:A,'DS Point summary'!C:C)</f>
        <v>Jacques</v>
      </c>
      <c r="E6" s="39" t="str">
        <f>_xlfn.XLOOKUP(__xlnm._FilterDatabase_1[[#This Row],[SAPSA Number]],'DS Point summary'!A:A,'DS Point summary'!D:D)</f>
        <v>Swanepoel</v>
      </c>
      <c r="F6" s="28" t="str">
        <f>_xlfn.XLOOKUP(__xlnm._FilterDatabase_1[[#This Row],[SAPSA Number]],'DS Point summary'!A:A,'DS Point summary'!E:E)</f>
        <v>J</v>
      </c>
      <c r="G6" s="17" t="str">
        <f ca="1">_xlfn.XLOOKUP(__xlnm._FilterDatabase_1[[#This Row],[SAPSA Number]],'DS Point summary'!A:A,'DS Point summary'!F:F)</f>
        <v xml:space="preserve"> </v>
      </c>
      <c r="H6" s="19">
        <f ca="1">_xlfn.XLOOKUP(__xlnm._FilterDatabase_1[[#This Row],[SAPSA Number]],'DS Point summary'!A:A,'DS Point summary'!G:G)</f>
        <v>30</v>
      </c>
      <c r="I6" s="19" t="s">
        <v>363</v>
      </c>
      <c r="J6" s="21">
        <f>(IF(L6&gt;0,1,0)+(IF(M6&gt;0,1,0))+(IF(N6&gt;0,1,0))+(IF(O6&gt;0,1,0))+(IF(P6&gt;0,1,0))+(IF(Q6&gt;0,1,0))+(IF(R6&gt;0,1,0))+(IF(S6&gt;0,1,0))+(IF(T6&gt;0,1,0))+(IF(U6&gt;0,1,0))+(IF(V6&gt;0,1,0))+(IF(W6&gt;0,1,0)))</f>
        <v>4</v>
      </c>
      <c r="K6" s="22">
        <f>(LARGE(L6:W6,1)+LARGE(L6:W6,2)+LARGE(L6:W6,3)+LARGE(L6:W6,4)+LARGE(L6:W6,5))/5</f>
        <v>78.833420000000004</v>
      </c>
      <c r="L6" s="23">
        <v>0</v>
      </c>
      <c r="M6" s="24">
        <v>100</v>
      </c>
      <c r="N6" s="23">
        <v>94.167100000000005</v>
      </c>
      <c r="O6" s="24">
        <v>100</v>
      </c>
      <c r="P6" s="23">
        <v>0</v>
      </c>
      <c r="Q6" s="24">
        <v>0</v>
      </c>
      <c r="R6" s="23">
        <v>100</v>
      </c>
      <c r="S6" s="24">
        <v>0</v>
      </c>
      <c r="T6" s="23">
        <v>0</v>
      </c>
      <c r="U6" s="24">
        <v>0</v>
      </c>
      <c r="V6" s="23">
        <v>0</v>
      </c>
      <c r="W6" s="24">
        <v>0</v>
      </c>
    </row>
    <row r="7" spans="1:23" ht="14.45" customHeight="1" x14ac:dyDescent="0.25">
      <c r="A7" s="17">
        <f>RANK(K7,K$2:K$144,0)</f>
        <v>6</v>
      </c>
      <c r="B7" s="25">
        <v>3172</v>
      </c>
      <c r="C7" s="25" t="str">
        <f>_xlfn.XLOOKUP(__xlnm._FilterDatabase_1[[#This Row],[SAPSA Number]],Table1[SAPSA number],Table1[Paid up])</f>
        <v>Y</v>
      </c>
      <c r="D7" s="19" t="str">
        <f>_xlfn.XLOOKUP(__xlnm._FilterDatabase_1[[#This Row],[SAPSA Number]],'DS Point summary'!A:A,'DS Point summary'!C:C)</f>
        <v>Mervyn-John</v>
      </c>
      <c r="E7" s="39" t="str">
        <f>_xlfn.XLOOKUP(__xlnm._FilterDatabase_1[[#This Row],[SAPSA Number]],'DS Point summary'!A:A,'DS Point summary'!D:D)</f>
        <v>Evans</v>
      </c>
      <c r="F7" s="28" t="str">
        <f>_xlfn.XLOOKUP(__xlnm._FilterDatabase_1[[#This Row],[SAPSA Number]],'DS Point summary'!A:A,'DS Point summary'!E:E)</f>
        <v>MJ</v>
      </c>
      <c r="G7" s="17" t="str">
        <f ca="1">_xlfn.XLOOKUP(__xlnm._FilterDatabase_1[[#This Row],[SAPSA Number]],'DS Point summary'!A:A,'DS Point summary'!F:F)</f>
        <v>SS</v>
      </c>
      <c r="H7" s="19">
        <f ca="1">_xlfn.XLOOKUP(__xlnm._FilterDatabase_1[[#This Row],[SAPSA Number]],'DS Point summary'!A:A,'DS Point summary'!G:G)</f>
        <v>65</v>
      </c>
      <c r="I7" s="19" t="s">
        <v>363</v>
      </c>
      <c r="J7" s="21">
        <f>(IF(L7&gt;0,1,0)+(IF(M7&gt;0,1,0))+(IF(N7&gt;0,1,0))+(IF(O7&gt;0,1,0))+(IF(P7&gt;0,1,0))+(IF(Q7&gt;0,1,0))+(IF(R7&gt;0,1,0))+(IF(S7&gt;0,1,0))+(IF(T7&gt;0,1,0))+(IF(U7&gt;0,1,0))+(IF(V7&gt;0,1,0))+(IF(W7&gt;0,1,0)))</f>
        <v>8</v>
      </c>
      <c r="K7" s="22">
        <f>(LARGE(L7:W7,1)+LARGE(L7:W7,2)+LARGE(L7:W7,3)+LARGE(L7:W7,4)+LARGE(L7:W7,5))/5</f>
        <v>78.507080000000002</v>
      </c>
      <c r="L7" s="23">
        <v>0</v>
      </c>
      <c r="M7" s="24">
        <v>55.815800000000003</v>
      </c>
      <c r="N7" s="23">
        <v>74.739699999999999</v>
      </c>
      <c r="O7" s="24">
        <v>62.663899999999998</v>
      </c>
      <c r="P7" s="23">
        <v>64.666200000000003</v>
      </c>
      <c r="Q7" s="24">
        <v>72.417599999999993</v>
      </c>
      <c r="R7" s="23">
        <v>0</v>
      </c>
      <c r="S7" s="24">
        <v>0</v>
      </c>
      <c r="T7" s="23">
        <v>74.823099999999997</v>
      </c>
      <c r="U7" s="24">
        <v>96.054699999999997</v>
      </c>
      <c r="V7" s="23">
        <v>74.500299999999996</v>
      </c>
      <c r="W7" s="24">
        <v>0</v>
      </c>
    </row>
    <row r="8" spans="1:23" ht="14.45" customHeight="1" x14ac:dyDescent="0.25">
      <c r="A8" s="17">
        <f>RANK(K8,K$2:K$144,0)</f>
        <v>7</v>
      </c>
      <c r="B8" s="25">
        <v>250</v>
      </c>
      <c r="C8" s="25" t="str">
        <f>_xlfn.XLOOKUP(__xlnm._FilterDatabase_1[[#This Row],[SAPSA Number]],Table1[SAPSA number],Table1[Paid up])</f>
        <v>Y</v>
      </c>
      <c r="D8" s="19" t="str">
        <f>_xlfn.XLOOKUP(__xlnm._FilterDatabase_1[[#This Row],[SAPSA Number]],'DS Point summary'!A:A,'DS Point summary'!C:C)</f>
        <v>Adriano Walter</v>
      </c>
      <c r="E8" s="39" t="str">
        <f>_xlfn.XLOOKUP(__xlnm._FilterDatabase_1[[#This Row],[SAPSA Number]],'DS Point summary'!A:A,'DS Point summary'!D:D)</f>
        <v>Paschini</v>
      </c>
      <c r="F8" s="28" t="str">
        <f>_xlfn.XLOOKUP(__xlnm._FilterDatabase_1[[#This Row],[SAPSA Number]],'DS Point summary'!A:A,'DS Point summary'!E:E)</f>
        <v>AW</v>
      </c>
      <c r="G8" s="17" t="str">
        <f ca="1">_xlfn.XLOOKUP(__xlnm._FilterDatabase_1[[#This Row],[SAPSA Number]],'DS Point summary'!A:A,'DS Point summary'!F:F)</f>
        <v>SS</v>
      </c>
      <c r="H8" s="19">
        <f ca="1">_xlfn.XLOOKUP(__xlnm._FilterDatabase_1[[#This Row],[SAPSA Number]],'DS Point summary'!A:A,'DS Point summary'!G:G)</f>
        <v>65</v>
      </c>
      <c r="I8" s="19" t="s">
        <v>363</v>
      </c>
      <c r="J8" s="21">
        <f>(IF(L8&gt;0,1,0)+(IF(M8&gt;0,1,0))+(IF(N8&gt;0,1,0))+(IF(O8&gt;0,1,0))+(IF(P8&gt;0,1,0))+(IF(Q8&gt;0,1,0))+(IF(R8&gt;0,1,0))+(IF(S8&gt;0,1,0))+(IF(T8&gt;0,1,0))+(IF(U8&gt;0,1,0))+(IF(V8&gt;0,1,0))+(IF(W8&gt;0,1,0)))</f>
        <v>8</v>
      </c>
      <c r="K8" s="22">
        <f>(LARGE(L8:W8,1)+LARGE(L8:W8,2)+LARGE(L8:W8,3)+LARGE(L8:W8,4)+LARGE(L8:W8,5))/5</f>
        <v>78.072739999999996</v>
      </c>
      <c r="L8" s="23">
        <v>0</v>
      </c>
      <c r="M8" s="24">
        <v>63.655200000000001</v>
      </c>
      <c r="N8" s="23">
        <v>67.990499999999997</v>
      </c>
      <c r="O8" s="24">
        <v>0</v>
      </c>
      <c r="P8" s="23">
        <v>64.2864</v>
      </c>
      <c r="Q8" s="24">
        <v>52.611199999999997</v>
      </c>
      <c r="R8" s="23">
        <v>0</v>
      </c>
      <c r="S8" s="24">
        <v>0</v>
      </c>
      <c r="T8" s="23">
        <v>66.673699999999997</v>
      </c>
      <c r="U8" s="24">
        <v>82.685000000000002</v>
      </c>
      <c r="V8" s="23">
        <v>85.550399999999996</v>
      </c>
      <c r="W8" s="24">
        <v>87.464100000000002</v>
      </c>
    </row>
    <row r="9" spans="1:23" ht="14.45" customHeight="1" x14ac:dyDescent="0.25">
      <c r="A9" s="17">
        <f>RANK(K9,K$2:K$144,0)</f>
        <v>8</v>
      </c>
      <c r="B9" s="25">
        <v>6225</v>
      </c>
      <c r="C9" s="25" t="str">
        <f>_xlfn.XLOOKUP(__xlnm._FilterDatabase_1[[#This Row],[SAPSA Number]],Table1[SAPSA number],Table1[Paid up])</f>
        <v>Y</v>
      </c>
      <c r="D9" s="19" t="str">
        <f>_xlfn.XLOOKUP(__xlnm._FilterDatabase_1[[#This Row],[SAPSA Number]],'DS Point summary'!A:A,'DS Point summary'!C:C)</f>
        <v>Hannele Meliske</v>
      </c>
      <c r="E9" s="39" t="str">
        <f>_xlfn.XLOOKUP(__xlnm._FilterDatabase_1[[#This Row],[SAPSA Number]],'DS Point summary'!A:A,'DS Point summary'!D:D)</f>
        <v>du Bruyn</v>
      </c>
      <c r="F9" s="28" t="str">
        <f>_xlfn.XLOOKUP(__xlnm._FilterDatabase_1[[#This Row],[SAPSA Number]],'DS Point summary'!A:A,'DS Point summary'!E:E)</f>
        <v>HM</v>
      </c>
      <c r="G9" s="17" t="str">
        <f>_xlfn.XLOOKUP(__xlnm._FilterDatabase_1[[#This Row],[SAPSA Number]],'DS Point summary'!A:A,'DS Point summary'!F:F)</f>
        <v>Lady</v>
      </c>
      <c r="H9" s="19">
        <f ca="1">_xlfn.XLOOKUP(__xlnm._FilterDatabase_1[[#This Row],[SAPSA Number]],'DS Point summary'!A:A,'DS Point summary'!G:G)</f>
        <v>42</v>
      </c>
      <c r="I9" s="19" t="s">
        <v>363</v>
      </c>
      <c r="J9" s="21">
        <f>(IF(L9&gt;0,1,0)+(IF(M9&gt;0,1,0))+(IF(N9&gt;0,1,0))+(IF(O9&gt;0,1,0))+(IF(P9&gt;0,1,0))+(IF(Q9&gt;0,1,0))+(IF(R9&gt;0,1,0))+(IF(S9&gt;0,1,0))+(IF(T9&gt;0,1,0))+(IF(U9&gt;0,1,0))+(IF(V9&gt;0,1,0))+(IF(W9&gt;0,1,0)))</f>
        <v>7</v>
      </c>
      <c r="K9" s="22">
        <f>(LARGE(L9:W9,1)+LARGE(L9:W9,2)+LARGE(L9:W9,3)+LARGE(L9:W9,4)+LARGE(L9:W9,5))/5</f>
        <v>65.51482</v>
      </c>
      <c r="L9" s="23">
        <v>65.391400000000004</v>
      </c>
      <c r="M9" s="24">
        <v>60.0441</v>
      </c>
      <c r="N9" s="23">
        <v>0</v>
      </c>
      <c r="O9" s="24">
        <v>63.618600000000001</v>
      </c>
      <c r="P9" s="23">
        <v>63.749600000000001</v>
      </c>
      <c r="Q9" s="24">
        <v>65.474599999999995</v>
      </c>
      <c r="R9" s="23">
        <v>0</v>
      </c>
      <c r="S9" s="24">
        <v>65.036100000000005</v>
      </c>
      <c r="T9" s="23">
        <v>0</v>
      </c>
      <c r="U9" s="24">
        <v>67.922399999999996</v>
      </c>
      <c r="V9" s="23">
        <v>0</v>
      </c>
      <c r="W9" s="24">
        <v>0</v>
      </c>
    </row>
    <row r="10" spans="1:23" ht="14.45" customHeight="1" x14ac:dyDescent="0.25">
      <c r="A10" s="17">
        <f>RANK(K10,K$2:K$144,0)</f>
        <v>9</v>
      </c>
      <c r="B10" s="18">
        <v>6975</v>
      </c>
      <c r="C10" s="18" t="str">
        <f>_xlfn.XLOOKUP(__xlnm._FilterDatabase_1[[#This Row],[SAPSA Number]],Table1[SAPSA number],Table1[Paid up])</f>
        <v>Y</v>
      </c>
      <c r="D10" s="19" t="str">
        <f>_xlfn.XLOOKUP(__xlnm._FilterDatabase_1[[#This Row],[SAPSA Number]],'DS Point summary'!A:A,'DS Point summary'!C:C)</f>
        <v>Mattheus Johannes</v>
      </c>
      <c r="E10" s="19" t="str">
        <f>_xlfn.XLOOKUP(__xlnm._FilterDatabase_1[[#This Row],[SAPSA Number]],'DS Point summary'!A:A,'DS Point summary'!D:D)</f>
        <v>du Bruyn</v>
      </c>
      <c r="F10" s="28" t="str">
        <f>_xlfn.XLOOKUP(__xlnm._FilterDatabase_1[[#This Row],[SAPSA Number]],'DS Point summary'!A:A,'DS Point summary'!E:E)</f>
        <v>MJ</v>
      </c>
      <c r="G10" s="17" t="str">
        <f ca="1">_xlfn.XLOOKUP(__xlnm._FilterDatabase_1[[#This Row],[SAPSA Number]],'DS Point summary'!A:A,'DS Point summary'!F:F)</f>
        <v xml:space="preserve"> </v>
      </c>
      <c r="H10" s="19">
        <f ca="1">_xlfn.XLOOKUP(__xlnm._FilterDatabase_1[[#This Row],[SAPSA Number]],'DS Point summary'!A:A,'DS Point summary'!G:G)</f>
        <v>45</v>
      </c>
      <c r="I10" s="19" t="s">
        <v>363</v>
      </c>
      <c r="J10" s="21">
        <f>(IF(L10&gt;0,1,0)+(IF(M10&gt;0,1,0))+(IF(N10&gt;0,1,0))+(IF(O10&gt;0,1,0))+(IF(P10&gt;0,1,0))+(IF(Q10&gt;0,1,0))+(IF(R10&gt;0,1,0))+(IF(S10&gt;0,1,0))+(IF(T10&gt;0,1,0))+(IF(U10&gt;0,1,0))+(IF(V10&gt;0,1,0))+(IF(W10&gt;0,1,0)))</f>
        <v>8</v>
      </c>
      <c r="K10" s="22">
        <f>(LARGE(L10:W10,1)+LARGE(L10:W10,2)+LARGE(L10:W10,3)+LARGE(L10:W10,4)+LARGE(L10:W10,5))/5</f>
        <v>59.500360000000001</v>
      </c>
      <c r="L10" s="23">
        <v>49.062800000000003</v>
      </c>
      <c r="M10" s="24">
        <v>47.193300000000001</v>
      </c>
      <c r="N10" s="23">
        <v>0</v>
      </c>
      <c r="O10" s="24">
        <v>47.1203</v>
      </c>
      <c r="P10" s="23">
        <v>50.735999999999997</v>
      </c>
      <c r="Q10" s="24">
        <v>48.988399999999999</v>
      </c>
      <c r="R10" s="23">
        <v>0</v>
      </c>
      <c r="S10" s="24">
        <v>56.9758</v>
      </c>
      <c r="T10" s="23">
        <v>0</v>
      </c>
      <c r="U10" s="24">
        <v>70.561800000000005</v>
      </c>
      <c r="V10" s="23">
        <v>70.165400000000005</v>
      </c>
      <c r="W10" s="24">
        <v>0</v>
      </c>
    </row>
    <row r="11" spans="1:23" ht="14.45" customHeight="1" x14ac:dyDescent="0.25">
      <c r="A11" s="17">
        <f>RANK(K11,K$2:K$144,0)</f>
        <v>10</v>
      </c>
      <c r="B11" s="18">
        <v>1776</v>
      </c>
      <c r="C11" s="18" t="str">
        <f>_xlfn.XLOOKUP(__xlnm._FilterDatabase_1[[#This Row],[SAPSA Number]],Table1[SAPSA number],Table1[Paid up])</f>
        <v>Y</v>
      </c>
      <c r="D11" s="19" t="str">
        <f>_xlfn.XLOOKUP(__xlnm._FilterDatabase_1[[#This Row],[SAPSA Number]],'DS Point summary'!A:A,'DS Point summary'!C:C)</f>
        <v>Leonie Christina</v>
      </c>
      <c r="E11" s="19" t="str">
        <f>_xlfn.XLOOKUP(__xlnm._FilterDatabase_1[[#This Row],[SAPSA Number]],'DS Point summary'!A:A,'DS Point summary'!D:D)</f>
        <v>Myburgh</v>
      </c>
      <c r="F11" s="28" t="str">
        <f>_xlfn.XLOOKUP(__xlnm._FilterDatabase_1[[#This Row],[SAPSA Number]],'DS Point summary'!A:A,'DS Point summary'!E:E)</f>
        <v>LC</v>
      </c>
      <c r="G11" s="17" t="str">
        <f>_xlfn.XLOOKUP(__xlnm._FilterDatabase_1[[#This Row],[SAPSA Number]],'DS Point summary'!A:A,'DS Point summary'!F:F)</f>
        <v>Lady</v>
      </c>
      <c r="H11" s="19">
        <f ca="1">_xlfn.XLOOKUP(__xlnm._FilterDatabase_1[[#This Row],[SAPSA Number]],'DS Point summary'!A:A,'DS Point summary'!G:G)</f>
        <v>54</v>
      </c>
      <c r="I11" s="19" t="s">
        <v>363</v>
      </c>
      <c r="J11" s="21">
        <f>(IF(L11&gt;0,1,0)+(IF(M11&gt;0,1,0))+(IF(N11&gt;0,1,0))+(IF(O11&gt;0,1,0))+(IF(P11&gt;0,1,0))+(IF(Q11&gt;0,1,0))+(IF(R11&gt;0,1,0))+(IF(S11&gt;0,1,0))+(IF(T11&gt;0,1,0))+(IF(U11&gt;0,1,0))+(IF(V11&gt;0,1,0))+(IF(W11&gt;0,1,0)))</f>
        <v>8</v>
      </c>
      <c r="K11" s="22">
        <f>(LARGE(L11:W11,1)+LARGE(L11:W11,2)+LARGE(L11:W11,3)+LARGE(L11:W11,4)+LARGE(L11:W11,5))/5</f>
        <v>58.406500000000008</v>
      </c>
      <c r="L11" s="23">
        <v>57.722299999999997</v>
      </c>
      <c r="M11" s="24">
        <v>49.825899999999997</v>
      </c>
      <c r="N11" s="23">
        <v>0</v>
      </c>
      <c r="O11" s="24">
        <v>1E-3</v>
      </c>
      <c r="P11" s="23">
        <v>50.059800000000003</v>
      </c>
      <c r="Q11" s="24">
        <v>48.881300000000003</v>
      </c>
      <c r="R11" s="23">
        <v>0</v>
      </c>
      <c r="S11" s="24">
        <v>53.064300000000003</v>
      </c>
      <c r="T11" s="23">
        <v>0</v>
      </c>
      <c r="U11" s="24">
        <v>66.960800000000006</v>
      </c>
      <c r="V11" s="23">
        <v>64.225300000000004</v>
      </c>
      <c r="W11" s="24">
        <v>0</v>
      </c>
    </row>
    <row r="12" spans="1:23" ht="14.45" customHeight="1" x14ac:dyDescent="0.25">
      <c r="A12" s="17">
        <f>RANK(K12,K$2:K$144,0)</f>
        <v>11</v>
      </c>
      <c r="B12" s="25">
        <v>2051</v>
      </c>
      <c r="C12" s="25" t="str">
        <f>_xlfn.XLOOKUP(__xlnm._FilterDatabase_1[[#This Row],[SAPSA Number]],Table1[SAPSA number],Table1[Paid up])</f>
        <v>Y</v>
      </c>
      <c r="D12" s="19" t="str">
        <f>_xlfn.XLOOKUP(__xlnm._FilterDatabase_1[[#This Row],[SAPSA Number]],'DS Point summary'!A:A,'DS Point summary'!C:C)</f>
        <v>Simon Adriaan</v>
      </c>
      <c r="E12" s="19" t="str">
        <f>_xlfn.XLOOKUP(__xlnm._FilterDatabase_1[[#This Row],[SAPSA Number]],'DS Point summary'!A:A,'DS Point summary'!D:D)</f>
        <v>Vermooten</v>
      </c>
      <c r="F12" s="28" t="str">
        <f>_xlfn.XLOOKUP(__xlnm._FilterDatabase_1[[#This Row],[SAPSA Number]],'DS Point summary'!A:A,'DS Point summary'!E:E)</f>
        <v>SA</v>
      </c>
      <c r="G12" s="17" t="str">
        <f ca="1">_xlfn.XLOOKUP(__xlnm._FilterDatabase_1[[#This Row],[SAPSA Number]],'DS Point summary'!A:A,'DS Point summary'!F:F)</f>
        <v>GS</v>
      </c>
      <c r="H12" s="19">
        <f ca="1">_xlfn.XLOOKUP(__xlnm._FilterDatabase_1[[#This Row],[SAPSA Number]],'DS Point summary'!A:A,'DS Point summary'!G:G)</f>
        <v>71</v>
      </c>
      <c r="I12" s="19" t="s">
        <v>363</v>
      </c>
      <c r="J12" s="21">
        <f>(IF(L12&gt;0,1,0)+(IF(M12&gt;0,1,0))+(IF(N12&gt;0,1,0))+(IF(O12&gt;0,1,0))+(IF(P12&gt;0,1,0))+(IF(Q12&gt;0,1,0))+(IF(R12&gt;0,1,0))+(IF(S12&gt;0,1,0))+(IF(T12&gt;0,1,0))+(IF(U12&gt;0,1,0))+(IF(V12&gt;0,1,0))+(IF(W12&gt;0,1,0)))</f>
        <v>5</v>
      </c>
      <c r="K12" s="22">
        <f>(LARGE(L12:W12,1)+LARGE(L12:W12,2)+LARGE(L12:W12,3)+LARGE(L12:W12,4)+LARGE(L12:W12,5))/5</f>
        <v>45.860879999999995</v>
      </c>
      <c r="L12" s="23">
        <v>0</v>
      </c>
      <c r="M12" s="24">
        <v>0</v>
      </c>
      <c r="N12" s="23">
        <v>43.506799999999998</v>
      </c>
      <c r="O12" s="24">
        <v>35.049700000000001</v>
      </c>
      <c r="P12" s="23">
        <v>0</v>
      </c>
      <c r="Q12" s="24">
        <v>0</v>
      </c>
      <c r="R12" s="23">
        <v>0</v>
      </c>
      <c r="S12" s="24">
        <v>51.831699999999998</v>
      </c>
      <c r="T12" s="23">
        <v>38.999899999999997</v>
      </c>
      <c r="U12" s="24">
        <v>0</v>
      </c>
      <c r="V12" s="23">
        <v>59.9163</v>
      </c>
      <c r="W12" s="24">
        <v>0</v>
      </c>
    </row>
    <row r="13" spans="1:23" ht="14.45" customHeight="1" x14ac:dyDescent="0.25">
      <c r="A13" s="17">
        <f>RANK(K13,K$2:K$144,0)</f>
        <v>12</v>
      </c>
      <c r="B13" s="25">
        <v>252</v>
      </c>
      <c r="C13" s="25" t="str">
        <f>_xlfn.XLOOKUP(__xlnm._FilterDatabase_1[[#This Row],[SAPSA Number]],Table1[SAPSA number],Table1[Paid up])</f>
        <v>Y</v>
      </c>
      <c r="D13" s="19" t="str">
        <f>_xlfn.XLOOKUP(__xlnm._FilterDatabase_1[[#This Row],[SAPSA Number]],'DS Point summary'!A:A,'DS Point summary'!C:C)</f>
        <v>Deon</v>
      </c>
      <c r="E13" s="19" t="str">
        <f>_xlfn.XLOOKUP(__xlnm._FilterDatabase_1[[#This Row],[SAPSA Number]],'DS Point summary'!A:A,'DS Point summary'!D:D)</f>
        <v>Labuschagne</v>
      </c>
      <c r="F13" s="28" t="str">
        <f>_xlfn.XLOOKUP(__xlnm._FilterDatabase_1[[#This Row],[SAPSA Number]],'DS Point summary'!A:A,'DS Point summary'!E:E)</f>
        <v>D</v>
      </c>
      <c r="G13" s="17" t="str">
        <f ca="1">_xlfn.XLOOKUP(__xlnm._FilterDatabase_1[[#This Row],[SAPSA Number]],'DS Point summary'!A:A,'DS Point summary'!F:F)</f>
        <v>SS</v>
      </c>
      <c r="H13" s="19">
        <f ca="1">_xlfn.XLOOKUP(__xlnm._FilterDatabase_1[[#This Row],[SAPSA Number]],'DS Point summary'!A:A,'DS Point summary'!G:G)</f>
        <v>69</v>
      </c>
      <c r="I13" s="19" t="s">
        <v>363</v>
      </c>
      <c r="J13" s="21">
        <f>(IF(L13&gt;0,1,0)+(IF(M13&gt;0,1,0))+(IF(N13&gt;0,1,0))+(IF(O13&gt;0,1,0))+(IF(P13&gt;0,1,0))+(IF(Q13&gt;0,1,0))+(IF(R13&gt;0,1,0))+(IF(S13&gt;0,1,0))+(IF(T13&gt;0,1,0))+(IF(U13&gt;0,1,0))+(IF(V13&gt;0,1,0))+(IF(W13&gt;0,1,0)))</f>
        <v>3</v>
      </c>
      <c r="K13" s="22">
        <f>(LARGE(L13:W13,1)+LARGE(L13:W13,2)+LARGE(L13:W13,3)+LARGE(L13:W13,4)+LARGE(L13:W13,5))/5</f>
        <v>33.735460000000003</v>
      </c>
      <c r="L13" s="23">
        <v>62.8752</v>
      </c>
      <c r="M13" s="24">
        <v>0</v>
      </c>
      <c r="N13" s="23">
        <v>55.384099999999997</v>
      </c>
      <c r="O13" s="24">
        <v>0</v>
      </c>
      <c r="P13" s="23">
        <v>0</v>
      </c>
      <c r="Q13" s="24">
        <v>0</v>
      </c>
      <c r="R13" s="23">
        <v>0</v>
      </c>
      <c r="S13" s="24">
        <v>0</v>
      </c>
      <c r="T13" s="23">
        <v>0</v>
      </c>
      <c r="U13" s="24">
        <v>0</v>
      </c>
      <c r="V13" s="23">
        <v>50.417999999999999</v>
      </c>
      <c r="W13" s="24">
        <v>0</v>
      </c>
    </row>
    <row r="14" spans="1:23" ht="14.45" customHeight="1" x14ac:dyDescent="0.25">
      <c r="A14" s="17">
        <f>RANK(K14,K$2:K$144,0)</f>
        <v>13</v>
      </c>
      <c r="B14" s="18">
        <v>6797</v>
      </c>
      <c r="C14" s="25" t="str">
        <f>_xlfn.XLOOKUP(__xlnm._FilterDatabase_1[[#This Row],[SAPSA Number]],Table1[SAPSA number],Table1[Paid up])</f>
        <v>Y</v>
      </c>
      <c r="D14" s="19" t="str">
        <f>_xlfn.XLOOKUP(__xlnm._FilterDatabase_1[[#This Row],[SAPSA Number]],'DS Point summary'!A:A,'DS Point summary'!C:C)</f>
        <v>Johann Andries</v>
      </c>
      <c r="E14" s="19" t="str">
        <f>_xlfn.XLOOKUP(__xlnm._FilterDatabase_1[[#This Row],[SAPSA Number]],'DS Point summary'!A:A,'DS Point summary'!D:D)</f>
        <v>Swart</v>
      </c>
      <c r="F14" s="28" t="str">
        <f>_xlfn.XLOOKUP(__xlnm._FilterDatabase_1[[#This Row],[SAPSA Number]],'DS Point summary'!A:A,'DS Point summary'!E:E)</f>
        <v>JA</v>
      </c>
      <c r="G14" s="17">
        <f>_xlfn.XLOOKUP(__xlnm._FilterDatabase_1[[#This Row],[SAPSA Number]],'DS Point summary'!A:A,'DS Point summary'!F:F)</f>
        <v>0</v>
      </c>
      <c r="H14" s="19">
        <f ca="1">_xlfn.XLOOKUP(__xlnm._FilterDatabase_1[[#This Row],[SAPSA Number]],'DS Point summary'!A:A,'DS Point summary'!G:G)</f>
        <v>23</v>
      </c>
      <c r="I14" s="19" t="s">
        <v>363</v>
      </c>
      <c r="J14" s="21">
        <f>(IF(L14&gt;0,1,0)+(IF(M14&gt;0,1,0))+(IF(N14&gt;0,1,0))+(IF(O14&gt;0,1,0))+(IF(P14&gt;0,1,0))+(IF(Q14&gt;0,1,0))+(IF(R14&gt;0,1,0))+(IF(S14&gt;0,1,0))+(IF(T14&gt;0,1,0))+(IF(U14&gt;0,1,0))+(IF(V14&gt;0,1,0))+(IF(W14&gt;0,1,0)))</f>
        <v>2</v>
      </c>
      <c r="K14" s="22">
        <f>(LARGE(L14:W14,1)+LARGE(L14:W14,2)+LARGE(L14:W14,3)+LARGE(L14:W14,4)+LARGE(L14:W14,5))/5</f>
        <v>29.978339999999996</v>
      </c>
      <c r="L14" s="23">
        <v>0</v>
      </c>
      <c r="M14" s="24">
        <v>0</v>
      </c>
      <c r="N14" s="23">
        <v>0</v>
      </c>
      <c r="O14" s="24">
        <v>0</v>
      </c>
      <c r="P14" s="23">
        <v>0</v>
      </c>
      <c r="Q14" s="24">
        <v>0</v>
      </c>
      <c r="R14" s="23">
        <v>0</v>
      </c>
      <c r="S14" s="24">
        <v>0</v>
      </c>
      <c r="T14" s="23">
        <v>89.563999999999993</v>
      </c>
      <c r="U14" s="24">
        <v>0</v>
      </c>
      <c r="V14" s="23">
        <v>0</v>
      </c>
      <c r="W14" s="24">
        <v>60.3277</v>
      </c>
    </row>
    <row r="15" spans="1:23" ht="14.45" customHeight="1" x14ac:dyDescent="0.25">
      <c r="A15" s="17">
        <f>RANK(K15,K$2:K$144,0)</f>
        <v>14</v>
      </c>
      <c r="B15" s="40">
        <v>4862</v>
      </c>
      <c r="C15" s="40" t="str">
        <f>_xlfn.XLOOKUP(__xlnm._FilterDatabase_1[[#This Row],[SAPSA Number]],Table1[SAPSA number],Table1[Paid up])</f>
        <v>Y</v>
      </c>
      <c r="D15" s="19" t="str">
        <f>_xlfn.XLOOKUP(__xlnm._FilterDatabase_1[[#This Row],[SAPSA Number]],'DS Point summary'!A:A,'DS Point summary'!C:C)</f>
        <v>George Keith</v>
      </c>
      <c r="E15" s="19" t="str">
        <f>_xlfn.XLOOKUP(__xlnm._FilterDatabase_1[[#This Row],[SAPSA Number]],'DS Point summary'!A:A,'DS Point summary'!D:D)</f>
        <v>Marais</v>
      </c>
      <c r="F15" s="28" t="str">
        <f>_xlfn.XLOOKUP(__xlnm._FilterDatabase_1[[#This Row],[SAPSA Number]],'DS Point summary'!A:A,'DS Point summary'!E:E)</f>
        <v>GK</v>
      </c>
      <c r="G15" s="17" t="str">
        <f ca="1">_xlfn.XLOOKUP(__xlnm._FilterDatabase_1[[#This Row],[SAPSA Number]],'DS Point summary'!A:A,'DS Point summary'!F:F)</f>
        <v>S</v>
      </c>
      <c r="H15" s="19">
        <f ca="1">_xlfn.XLOOKUP(__xlnm._FilterDatabase_1[[#This Row],[SAPSA Number]],'DS Point summary'!A:A,'DS Point summary'!G:G)</f>
        <v>52</v>
      </c>
      <c r="I15" s="19" t="s">
        <v>363</v>
      </c>
      <c r="J15" s="21">
        <f>(IF(L15&gt;0,1,0)+(IF(M15&gt;0,1,0))+(IF(N15&gt;0,1,0))+(IF(O15&gt;0,1,0))+(IF(P15&gt;0,1,0))+(IF(Q15&gt;0,1,0))+(IF(R15&gt;0,1,0))+(IF(S15&gt;0,1,0))+(IF(T15&gt;0,1,0))+(IF(U15&gt;0,1,0))+(IF(V15&gt;0,1,0))+(IF(W15&gt;0,1,0)))</f>
        <v>2</v>
      </c>
      <c r="K15" s="22">
        <f>(LARGE(L15:W15,1)+LARGE(L15:W15,2)+LARGE(L15:W15,3)+LARGE(L15:W15,4)+LARGE(L15:W15,5))/5</f>
        <v>25.657999999999998</v>
      </c>
      <c r="L15" s="23">
        <v>63.172699999999999</v>
      </c>
      <c r="M15" s="24">
        <v>0</v>
      </c>
      <c r="N15" s="23">
        <v>65.1173</v>
      </c>
      <c r="O15" s="24">
        <v>0</v>
      </c>
      <c r="P15" s="23">
        <v>0</v>
      </c>
      <c r="Q15" s="24">
        <v>0</v>
      </c>
      <c r="R15" s="23">
        <v>0</v>
      </c>
      <c r="S15" s="24">
        <v>0</v>
      </c>
      <c r="T15" s="23">
        <v>0</v>
      </c>
      <c r="U15" s="24">
        <v>0</v>
      </c>
      <c r="V15" s="23">
        <v>0</v>
      </c>
      <c r="W15" s="24">
        <v>0</v>
      </c>
    </row>
    <row r="16" spans="1:23" ht="14.45" customHeight="1" x14ac:dyDescent="0.25">
      <c r="A16" s="17">
        <f>RANK(K16,K$2:K$144,0)</f>
        <v>15</v>
      </c>
      <c r="B16" s="18">
        <v>6833</v>
      </c>
      <c r="C16" s="25" t="str">
        <f>_xlfn.XLOOKUP(__xlnm._FilterDatabase_1[[#This Row],[SAPSA Number]],Table1[SAPSA number],Table1[Paid up])</f>
        <v>Y</v>
      </c>
      <c r="D16" s="19" t="str">
        <f>_xlfn.XLOOKUP(__xlnm._FilterDatabase_1[[#This Row],[SAPSA Number]],'DS Point summary'!A:A,'DS Point summary'!C:C)</f>
        <v>Heinrich</v>
      </c>
      <c r="E16" s="19" t="str">
        <f>_xlfn.XLOOKUP(__xlnm._FilterDatabase_1[[#This Row],[SAPSA Number]],'DS Point summary'!A:A,'DS Point summary'!D:D)</f>
        <v>Barnes</v>
      </c>
      <c r="F16" s="28" t="str">
        <f>_xlfn.XLOOKUP(__xlnm._FilterDatabase_1[[#This Row],[SAPSA Number]],'DS Point summary'!A:A,'DS Point summary'!E:E)</f>
        <v>H</v>
      </c>
      <c r="G16" s="17" t="str">
        <f ca="1">_xlfn.XLOOKUP(__xlnm._FilterDatabase_1[[#This Row],[SAPSA Number]],'DS Point summary'!A:A,'DS Point summary'!F:F)</f>
        <v xml:space="preserve"> </v>
      </c>
      <c r="H16" s="19">
        <f ca="1">_xlfn.XLOOKUP(__xlnm._FilterDatabase_1[[#This Row],[SAPSA Number]],'DS Point summary'!A:A,'DS Point summary'!G:G)</f>
        <v>36</v>
      </c>
      <c r="I16" s="19" t="s">
        <v>363</v>
      </c>
      <c r="J16" s="21">
        <f>(IF(L16&gt;0,1,0)+(IF(M16&gt;0,1,0))+(IF(N16&gt;0,1,0))+(IF(O16&gt;0,1,0))+(IF(P16&gt;0,1,0))+(IF(Q16&gt;0,1,0))+(IF(R16&gt;0,1,0))+(IF(S16&gt;0,1,0))+(IF(T16&gt;0,1,0))+(IF(U16&gt;0,1,0))+(IF(V16&gt;0,1,0))+(IF(W16&gt;0,1,0)))</f>
        <v>1</v>
      </c>
      <c r="K16" s="22">
        <f>(LARGE(L16:W16,1)+LARGE(L16:W16,2)+LARGE(L16:W16,3)+LARGE(L16:W16,4)+LARGE(L16:W16,5))/5</f>
        <v>17.221539999999997</v>
      </c>
      <c r="L16" s="23">
        <v>0</v>
      </c>
      <c r="M16" s="24">
        <v>0</v>
      </c>
      <c r="N16" s="23">
        <v>0</v>
      </c>
      <c r="O16" s="24">
        <v>0</v>
      </c>
      <c r="P16" s="23">
        <v>0</v>
      </c>
      <c r="Q16" s="24">
        <v>0</v>
      </c>
      <c r="R16" s="23">
        <v>0</v>
      </c>
      <c r="S16" s="24">
        <v>86.107699999999994</v>
      </c>
      <c r="T16" s="23">
        <v>0</v>
      </c>
      <c r="U16" s="24">
        <v>0</v>
      </c>
      <c r="V16" s="23">
        <v>0</v>
      </c>
      <c r="W16" s="24">
        <v>0</v>
      </c>
    </row>
    <row r="17" spans="1:23" ht="14.45" customHeight="1" x14ac:dyDescent="0.25">
      <c r="A17" s="17">
        <f>RANK(K17,K$2:K$144,0)</f>
        <v>16</v>
      </c>
      <c r="B17" s="25">
        <v>3173</v>
      </c>
      <c r="C17" s="25" t="str">
        <f>_xlfn.XLOOKUP(__xlnm._FilterDatabase_1[[#This Row],[SAPSA Number]],Table1[SAPSA number],Table1[Paid up])</f>
        <v>Y</v>
      </c>
      <c r="D17" s="19" t="str">
        <f>_xlfn.XLOOKUP(__xlnm._FilterDatabase_1[[#This Row],[SAPSA Number]],'DS Point summary'!A:A,'DS Point summary'!C:C)</f>
        <v>Garrett-John</v>
      </c>
      <c r="E17" s="19" t="str">
        <f>_xlfn.XLOOKUP(__xlnm._FilterDatabase_1[[#This Row],[SAPSA Number]],'DS Point summary'!A:A,'DS Point summary'!D:D)</f>
        <v>Evans</v>
      </c>
      <c r="F17" s="28" t="str">
        <f>_xlfn.XLOOKUP(__xlnm._FilterDatabase_1[[#This Row],[SAPSA Number]],'DS Point summary'!A:A,'DS Point summary'!E:E)</f>
        <v>G-J</v>
      </c>
      <c r="G17" s="17" t="str">
        <f ca="1">_xlfn.XLOOKUP(__xlnm._FilterDatabase_1[[#This Row],[SAPSA Number]],'DS Point summary'!A:A,'DS Point summary'!F:F)</f>
        <v xml:space="preserve"> </v>
      </c>
      <c r="H17" s="19">
        <f ca="1">_xlfn.XLOOKUP(__xlnm._FilterDatabase_1[[#This Row],[SAPSA Number]],'DS Point summary'!A:A,'DS Point summary'!G:G)</f>
        <v>31</v>
      </c>
      <c r="I17" s="19" t="s">
        <v>363</v>
      </c>
      <c r="J17" s="21">
        <f>(IF(L17&gt;0,1,0)+(IF(M17&gt;0,1,0))+(IF(N17&gt;0,1,0))+(IF(O17&gt;0,1,0))+(IF(P17&gt;0,1,0))+(IF(Q17&gt;0,1,0))+(IF(R17&gt;0,1,0))+(IF(S17&gt;0,1,0))+(IF(T17&gt;0,1,0))+(IF(U17&gt;0,1,0))+(IF(V17&gt;0,1,0))+(IF(W17&gt;0,1,0)))</f>
        <v>1</v>
      </c>
      <c r="K17" s="22">
        <f>(LARGE(L17:W17,1)+LARGE(L17:W17,2)+LARGE(L17:W17,3)+LARGE(L17:W17,4)+LARGE(L17:W17,5))/5</f>
        <v>16.876259999999998</v>
      </c>
      <c r="L17" s="23">
        <v>84.381299999999996</v>
      </c>
      <c r="M17" s="24">
        <v>0</v>
      </c>
      <c r="N17" s="23">
        <v>0</v>
      </c>
      <c r="O17" s="24">
        <v>0</v>
      </c>
      <c r="P17" s="23">
        <v>0</v>
      </c>
      <c r="Q17" s="24">
        <v>0</v>
      </c>
      <c r="R17" s="23">
        <v>0</v>
      </c>
      <c r="S17" s="24">
        <v>0</v>
      </c>
      <c r="T17" s="23">
        <v>0</v>
      </c>
      <c r="U17" s="24">
        <v>0</v>
      </c>
      <c r="V17" s="23">
        <v>0</v>
      </c>
      <c r="W17" s="24">
        <v>0</v>
      </c>
    </row>
    <row r="18" spans="1:23" ht="14.45" customHeight="1" x14ac:dyDescent="0.25">
      <c r="A18" s="17">
        <f>RANK(K18,K$2:K$144,0)</f>
        <v>17</v>
      </c>
      <c r="B18" s="25">
        <v>4316</v>
      </c>
      <c r="C18" s="25" t="str">
        <f>_xlfn.XLOOKUP(__xlnm._FilterDatabase_1[[#This Row],[SAPSA Number]],Table1[SAPSA number],Table1[Paid up])</f>
        <v>Y</v>
      </c>
      <c r="D18" s="19" t="str">
        <f>_xlfn.XLOOKUP(__xlnm._FilterDatabase_1[[#This Row],[SAPSA Number]],'DS Point summary'!A:A,'DS Point summary'!C:C)</f>
        <v>Wilhelm Jacobus</v>
      </c>
      <c r="E18" s="19" t="str">
        <f>_xlfn.XLOOKUP(__xlnm._FilterDatabase_1[[#This Row],[SAPSA Number]],'DS Point summary'!A:A,'DS Point summary'!D:D)</f>
        <v>Coetzee</v>
      </c>
      <c r="F18" s="28" t="str">
        <f>_xlfn.XLOOKUP(__xlnm._FilterDatabase_1[[#This Row],[SAPSA Number]],'DS Point summary'!A:A,'DS Point summary'!E:E)</f>
        <v>WJ</v>
      </c>
      <c r="G18" s="17" t="str">
        <f ca="1">_xlfn.XLOOKUP(__xlnm._FilterDatabase_1[[#This Row],[SAPSA Number]],'DS Point summary'!A:A,'DS Point summary'!F:F)</f>
        <v>S</v>
      </c>
      <c r="H18" s="19">
        <f ca="1">_xlfn.XLOOKUP(__xlnm._FilterDatabase_1[[#This Row],[SAPSA Number]],'DS Point summary'!A:A,'DS Point summary'!G:G)</f>
        <v>54</v>
      </c>
      <c r="I18" s="19" t="s">
        <v>363</v>
      </c>
      <c r="J18" s="21">
        <f>(IF(L18&gt;0,1,0)+(IF(M18&gt;0,1,0))+(IF(N18&gt;0,1,0))+(IF(O18&gt;0,1,0))+(IF(P18&gt;0,1,0))+(IF(Q18&gt;0,1,0))+(IF(R18&gt;0,1,0))+(IF(S18&gt;0,1,0))+(IF(T18&gt;0,1,0))+(IF(U18&gt;0,1,0))+(IF(V18&gt;0,1,0))+(IF(W18&gt;0,1,0)))</f>
        <v>1</v>
      </c>
      <c r="K18" s="22">
        <f>(LARGE(L18:W18,1)+LARGE(L18:W18,2)+LARGE(L18:W18,3)+LARGE(L18:W18,4)+LARGE(L18:W18,5))/5</f>
        <v>15.30132</v>
      </c>
      <c r="L18" s="23">
        <v>0</v>
      </c>
      <c r="M18" s="24">
        <v>0</v>
      </c>
      <c r="N18" s="23">
        <v>0</v>
      </c>
      <c r="O18" s="24">
        <v>0</v>
      </c>
      <c r="P18" s="23">
        <v>0</v>
      </c>
      <c r="Q18" s="24">
        <v>0</v>
      </c>
      <c r="R18" s="23">
        <v>0</v>
      </c>
      <c r="S18" s="24">
        <v>0</v>
      </c>
      <c r="T18" s="23">
        <v>0</v>
      </c>
      <c r="U18" s="24">
        <v>0</v>
      </c>
      <c r="V18" s="23">
        <v>76.506600000000006</v>
      </c>
      <c r="W18" s="24">
        <v>0</v>
      </c>
    </row>
    <row r="19" spans="1:23" ht="14.45" customHeight="1" x14ac:dyDescent="0.25">
      <c r="A19" s="17">
        <f>RANK(K19,K$2:K$144,0)</f>
        <v>18</v>
      </c>
      <c r="B19" s="25">
        <v>4966</v>
      </c>
      <c r="C19" s="25" t="str">
        <f>_xlfn.XLOOKUP(__xlnm._FilterDatabase_1[[#This Row],[SAPSA Number]],Table1[SAPSA number],Table1[Paid up])</f>
        <v>Y</v>
      </c>
      <c r="D19" s="19" t="str">
        <f>_xlfn.XLOOKUP(__xlnm._FilterDatabase_1[[#This Row],[SAPSA Number]],'DS Point summary'!A:A,'DS Point summary'!C:C)</f>
        <v>Costantinos</v>
      </c>
      <c r="E19" s="19" t="str">
        <f>_xlfn.XLOOKUP(__xlnm._FilterDatabase_1[[#This Row],[SAPSA Number]],'DS Point summary'!A:A,'DS Point summary'!D:D)</f>
        <v>Seindis</v>
      </c>
      <c r="F19" s="28" t="str">
        <f>_xlfn.XLOOKUP(__xlnm._FilterDatabase_1[[#This Row],[SAPSA Number]],'DS Point summary'!A:A,'DS Point summary'!E:E)</f>
        <v>C</v>
      </c>
      <c r="G19" s="17" t="str">
        <f ca="1">_xlfn.XLOOKUP(__xlnm._FilterDatabase_1[[#This Row],[SAPSA Number]],'DS Point summary'!A:A,'DS Point summary'!F:F)</f>
        <v xml:space="preserve"> </v>
      </c>
      <c r="H19" s="19">
        <f ca="1">_xlfn.XLOOKUP(__xlnm._FilterDatabase_1[[#This Row],[SAPSA Number]],'DS Point summary'!A:A,'DS Point summary'!G:G)</f>
        <v>35</v>
      </c>
      <c r="I19" s="19" t="s">
        <v>363</v>
      </c>
      <c r="J19" s="21">
        <f>(IF(L19&gt;0,1,0)+(IF(M19&gt;0,1,0))+(IF(N19&gt;0,1,0))+(IF(O19&gt;0,1,0))+(IF(P19&gt;0,1,0))+(IF(Q19&gt;0,1,0))+(IF(R19&gt;0,1,0))+(IF(S19&gt;0,1,0))+(IF(T19&gt;0,1,0))+(IF(U19&gt;0,1,0))+(IF(V19&gt;0,1,0))+(IF(W19&gt;0,1,0)))</f>
        <v>1</v>
      </c>
      <c r="K19" s="22">
        <f>(LARGE(L19:W19,1)+LARGE(L19:W19,2)+LARGE(L19:W19,3)+LARGE(L19:W19,4)+LARGE(L19:W19,5))/5</f>
        <v>15.121219999999999</v>
      </c>
      <c r="L19" s="23">
        <v>0</v>
      </c>
      <c r="M19" s="24">
        <v>0</v>
      </c>
      <c r="N19" s="23">
        <v>0</v>
      </c>
      <c r="O19" s="24">
        <v>0</v>
      </c>
      <c r="P19" s="23">
        <v>0</v>
      </c>
      <c r="Q19" s="24">
        <v>0</v>
      </c>
      <c r="R19" s="23">
        <v>0</v>
      </c>
      <c r="S19" s="24">
        <v>0</v>
      </c>
      <c r="T19" s="23">
        <v>0</v>
      </c>
      <c r="U19" s="24">
        <v>0</v>
      </c>
      <c r="V19" s="23">
        <v>75.606099999999998</v>
      </c>
      <c r="W19" s="24">
        <v>0</v>
      </c>
    </row>
    <row r="20" spans="1:23" ht="14.45" customHeight="1" x14ac:dyDescent="0.25">
      <c r="A20" s="17">
        <f>RANK(K20,K$2:K$144,0)</f>
        <v>19</v>
      </c>
      <c r="B20" s="25">
        <v>1838</v>
      </c>
      <c r="C20" s="25" t="str">
        <f>_xlfn.XLOOKUP(__xlnm._FilterDatabase_1[[#This Row],[SAPSA Number]],Table1[SAPSA number],Table1[Paid up])</f>
        <v>Y</v>
      </c>
      <c r="D20" s="19" t="str">
        <f>_xlfn.XLOOKUP(__xlnm._FilterDatabase_1[[#This Row],[SAPSA Number]],'DS Point summary'!A:A,'DS Point summary'!C:C)</f>
        <v>Laurence Talbot</v>
      </c>
      <c r="E20" s="19" t="str">
        <f>_xlfn.XLOOKUP(__xlnm._FilterDatabase_1[[#This Row],[SAPSA Number]],'DS Point summary'!A:A,'DS Point summary'!D:D)</f>
        <v>Rowland</v>
      </c>
      <c r="F20" s="28" t="str">
        <f>_xlfn.XLOOKUP(__xlnm._FilterDatabase_1[[#This Row],[SAPSA Number]],'DS Point summary'!A:A,'DS Point summary'!E:E)</f>
        <v>LT</v>
      </c>
      <c r="G20" s="17" t="str">
        <f ca="1">_xlfn.XLOOKUP(__xlnm._FilterDatabase_1[[#This Row],[SAPSA Number]],'DS Point summary'!A:A,'DS Point summary'!F:F)</f>
        <v>S</v>
      </c>
      <c r="H20" s="19">
        <f ca="1">_xlfn.XLOOKUP(__xlnm._FilterDatabase_1[[#This Row],[SAPSA Number]],'DS Point summary'!A:A,'DS Point summary'!G:G)</f>
        <v>51</v>
      </c>
      <c r="I20" s="19" t="s">
        <v>363</v>
      </c>
      <c r="J20" s="21">
        <f>(IF(L20&gt;0,1,0)+(IF(M20&gt;0,1,0))+(IF(N20&gt;0,1,0))+(IF(O20&gt;0,1,0))+(IF(P20&gt;0,1,0))+(IF(Q20&gt;0,1,0))+(IF(R20&gt;0,1,0))+(IF(S20&gt;0,1,0))+(IF(T20&gt;0,1,0))+(IF(U20&gt;0,1,0))+(IF(V20&gt;0,1,0))+(IF(W20&gt;0,1,0)))</f>
        <v>1</v>
      </c>
      <c r="K20" s="22">
        <f>(LARGE(L20:W20,1)+LARGE(L20:W20,2)+LARGE(L20:W20,3)+LARGE(L20:W20,4)+LARGE(L20:W20,5))/5</f>
        <v>14.27788</v>
      </c>
      <c r="L20" s="23">
        <v>0</v>
      </c>
      <c r="M20" s="24">
        <v>0</v>
      </c>
      <c r="N20" s="23">
        <v>71.389399999999995</v>
      </c>
      <c r="O20" s="24">
        <v>0</v>
      </c>
      <c r="P20" s="23">
        <v>0</v>
      </c>
      <c r="Q20" s="24">
        <v>0</v>
      </c>
      <c r="R20" s="23">
        <v>0</v>
      </c>
      <c r="S20" s="24">
        <v>0</v>
      </c>
      <c r="T20" s="23">
        <v>0</v>
      </c>
      <c r="U20" s="24">
        <v>0</v>
      </c>
      <c r="V20" s="23">
        <v>0</v>
      </c>
      <c r="W20" s="24">
        <v>0</v>
      </c>
    </row>
    <row r="21" spans="1:23" ht="14.45" customHeight="1" x14ac:dyDescent="0.25">
      <c r="A21" s="17">
        <f>RANK(K21,K$2:K$144,0)</f>
        <v>20</v>
      </c>
      <c r="B21" s="99">
        <v>3338</v>
      </c>
      <c r="C21" s="25" t="str">
        <f>_xlfn.XLOOKUP(__xlnm._FilterDatabase_1[[#This Row],[SAPSA Number]],Table1[SAPSA number],Table1[Paid up])</f>
        <v>Y</v>
      </c>
      <c r="D21" s="19" t="str">
        <f>_xlfn.XLOOKUP(__xlnm._FilterDatabase_1[[#This Row],[SAPSA Number]],'DS Point summary'!A:A,'DS Point summary'!C:C)</f>
        <v>Carl Johann</v>
      </c>
      <c r="E21" s="19" t="str">
        <f>_xlfn.XLOOKUP(__xlnm._FilterDatabase_1[[#This Row],[SAPSA Number]],'DS Point summary'!A:A,'DS Point summary'!D:D)</f>
        <v>Brandt</v>
      </c>
      <c r="F21" s="28" t="str">
        <f>_xlfn.XLOOKUP(__xlnm._FilterDatabase_1[[#This Row],[SAPSA Number]],'DS Point summary'!A:A,'DS Point summary'!E:E)</f>
        <v>CJ</v>
      </c>
      <c r="G21" s="17" t="str">
        <f ca="1">_xlfn.XLOOKUP(__xlnm._FilterDatabase_1[[#This Row],[SAPSA Number]],'DS Point summary'!A:A,'DS Point summary'!F:F)</f>
        <v>S</v>
      </c>
      <c r="H21" s="19">
        <f ca="1">_xlfn.XLOOKUP(__xlnm._FilterDatabase_1[[#This Row],[SAPSA Number]],'DS Point summary'!A:A,'DS Point summary'!G:G)</f>
        <v>53</v>
      </c>
      <c r="I21" s="19" t="s">
        <v>363</v>
      </c>
      <c r="J21" s="21">
        <f>(IF(L21&gt;0,1,0)+(IF(M21&gt;0,1,0))+(IF(N21&gt;0,1,0))+(IF(O21&gt;0,1,0))+(IF(P21&gt;0,1,0))+(IF(Q21&gt;0,1,0))+(IF(R21&gt;0,1,0))+(IF(S21&gt;0,1,0))+(IF(T21&gt;0,1,0))+(IF(U21&gt;0,1,0))+(IF(V21&gt;0,1,0))+(IF(W21&gt;0,1,0)))</f>
        <v>1</v>
      </c>
      <c r="K21" s="22">
        <f>(LARGE(L21:W21,1)+LARGE(L21:W21,2)+LARGE(L21:W21,3)+LARGE(L21:W21,4)+LARGE(L21:W21,5))/5</f>
        <v>10.68296</v>
      </c>
      <c r="L21" s="23">
        <v>0</v>
      </c>
      <c r="M21" s="24">
        <v>0</v>
      </c>
      <c r="N21" s="23">
        <v>0</v>
      </c>
      <c r="O21" s="24">
        <v>0</v>
      </c>
      <c r="P21" s="23">
        <v>0</v>
      </c>
      <c r="Q21" s="24">
        <v>0</v>
      </c>
      <c r="R21" s="23">
        <v>0</v>
      </c>
      <c r="S21" s="24">
        <v>0</v>
      </c>
      <c r="T21" s="23">
        <v>0</v>
      </c>
      <c r="U21" s="24">
        <v>0</v>
      </c>
      <c r="V21" s="23">
        <v>53.4148</v>
      </c>
      <c r="W21" s="24">
        <v>0</v>
      </c>
    </row>
    <row r="22" spans="1:23" ht="14.45" customHeight="1" x14ac:dyDescent="0.25">
      <c r="A22" s="17">
        <f>RANK(K22,K$2:K$144,0)</f>
        <v>21</v>
      </c>
      <c r="B22" s="97">
        <v>1771</v>
      </c>
      <c r="C22" s="25" t="str">
        <f>_xlfn.XLOOKUP(__xlnm._FilterDatabase_1[[#This Row],[SAPSA Number]],Table1[SAPSA number],Table1[Paid up])</f>
        <v>Y</v>
      </c>
      <c r="D22" s="19" t="str">
        <f>_xlfn.XLOOKUP(__xlnm._FilterDatabase_1[[#This Row],[SAPSA Number]],'DS Point summary'!A:A,'DS Point summary'!C:C)</f>
        <v>Rodney Ralph</v>
      </c>
      <c r="E22" s="19" t="str">
        <f>_xlfn.XLOOKUP(__xlnm._FilterDatabase_1[[#This Row],[SAPSA Number]],'DS Point summary'!A:A,'DS Point summary'!D:D)</f>
        <v>Mills</v>
      </c>
      <c r="F22" s="28" t="str">
        <f>_xlfn.XLOOKUP(__xlnm._FilterDatabase_1[[#This Row],[SAPSA Number]],'DS Point summary'!A:A,'DS Point summary'!E:E)</f>
        <v>RR</v>
      </c>
      <c r="G22" s="17" t="str">
        <f ca="1">_xlfn.XLOOKUP(__xlnm._FilterDatabase_1[[#This Row],[SAPSA Number]],'DS Point summary'!A:A,'DS Point summary'!F:F)</f>
        <v>GS</v>
      </c>
      <c r="H22" s="19">
        <f ca="1">_xlfn.XLOOKUP(__xlnm._FilterDatabase_1[[#This Row],[SAPSA Number]],'DS Point summary'!A:A,'DS Point summary'!G:G)</f>
        <v>80</v>
      </c>
      <c r="I22" s="19" t="s">
        <v>363</v>
      </c>
      <c r="J22" s="21">
        <f>(IF(L22&gt;0,1,0)+(IF(M22&gt;0,1,0))+(IF(N22&gt;0,1,0))+(IF(O22&gt;0,1,0))+(IF(P22&gt;0,1,0))+(IF(Q22&gt;0,1,0))+(IF(R22&gt;0,1,0))+(IF(S22&gt;0,1,0))+(IF(T22&gt;0,1,0))+(IF(U22&gt;0,1,0))+(IF(V22&gt;0,1,0))+(IF(W22&gt;0,1,0)))</f>
        <v>2</v>
      </c>
      <c r="K22" s="22">
        <f>(LARGE(L22:W22,1)+LARGE(L22:W22,2)+LARGE(L22:W22,3)+LARGE(L22:W22,4)+LARGE(L22:W22,5))/5</f>
        <v>9.1977599999999988</v>
      </c>
      <c r="L22" s="23">
        <v>24.520700000000001</v>
      </c>
      <c r="M22" s="24">
        <v>0</v>
      </c>
      <c r="N22" s="23">
        <v>0</v>
      </c>
      <c r="O22" s="24">
        <v>0</v>
      </c>
      <c r="P22" s="23">
        <v>21.4681</v>
      </c>
      <c r="Q22" s="24">
        <v>0</v>
      </c>
      <c r="R22" s="23">
        <v>0</v>
      </c>
      <c r="S22" s="24">
        <v>0</v>
      </c>
      <c r="T22" s="23">
        <v>0</v>
      </c>
      <c r="U22" s="24">
        <v>0</v>
      </c>
      <c r="V22" s="23">
        <v>0</v>
      </c>
      <c r="W22" s="24">
        <v>0</v>
      </c>
    </row>
    <row r="23" spans="1:23" ht="14.45" customHeight="1" x14ac:dyDescent="0.25">
      <c r="A23" s="17">
        <f>RANK(K23,K$2:K$144,0)</f>
        <v>22</v>
      </c>
      <c r="B23" s="97"/>
      <c r="C23" s="25">
        <f>_xlfn.XLOOKUP(__xlnm._FilterDatabase_1[[#This Row],[SAPSA Number]],Table1[SAPSA number],Table1[Paid up])</f>
        <v>0</v>
      </c>
      <c r="D23" s="19">
        <f>_xlfn.XLOOKUP(__xlnm._FilterDatabase_1[[#This Row],[SAPSA Number]],'DS Point summary'!A:A,'DS Point summary'!C:C)</f>
        <v>0</v>
      </c>
      <c r="E23" s="19">
        <f>_xlfn.XLOOKUP(__xlnm._FilterDatabase_1[[#This Row],[SAPSA Number]],'DS Point summary'!A:A,'DS Point summary'!D:D)</f>
        <v>0</v>
      </c>
      <c r="F23" s="28">
        <f>_xlfn.XLOOKUP(__xlnm._FilterDatabase_1[[#This Row],[SAPSA Number]],'DS Point summary'!A:A,'DS Point summary'!E:E)</f>
        <v>0</v>
      </c>
      <c r="G23" s="17" t="e">
        <f>_xlfn.XLOOKUP(__xlnm._FilterDatabase_1[[#This Row],[SAPSA Number]],'DS Point summary'!A:A,'DS Point summary'!F:F)</f>
        <v>#N/A</v>
      </c>
      <c r="H23" s="19" t="e">
        <f>_xlfn.XLOOKUP(__xlnm._FilterDatabase_1[[#This Row],[SAPSA Number]],'DS Point summary'!A:A,'DS Point summary'!G:G)</f>
        <v>#N/A</v>
      </c>
      <c r="I23" s="19" t="s">
        <v>363</v>
      </c>
      <c r="J23" s="21">
        <f>(IF(L23&gt;0,1,0)+(IF(M23&gt;0,1,0))+(IF(N23&gt;0,1,0))+(IF(O23&gt;0,1,0))+(IF(P23&gt;0,1,0))+(IF(Q23&gt;0,1,0))+(IF(R23&gt;0,1,0))+(IF(S23&gt;0,1,0))+(IF(T23&gt;0,1,0))+(IF(U23&gt;0,1,0))+(IF(V23&gt;0,1,0))+(IF(W23&gt;0,1,0)))</f>
        <v>0</v>
      </c>
      <c r="K23" s="22">
        <f>(LARGE(L23:W23,1)+LARGE(L23:W23,2)+LARGE(L23:W23,3)+LARGE(L23:W23,4)+LARGE(L23:W23,5))/5</f>
        <v>0</v>
      </c>
      <c r="L23" s="23">
        <v>0</v>
      </c>
      <c r="M23" s="24">
        <v>0</v>
      </c>
      <c r="N23" s="23">
        <v>0</v>
      </c>
      <c r="O23" s="24">
        <v>0</v>
      </c>
      <c r="P23" s="23">
        <v>0</v>
      </c>
      <c r="Q23" s="24">
        <v>0</v>
      </c>
      <c r="R23" s="23">
        <v>0</v>
      </c>
      <c r="S23" s="24">
        <v>0</v>
      </c>
      <c r="T23" s="23">
        <v>0</v>
      </c>
      <c r="U23" s="24">
        <v>0</v>
      </c>
      <c r="V23" s="23">
        <v>0</v>
      </c>
      <c r="W23" s="24">
        <v>0</v>
      </c>
    </row>
    <row r="24" spans="1:23" ht="14.45" customHeight="1" x14ac:dyDescent="0.25">
      <c r="A24" s="17">
        <f>RANK(K24,K$2:K$144,0)</f>
        <v>22</v>
      </c>
      <c r="B24" s="97"/>
      <c r="C24" s="25">
        <f>_xlfn.XLOOKUP(__xlnm._FilterDatabase_1[[#This Row],[SAPSA Number]],Table1[SAPSA number],Table1[Paid up])</f>
        <v>0</v>
      </c>
      <c r="D24" s="19">
        <f>_xlfn.XLOOKUP(__xlnm._FilterDatabase_1[[#This Row],[SAPSA Number]],'DS Point summary'!A:A,'DS Point summary'!C:C)</f>
        <v>0</v>
      </c>
      <c r="E24" s="19">
        <f>_xlfn.XLOOKUP(__xlnm._FilterDatabase_1[[#This Row],[SAPSA Number]],'DS Point summary'!A:A,'DS Point summary'!D:D)</f>
        <v>0</v>
      </c>
      <c r="F24" s="28">
        <f>_xlfn.XLOOKUP(__xlnm._FilterDatabase_1[[#This Row],[SAPSA Number]],'DS Point summary'!A:A,'DS Point summary'!E:E)</f>
        <v>0</v>
      </c>
      <c r="G24" s="17">
        <f>_xlfn.XLOOKUP(__xlnm._FilterDatabase_1[[#This Row],[SAPSA Number]],'DS Point summary'!A:A,'DS Point summary'!F:F)</f>
        <v>0</v>
      </c>
      <c r="H24" s="19" t="e">
        <f>_xlfn.XLOOKUP(__xlnm._FilterDatabase_1[[#This Row],[SAPSA Number]],'DS Point summary'!A:A,'DS Point summary'!G:G)</f>
        <v>#N/A</v>
      </c>
      <c r="I24" s="19" t="s">
        <v>363</v>
      </c>
      <c r="J24" s="21">
        <f>(IF(L24&gt;0,1,0)+(IF(M24&gt;0,1,0))+(IF(N24&gt;0,1,0))+(IF(O24&gt;0,1,0))+(IF(P24&gt;0,1,0))+(IF(Q24&gt;0,1,0))+(IF(R24&gt;0,1,0))+(IF(S24&gt;0,1,0))+(IF(T24&gt;0,1,0))+(IF(U24&gt;0,1,0))+(IF(V24&gt;0,1,0))+(IF(W24&gt;0,1,0)))</f>
        <v>0</v>
      </c>
      <c r="K24" s="22">
        <f>(LARGE(L24:W24,1)+LARGE(L24:W24,2)+LARGE(L24:W24,3)+LARGE(L24:W24,4)+LARGE(L24:W24,5))/5</f>
        <v>0</v>
      </c>
      <c r="L24" s="23">
        <v>0</v>
      </c>
      <c r="M24" s="24">
        <v>0</v>
      </c>
      <c r="N24" s="23">
        <v>0</v>
      </c>
      <c r="O24" s="24">
        <v>0</v>
      </c>
      <c r="P24" s="23">
        <v>0</v>
      </c>
      <c r="Q24" s="24">
        <v>0</v>
      </c>
      <c r="R24" s="23">
        <v>0</v>
      </c>
      <c r="S24" s="24">
        <v>0</v>
      </c>
      <c r="T24" s="23">
        <v>0</v>
      </c>
      <c r="U24" s="24">
        <v>0</v>
      </c>
      <c r="V24" s="23">
        <v>0</v>
      </c>
      <c r="W24" s="24">
        <v>0</v>
      </c>
    </row>
    <row r="25" spans="1:23" ht="14.45" customHeight="1" x14ac:dyDescent="0.25">
      <c r="A25" s="17">
        <f>RANK(K25,K$2:K$144,0)</f>
        <v>22</v>
      </c>
      <c r="B25" s="97"/>
      <c r="C25" s="25">
        <f>_xlfn.XLOOKUP(__xlnm._FilterDatabase_1[[#This Row],[SAPSA Number]],Table1[SAPSA number],Table1[Paid up])</f>
        <v>0</v>
      </c>
      <c r="D25" s="19">
        <f>_xlfn.XLOOKUP(__xlnm._FilterDatabase_1[[#This Row],[SAPSA Number]],'DS Point summary'!A:A,'DS Point summary'!C:C)</f>
        <v>0</v>
      </c>
      <c r="E25" s="19">
        <f>_xlfn.XLOOKUP(__xlnm._FilterDatabase_1[[#This Row],[SAPSA Number]],'DS Point summary'!A:A,'DS Point summary'!D:D)</f>
        <v>0</v>
      </c>
      <c r="F25" s="28">
        <f>_xlfn.XLOOKUP(__xlnm._FilterDatabase_1[[#This Row],[SAPSA Number]],'DS Point summary'!A:A,'DS Point summary'!E:E)</f>
        <v>0</v>
      </c>
      <c r="G25" s="17">
        <f>_xlfn.XLOOKUP(__xlnm._FilterDatabase_1[[#This Row],[SAPSA Number]],'DS Point summary'!A:A,'DS Point summary'!F:F)</f>
        <v>0</v>
      </c>
      <c r="H25" s="19" t="e">
        <f>_xlfn.XLOOKUP(__xlnm._FilterDatabase_1[[#This Row],[SAPSA Number]],'DS Point summary'!A:A,'DS Point summary'!G:G)</f>
        <v>#N/A</v>
      </c>
      <c r="I25" s="19" t="s">
        <v>363</v>
      </c>
      <c r="J25" s="21">
        <f>(IF(L25&gt;0,1,0)+(IF(M25&gt;0,1,0))+(IF(N25&gt;0,1,0))+(IF(O25&gt;0,1,0))+(IF(P25&gt;0,1,0))+(IF(Q25&gt;0,1,0))+(IF(R25&gt;0,1,0))+(IF(S25&gt;0,1,0))+(IF(T25&gt;0,1,0))+(IF(U25&gt;0,1,0))+(IF(V25&gt;0,1,0))+(IF(W25&gt;0,1,0)))</f>
        <v>0</v>
      </c>
      <c r="K25" s="22">
        <f>(LARGE(L25:W25,1)+LARGE(L25:W25,2)+LARGE(L25:W25,3)+LARGE(L25:W25,4)+LARGE(L25:W25,5))/5</f>
        <v>0</v>
      </c>
      <c r="L25" s="23">
        <v>0</v>
      </c>
      <c r="M25" s="24">
        <v>0</v>
      </c>
      <c r="N25" s="23">
        <v>0</v>
      </c>
      <c r="O25" s="24">
        <v>0</v>
      </c>
      <c r="P25" s="23">
        <v>0</v>
      </c>
      <c r="Q25" s="24">
        <v>0</v>
      </c>
      <c r="R25" s="23">
        <v>0</v>
      </c>
      <c r="S25" s="24">
        <v>0</v>
      </c>
      <c r="T25" s="23">
        <v>0</v>
      </c>
      <c r="U25" s="24">
        <v>0</v>
      </c>
      <c r="V25" s="23">
        <v>0</v>
      </c>
      <c r="W25" s="24">
        <v>0</v>
      </c>
    </row>
    <row r="26" spans="1:23" ht="14.45" customHeight="1" x14ac:dyDescent="0.25">
      <c r="A26" s="17">
        <f>RANK(K26,K$2:K$144,0)</f>
        <v>22</v>
      </c>
      <c r="B26" s="97"/>
      <c r="C26" s="25">
        <f>_xlfn.XLOOKUP(__xlnm._FilterDatabase_1[[#This Row],[SAPSA Number]],Table1[SAPSA number],Table1[Paid up])</f>
        <v>0</v>
      </c>
      <c r="D26" s="19">
        <f>_xlfn.XLOOKUP(__xlnm._FilterDatabase_1[[#This Row],[SAPSA Number]],'DS Point summary'!A:A,'DS Point summary'!C:C)</f>
        <v>0</v>
      </c>
      <c r="E26" s="19">
        <f>_xlfn.XLOOKUP(__xlnm._FilterDatabase_1[[#This Row],[SAPSA Number]],'DS Point summary'!A:A,'DS Point summary'!D:D)</f>
        <v>0</v>
      </c>
      <c r="F26" s="28">
        <f>_xlfn.XLOOKUP(__xlnm._FilterDatabase_1[[#This Row],[SAPSA Number]],'DS Point summary'!A:A,'DS Point summary'!E:E)</f>
        <v>0</v>
      </c>
      <c r="G26" s="17">
        <f>_xlfn.XLOOKUP(__xlnm._FilterDatabase_1[[#This Row],[SAPSA Number]],'DS Point summary'!A:A,'DS Point summary'!F:F)</f>
        <v>0</v>
      </c>
      <c r="H26" s="19" t="e">
        <f>_xlfn.XLOOKUP(__xlnm._FilterDatabase_1[[#This Row],[SAPSA Number]],'DS Point summary'!A:A,'DS Point summary'!G:G)</f>
        <v>#N/A</v>
      </c>
      <c r="I26" s="19" t="s">
        <v>363</v>
      </c>
      <c r="J26" s="21">
        <f>(IF(L26&gt;0,1,0)+(IF(M26&gt;0,1,0))+(IF(N26&gt;0,1,0))+(IF(O26&gt;0,1,0))+(IF(P26&gt;0,1,0))+(IF(Q26&gt;0,1,0))+(IF(R26&gt;0,1,0))+(IF(S26&gt;0,1,0))+(IF(T26&gt;0,1,0))+(IF(U26&gt;0,1,0))+(IF(V26&gt;0,1,0))+(IF(W26&gt;0,1,0)))</f>
        <v>0</v>
      </c>
      <c r="K26" s="22">
        <f>(LARGE(L26:W26,1)+LARGE(L26:W26,2)+LARGE(L26:W26,3)+LARGE(L26:W26,4)+LARGE(L26:W26,5))/5</f>
        <v>0</v>
      </c>
      <c r="L26" s="23">
        <v>0</v>
      </c>
      <c r="M26" s="24">
        <v>0</v>
      </c>
      <c r="N26" s="23">
        <v>0</v>
      </c>
      <c r="O26" s="24">
        <v>0</v>
      </c>
      <c r="P26" s="23">
        <v>0</v>
      </c>
      <c r="Q26" s="24">
        <v>0</v>
      </c>
      <c r="R26" s="23">
        <v>0</v>
      </c>
      <c r="S26" s="24">
        <v>0</v>
      </c>
      <c r="T26" s="23">
        <v>0</v>
      </c>
      <c r="U26" s="24">
        <v>0</v>
      </c>
      <c r="V26" s="23">
        <v>0</v>
      </c>
      <c r="W26" s="24">
        <v>0</v>
      </c>
    </row>
    <row r="27" spans="1:23" ht="14.45" customHeight="1" x14ac:dyDescent="0.25">
      <c r="A27" s="17">
        <f>RANK(K27,K$2:K$144,0)</f>
        <v>22</v>
      </c>
      <c r="B27" s="25"/>
      <c r="C27" s="25">
        <f>_xlfn.XLOOKUP(__xlnm._FilterDatabase_1[[#This Row],[SAPSA Number]],Table1[SAPSA number],Table1[Paid up])</f>
        <v>0</v>
      </c>
      <c r="D27" s="19">
        <f>_xlfn.XLOOKUP(__xlnm._FilterDatabase_1[[#This Row],[SAPSA Number]],'DS Point summary'!A:A,'DS Point summary'!C:C)</f>
        <v>0</v>
      </c>
      <c r="E27" s="19">
        <f>_xlfn.XLOOKUP(__xlnm._FilterDatabase_1[[#This Row],[SAPSA Number]],'DS Point summary'!A:A,'DS Point summary'!D:D)</f>
        <v>0</v>
      </c>
      <c r="F27" s="28">
        <f>_xlfn.XLOOKUP(__xlnm._FilterDatabase_1[[#This Row],[SAPSA Number]],'DS Point summary'!A:A,'DS Point summary'!E:E)</f>
        <v>0</v>
      </c>
      <c r="G27" s="17">
        <f>_xlfn.XLOOKUP(__xlnm._FilterDatabase_1[[#This Row],[SAPSA Number]],'DS Point summary'!A:A,'DS Point summary'!F:F)</f>
        <v>0</v>
      </c>
      <c r="H27" s="19" t="e">
        <f>_xlfn.XLOOKUP(__xlnm._FilterDatabase_1[[#This Row],[SAPSA Number]],'DS Point summary'!A:A,'DS Point summary'!G:G)</f>
        <v>#N/A</v>
      </c>
      <c r="I27" s="19" t="s">
        <v>363</v>
      </c>
      <c r="J27" s="21">
        <f>(IF(L27&gt;0,1,0)+(IF(M27&gt;0,1,0))+(IF(N27&gt;0,1,0))+(IF(O27&gt;0,1,0))+(IF(P27&gt;0,1,0))+(IF(Q27&gt;0,1,0))+(IF(R27&gt;0,1,0))+(IF(S27&gt;0,1,0))+(IF(T27&gt;0,1,0))+(IF(U27&gt;0,1,0))+(IF(V27&gt;0,1,0))+(IF(W27&gt;0,1,0)))</f>
        <v>0</v>
      </c>
      <c r="K27" s="22">
        <f>(LARGE(L27:W27,1)+LARGE(L27:W27,2)+LARGE(L27:W27,3)+LARGE(L27:W27,4)+LARGE(L27:W27,5))/5</f>
        <v>0</v>
      </c>
      <c r="L27" s="23">
        <v>0</v>
      </c>
      <c r="M27" s="24">
        <v>0</v>
      </c>
      <c r="N27" s="23">
        <v>0</v>
      </c>
      <c r="O27" s="24">
        <v>0</v>
      </c>
      <c r="P27" s="23">
        <v>0</v>
      </c>
      <c r="Q27" s="24">
        <v>0</v>
      </c>
      <c r="R27" s="23">
        <v>0</v>
      </c>
      <c r="S27" s="24">
        <v>0</v>
      </c>
      <c r="T27" s="23">
        <v>0</v>
      </c>
      <c r="U27" s="24">
        <v>0</v>
      </c>
      <c r="V27" s="23">
        <v>0</v>
      </c>
      <c r="W27" s="24">
        <v>0</v>
      </c>
    </row>
    <row r="28" spans="1:23" ht="14.45" customHeight="1" x14ac:dyDescent="0.25">
      <c r="A28" s="17">
        <f>RANK(K28,K$2:K$144,0)</f>
        <v>22</v>
      </c>
      <c r="B28" s="25">
        <v>7271</v>
      </c>
      <c r="C28" s="25" t="str">
        <f>_xlfn.XLOOKUP(__xlnm._FilterDatabase_1[[#This Row],[SAPSA Number]],Table1[SAPSA number],Table1[Paid up])</f>
        <v>Y</v>
      </c>
      <c r="D28" s="19" t="str">
        <f>_xlfn.XLOOKUP(__xlnm._FilterDatabase_1[[#This Row],[SAPSA Number]],'DS Point summary'!A:A,'DS Point summary'!C:C)</f>
        <v>Johan</v>
      </c>
      <c r="E28" s="19" t="str">
        <f>_xlfn.XLOOKUP(__xlnm._FilterDatabase_1[[#This Row],[SAPSA Number]],'DS Point summary'!A:A,'DS Point summary'!D:D)</f>
        <v>Jacobs</v>
      </c>
      <c r="F28" s="28" t="str">
        <f>_xlfn.XLOOKUP(__xlnm._FilterDatabase_1[[#This Row],[SAPSA Number]],'DS Point summary'!A:A,'DS Point summary'!E:E)</f>
        <v>J</v>
      </c>
      <c r="G28" s="17" t="str">
        <f ca="1">_xlfn.XLOOKUP(__xlnm._FilterDatabase_1[[#This Row],[SAPSA Number]],'DS Point summary'!A:A,'DS Point summary'!F:F)</f>
        <v xml:space="preserve"> </v>
      </c>
      <c r="H28" s="19">
        <f ca="1">_xlfn.XLOOKUP(__xlnm._FilterDatabase_1[[#This Row],[SAPSA Number]],'DS Point summary'!A:A,'DS Point summary'!G:G)</f>
        <v>45</v>
      </c>
      <c r="I28" s="19" t="s">
        <v>363</v>
      </c>
      <c r="J28" s="21">
        <f>(IF(L28&gt;0,1,0)+(IF(M28&gt;0,1,0))+(IF(N28&gt;0,1,0))+(IF(O28&gt;0,1,0))+(IF(P28&gt;0,1,0))+(IF(Q28&gt;0,1,0))+(IF(R28&gt;0,1,0))+(IF(S28&gt;0,1,0))+(IF(T28&gt;0,1,0))+(IF(U28&gt;0,1,0))+(IF(V28&gt;0,1,0))+(IF(W28&gt;0,1,0)))</f>
        <v>0</v>
      </c>
      <c r="K28" s="22">
        <f>(LARGE(L28:W28,1)+LARGE(L28:W28,2)+LARGE(L28:W28,3)+LARGE(L28:W28,4)+LARGE(L28:W28,5))/5</f>
        <v>0</v>
      </c>
      <c r="L28" s="23">
        <v>0</v>
      </c>
      <c r="M28" s="24">
        <v>0</v>
      </c>
      <c r="N28" s="23">
        <v>0</v>
      </c>
      <c r="O28" s="24">
        <v>0</v>
      </c>
      <c r="P28" s="23">
        <v>0</v>
      </c>
      <c r="Q28" s="24">
        <v>0</v>
      </c>
      <c r="R28" s="23">
        <v>0</v>
      </c>
      <c r="S28" s="24">
        <v>0</v>
      </c>
      <c r="T28" s="23">
        <v>0</v>
      </c>
      <c r="U28" s="24">
        <v>0</v>
      </c>
      <c r="V28" s="23">
        <v>0</v>
      </c>
      <c r="W28" s="24">
        <v>0</v>
      </c>
    </row>
    <row r="29" spans="1:23" ht="14.45" customHeight="1" x14ac:dyDescent="0.25">
      <c r="A29" s="17">
        <f>RANK(K29,K$2:K$144,0)</f>
        <v>22</v>
      </c>
      <c r="B29" s="25">
        <v>1471</v>
      </c>
      <c r="C29" s="25" t="str">
        <f>_xlfn.XLOOKUP(__xlnm._FilterDatabase_1[[#This Row],[SAPSA Number]],Table1[SAPSA number],Table1[Paid up])</f>
        <v>Y</v>
      </c>
      <c r="D29" s="19" t="str">
        <f>_xlfn.XLOOKUP(__xlnm._FilterDatabase_1[[#This Row],[SAPSA Number]],'DS Point summary'!A:A,'DS Point summary'!C:C)</f>
        <v>Nikolaus Phillip Karl</v>
      </c>
      <c r="E29" s="19" t="str">
        <f>_xlfn.XLOOKUP(__xlnm._FilterDatabase_1[[#This Row],[SAPSA Number]],'DS Point summary'!A:A,'DS Point summary'!D:D)</f>
        <v>Bernhard</v>
      </c>
      <c r="F29" s="28" t="str">
        <f>_xlfn.XLOOKUP(__xlnm._FilterDatabase_1[[#This Row],[SAPSA Number]],'DS Point summary'!A:A,'DS Point summary'!E:E)</f>
        <v>NPK</v>
      </c>
      <c r="G29" s="17" t="str">
        <f ca="1">_xlfn.XLOOKUP(__xlnm._FilterDatabase_1[[#This Row],[SAPSA Number]],'DS Point summary'!A:A,'DS Point summary'!F:F)</f>
        <v xml:space="preserve"> </v>
      </c>
      <c r="H29" s="19">
        <f ca="1">_xlfn.XLOOKUP(__xlnm._FilterDatabase_1[[#This Row],[SAPSA Number]],'DS Point summary'!A:A,'DS Point summary'!G:G)</f>
        <v>41</v>
      </c>
      <c r="I29" s="19" t="s">
        <v>363</v>
      </c>
      <c r="J29" s="21">
        <f>(IF(L29&gt;0,1,0)+(IF(M29&gt;0,1,0))+(IF(N29&gt;0,1,0))+(IF(O29&gt;0,1,0))+(IF(P29&gt;0,1,0))+(IF(Q29&gt;0,1,0))+(IF(R29&gt;0,1,0))+(IF(S29&gt;0,1,0))+(IF(T29&gt;0,1,0))+(IF(U29&gt;0,1,0))+(IF(V29&gt;0,1,0))+(IF(W29&gt;0,1,0)))</f>
        <v>0</v>
      </c>
      <c r="K29" s="22">
        <f>(LARGE(L29:W29,1)+LARGE(L29:W29,2)+LARGE(L29:W29,3)+LARGE(L29:W29,4)+LARGE(L29:W29,5))/5</f>
        <v>0</v>
      </c>
      <c r="L29" s="23">
        <v>0</v>
      </c>
      <c r="M29" s="24">
        <v>0</v>
      </c>
      <c r="N29" s="23">
        <v>0</v>
      </c>
      <c r="O29" s="24">
        <v>0</v>
      </c>
      <c r="P29" s="23">
        <v>0</v>
      </c>
      <c r="Q29" s="24">
        <v>0</v>
      </c>
      <c r="R29" s="23">
        <v>0</v>
      </c>
      <c r="S29" s="24">
        <v>0</v>
      </c>
      <c r="T29" s="23">
        <v>0</v>
      </c>
      <c r="U29" s="24">
        <v>0</v>
      </c>
      <c r="V29" s="23">
        <v>0</v>
      </c>
      <c r="W29" s="24">
        <v>0</v>
      </c>
    </row>
    <row r="30" spans="1:23" ht="14.45" customHeight="1" x14ac:dyDescent="0.25">
      <c r="A30" s="17">
        <f>RANK(K30,K$2:K$144,0)</f>
        <v>22</v>
      </c>
      <c r="B30" s="26">
        <v>4624</v>
      </c>
      <c r="C30" s="25" t="str">
        <f>_xlfn.XLOOKUP(__xlnm._FilterDatabase_1[[#This Row],[SAPSA Number]],Table1[SAPSA number],Table1[Paid up])</f>
        <v>Y</v>
      </c>
      <c r="D30" s="19" t="str">
        <f>_xlfn.XLOOKUP(__xlnm._FilterDatabase_1[[#This Row],[SAPSA Number]],'DS Point summary'!A:A,'DS Point summary'!C:C)</f>
        <v>Stephanus Christiaan</v>
      </c>
      <c r="E30" s="19" t="str">
        <f>_xlfn.XLOOKUP(__xlnm._FilterDatabase_1[[#This Row],[SAPSA Number]],'DS Point summary'!A:A,'DS Point summary'!D:D)</f>
        <v>Bester</v>
      </c>
      <c r="F30" s="28" t="str">
        <f>_xlfn.XLOOKUP(__xlnm._FilterDatabase_1[[#This Row],[SAPSA Number]],'DS Point summary'!A:A,'DS Point summary'!E:E)</f>
        <v>SC</v>
      </c>
      <c r="G30" s="17" t="str">
        <f ca="1">_xlfn.XLOOKUP(__xlnm._FilterDatabase_1[[#This Row],[SAPSA Number]],'DS Point summary'!A:A,'DS Point summary'!F:F)</f>
        <v>S</v>
      </c>
      <c r="H30" s="19">
        <f ca="1">_xlfn.XLOOKUP(__xlnm._FilterDatabase_1[[#This Row],[SAPSA Number]],'DS Point summary'!A:A,'DS Point summary'!G:G)</f>
        <v>56</v>
      </c>
      <c r="I30" s="19" t="s">
        <v>363</v>
      </c>
      <c r="J30" s="21">
        <f>(IF(L30&gt;0,1,0)+(IF(M30&gt;0,1,0))+(IF(N30&gt;0,1,0))+(IF(O30&gt;0,1,0))+(IF(P30&gt;0,1,0))+(IF(Q30&gt;0,1,0))+(IF(R30&gt;0,1,0))+(IF(S30&gt;0,1,0))+(IF(T30&gt;0,1,0))+(IF(U30&gt;0,1,0))+(IF(V30&gt;0,1,0))+(IF(W30&gt;0,1,0)))</f>
        <v>0</v>
      </c>
      <c r="K30" s="22">
        <f>(LARGE(L30:W30,1)+LARGE(L30:W30,2)+LARGE(L30:W30,3)+LARGE(L30:W30,4)+LARGE(L30:W30,5))/5</f>
        <v>0</v>
      </c>
      <c r="L30" s="23">
        <v>0</v>
      </c>
      <c r="M30" s="24">
        <v>0</v>
      </c>
      <c r="N30" s="23">
        <v>0</v>
      </c>
      <c r="O30" s="24">
        <v>0</v>
      </c>
      <c r="P30" s="23">
        <v>0</v>
      </c>
      <c r="Q30" s="24">
        <v>0</v>
      </c>
      <c r="R30" s="23">
        <v>0</v>
      </c>
      <c r="S30" s="24">
        <v>0</v>
      </c>
      <c r="T30" s="23">
        <v>0</v>
      </c>
      <c r="U30" s="24">
        <v>0</v>
      </c>
      <c r="V30" s="23">
        <v>0</v>
      </c>
      <c r="W30" s="24">
        <v>0</v>
      </c>
    </row>
    <row r="31" spans="1:23" ht="14.45" customHeight="1" x14ac:dyDescent="0.25">
      <c r="A31" s="17">
        <f>RANK(K31,K$2:K$144,0)</f>
        <v>22</v>
      </c>
      <c r="B31" s="25">
        <v>3349</v>
      </c>
      <c r="C31" s="25" t="str">
        <f>_xlfn.XLOOKUP(__xlnm._FilterDatabase_1[[#This Row],[SAPSA Number]],Table1[SAPSA number],Table1[Paid up])</f>
        <v>Y</v>
      </c>
      <c r="D31" s="19" t="str">
        <f>_xlfn.XLOOKUP(__xlnm._FilterDatabase_1[[#This Row],[SAPSA Number]],'DS Point summary'!A:A,'DS Point summary'!C:C)</f>
        <v>Stefanus Christiaan</v>
      </c>
      <c r="E31" s="19" t="str">
        <f>_xlfn.XLOOKUP(__xlnm._FilterDatabase_1[[#This Row],[SAPSA Number]],'DS Point summary'!A:A,'DS Point summary'!D:D)</f>
        <v>Bosch</v>
      </c>
      <c r="F31" s="28" t="str">
        <f>_xlfn.XLOOKUP(__xlnm._FilterDatabase_1[[#This Row],[SAPSA Number]],'DS Point summary'!A:A,'DS Point summary'!E:E)</f>
        <v>SC</v>
      </c>
      <c r="G31" s="17" t="str">
        <f ca="1">_xlfn.XLOOKUP(__xlnm._FilterDatabase_1[[#This Row],[SAPSA Number]],'DS Point summary'!A:A,'DS Point summary'!F:F)</f>
        <v>S</v>
      </c>
      <c r="H31" s="19">
        <f ca="1">_xlfn.XLOOKUP(__xlnm._FilterDatabase_1[[#This Row],[SAPSA Number]],'DS Point summary'!A:A,'DS Point summary'!G:G)</f>
        <v>52</v>
      </c>
      <c r="I31" s="19" t="s">
        <v>363</v>
      </c>
      <c r="J31" s="21">
        <f>(IF(L31&gt;0,1,0)+(IF(M31&gt;0,1,0))+(IF(N31&gt;0,1,0))+(IF(O31&gt;0,1,0))+(IF(P31&gt;0,1,0))+(IF(Q31&gt;0,1,0))+(IF(R31&gt;0,1,0))+(IF(S31&gt;0,1,0))+(IF(T31&gt;0,1,0))+(IF(U31&gt;0,1,0))+(IF(V31&gt;0,1,0))+(IF(W31&gt;0,1,0)))</f>
        <v>0</v>
      </c>
      <c r="K31" s="22">
        <f>(LARGE(L31:W31,1)+LARGE(L31:W31,2)+LARGE(L31:W31,3)+LARGE(L31:W31,4)+LARGE(L31:W31,5))/5</f>
        <v>0</v>
      </c>
      <c r="L31" s="23">
        <v>0</v>
      </c>
      <c r="M31" s="24">
        <v>0</v>
      </c>
      <c r="N31" s="23">
        <v>0</v>
      </c>
      <c r="O31" s="24">
        <v>0</v>
      </c>
      <c r="P31" s="23">
        <v>0</v>
      </c>
      <c r="Q31" s="24">
        <v>0</v>
      </c>
      <c r="R31" s="23">
        <v>0</v>
      </c>
      <c r="S31" s="24">
        <v>0</v>
      </c>
      <c r="T31" s="23">
        <v>0</v>
      </c>
      <c r="U31" s="24">
        <v>0</v>
      </c>
      <c r="V31" s="23">
        <v>0</v>
      </c>
      <c r="W31" s="24">
        <v>0</v>
      </c>
    </row>
    <row r="32" spans="1:23" ht="14.45" customHeight="1" x14ac:dyDescent="0.25">
      <c r="A32" s="17">
        <f>RANK(K32,K$2:K$163,0)</f>
        <v>22</v>
      </c>
      <c r="B32" s="18">
        <v>4621</v>
      </c>
      <c r="C32" s="25" t="str">
        <f>_xlfn.XLOOKUP(__xlnm._FilterDatabase_1[[#This Row],[SAPSA Number]],Table1[SAPSA number],Table1[Paid up])</f>
        <v>Y</v>
      </c>
      <c r="D32" s="19" t="str">
        <f>_xlfn.XLOOKUP(__xlnm._FilterDatabase_1[[#This Row],[SAPSA Number]],'DS Point summary'!A:A,'DS Point summary'!C:C)</f>
        <v>Colin</v>
      </c>
      <c r="E32" s="19" t="str">
        <f>_xlfn.XLOOKUP(__xlnm._FilterDatabase_1[[#This Row],[SAPSA Number]],'DS Point summary'!A:A,'DS Point summary'!D:D)</f>
        <v>Bowring</v>
      </c>
      <c r="F32" s="28" t="str">
        <f>_xlfn.XLOOKUP(__xlnm._FilterDatabase_1[[#This Row],[SAPSA Number]],'DS Point summary'!A:A,'DS Point summary'!E:E)</f>
        <v>C</v>
      </c>
      <c r="G32" s="17" t="str">
        <f ca="1">_xlfn.XLOOKUP(__xlnm._FilterDatabase_1[[#This Row],[SAPSA Number]],'DS Point summary'!A:A,'DS Point summary'!F:F)</f>
        <v>SS</v>
      </c>
      <c r="H32" s="19">
        <f ca="1">_xlfn.XLOOKUP(__xlnm._FilterDatabase_1[[#This Row],[SAPSA Number]],'DS Point summary'!A:A,'DS Point summary'!G:G)</f>
        <v>62</v>
      </c>
      <c r="I32" s="19" t="s">
        <v>363</v>
      </c>
      <c r="J32" s="21">
        <f>(IF(L32&gt;0,1,0)+(IF(M32&gt;0,1,0))+(IF(N32&gt;0,1,0))+(IF(O32&gt;0,1,0))+(IF(P32&gt;0,1,0))+(IF(Q32&gt;0,1,0))+(IF(R32&gt;0,1,0))+(IF(S32&gt;0,1,0))+(IF(T32&gt;0,1,0))+(IF(U32&gt;0,1,0))+(IF(V32&gt;0,1,0))+(IF(W32&gt;0,1,0)))</f>
        <v>0</v>
      </c>
      <c r="K32" s="22">
        <f>(LARGE(L32:W32,1)+LARGE(L32:W32,2)+LARGE(L32:W32,3)+LARGE(L32:W32,4)+LARGE(L32:W32,5))/5</f>
        <v>0</v>
      </c>
      <c r="L32" s="23">
        <v>0</v>
      </c>
      <c r="M32" s="24">
        <v>0</v>
      </c>
      <c r="N32" s="23">
        <v>0</v>
      </c>
      <c r="O32" s="24">
        <v>0</v>
      </c>
      <c r="P32" s="23">
        <v>0</v>
      </c>
      <c r="Q32" s="24">
        <v>0</v>
      </c>
      <c r="R32" s="23">
        <v>0</v>
      </c>
      <c r="S32" s="24">
        <v>0</v>
      </c>
      <c r="T32" s="23">
        <v>0</v>
      </c>
      <c r="U32" s="24">
        <v>0</v>
      </c>
      <c r="V32" s="23">
        <v>0</v>
      </c>
      <c r="W32" s="24">
        <v>0</v>
      </c>
    </row>
    <row r="33" spans="1:23" ht="14.45" customHeight="1" x14ac:dyDescent="0.25">
      <c r="A33" s="17">
        <f>RANK(K33,K$2:K$144,0)</f>
        <v>22</v>
      </c>
      <c r="B33" s="25">
        <v>3350</v>
      </c>
      <c r="C33" s="25" t="str">
        <f>_xlfn.XLOOKUP(__xlnm._FilterDatabase_1[[#This Row],[SAPSA Number]],Table1[SAPSA number],Table1[Paid up])</f>
        <v>Y</v>
      </c>
      <c r="D33" s="19" t="str">
        <f>_xlfn.XLOOKUP(__xlnm._FilterDatabase_1[[#This Row],[SAPSA Number]],'DS Point summary'!A:A,'DS Point summary'!C:C)</f>
        <v>Conrad Ernest</v>
      </c>
      <c r="E33" s="19" t="str">
        <f>_xlfn.XLOOKUP(__xlnm._FilterDatabase_1[[#This Row],[SAPSA Number]],'DS Point summary'!A:A,'DS Point summary'!D:D)</f>
        <v>Brandt</v>
      </c>
      <c r="F33" s="28" t="str">
        <f>_xlfn.XLOOKUP(__xlnm._FilterDatabase_1[[#This Row],[SAPSA Number]],'DS Point summary'!A:A,'DS Point summary'!E:E)</f>
        <v>CE</v>
      </c>
      <c r="G33" s="17" t="str">
        <f ca="1">_xlfn.XLOOKUP(__xlnm._FilterDatabase_1[[#This Row],[SAPSA Number]],'DS Point summary'!A:A,'DS Point summary'!F:F)</f>
        <v>S</v>
      </c>
      <c r="H33" s="19">
        <f ca="1">_xlfn.XLOOKUP(__xlnm._FilterDatabase_1[[#This Row],[SAPSA Number]],'DS Point summary'!A:A,'DS Point summary'!G:G)</f>
        <v>50</v>
      </c>
      <c r="I33" s="19" t="s">
        <v>363</v>
      </c>
      <c r="J33" s="21">
        <f>(IF(L33&gt;0,1,0)+(IF(M33&gt;0,1,0))+(IF(N33&gt;0,1,0))+(IF(O33&gt;0,1,0))+(IF(P33&gt;0,1,0))+(IF(Q33&gt;0,1,0))+(IF(R33&gt;0,1,0))+(IF(S33&gt;0,1,0))+(IF(T33&gt;0,1,0))+(IF(U33&gt;0,1,0))+(IF(V33&gt;0,1,0))+(IF(W33&gt;0,1,0)))</f>
        <v>1</v>
      </c>
      <c r="K33" s="22">
        <f>(LARGE(L33:W33,1)+LARGE(L33:W33,2)+LARGE(L33:W33,3)+LARGE(L33:W33,4)+LARGE(L33:W33,5))/5</f>
        <v>0</v>
      </c>
      <c r="L33" s="23">
        <v>0</v>
      </c>
      <c r="M33" s="24">
        <v>0</v>
      </c>
      <c r="N33" s="23" t="s">
        <v>691</v>
      </c>
      <c r="O33" s="24">
        <v>0</v>
      </c>
      <c r="P33" s="23">
        <v>0</v>
      </c>
      <c r="Q33" s="24">
        <v>0</v>
      </c>
      <c r="R33" s="23">
        <v>0</v>
      </c>
      <c r="S33" s="24">
        <v>0</v>
      </c>
      <c r="T33" s="23">
        <v>0</v>
      </c>
      <c r="U33" s="24">
        <v>0</v>
      </c>
      <c r="V33" s="23">
        <v>0</v>
      </c>
      <c r="W33" s="24">
        <v>0</v>
      </c>
    </row>
    <row r="34" spans="1:23" ht="14.45" customHeight="1" x14ac:dyDescent="0.25">
      <c r="A34" s="17">
        <f>RANK(K34,K$2:K$144,0)</f>
        <v>22</v>
      </c>
      <c r="B34" s="26">
        <v>3576</v>
      </c>
      <c r="C34" s="25" t="str">
        <f>_xlfn.XLOOKUP(__xlnm._FilterDatabase_1[[#This Row],[SAPSA Number]],Table1[SAPSA number],Table1[Paid up])</f>
        <v>Y</v>
      </c>
      <c r="D34" s="19" t="str">
        <f>_xlfn.XLOOKUP(__xlnm._FilterDatabase_1[[#This Row],[SAPSA Number]],'DS Point summary'!A:A,'DS Point summary'!C:C)</f>
        <v>Christoff Mechiel</v>
      </c>
      <c r="E34" s="19" t="str">
        <f>_xlfn.XLOOKUP(__xlnm._FilterDatabase_1[[#This Row],[SAPSA Number]],'DS Point summary'!A:A,'DS Point summary'!D:D)</f>
        <v>Brandt</v>
      </c>
      <c r="F34" s="28" t="str">
        <f>_xlfn.XLOOKUP(__xlnm._FilterDatabase_1[[#This Row],[SAPSA Number]],'DS Point summary'!A:A,'DS Point summary'!E:E)</f>
        <v>CM</v>
      </c>
      <c r="G34" s="17" t="str">
        <f ca="1">_xlfn.XLOOKUP(__xlnm._FilterDatabase_1[[#This Row],[SAPSA Number]],'DS Point summary'!A:A,'DS Point summary'!F:F)</f>
        <v xml:space="preserve"> </v>
      </c>
      <c r="H34" s="19">
        <f ca="1">_xlfn.XLOOKUP(__xlnm._FilterDatabase_1[[#This Row],[SAPSA Number]],'DS Point summary'!A:A,'DS Point summary'!G:G)</f>
        <v>46</v>
      </c>
      <c r="I34" s="19" t="s">
        <v>363</v>
      </c>
      <c r="J34" s="21">
        <f>(IF(L34&gt;0,1,0)+(IF(M34&gt;0,1,0))+(IF(N34&gt;0,1,0))+(IF(O34&gt;0,1,0))+(IF(P34&gt;0,1,0))+(IF(Q34&gt;0,1,0))+(IF(R34&gt;0,1,0))+(IF(S34&gt;0,1,0))+(IF(T34&gt;0,1,0))+(IF(U34&gt;0,1,0))+(IF(V34&gt;0,1,0))+(IF(W34&gt;0,1,0)))</f>
        <v>0</v>
      </c>
      <c r="K34" s="22">
        <f>(LARGE(L34:W34,1)+LARGE(L34:W34,2)+LARGE(L34:W34,3)+LARGE(L34:W34,4)+LARGE(L34:W34,5))/5</f>
        <v>0</v>
      </c>
      <c r="L34" s="23">
        <v>0</v>
      </c>
      <c r="M34" s="24">
        <v>0</v>
      </c>
      <c r="N34" s="23">
        <v>0</v>
      </c>
      <c r="O34" s="24">
        <v>0</v>
      </c>
      <c r="P34" s="23">
        <v>0</v>
      </c>
      <c r="Q34" s="24">
        <v>0</v>
      </c>
      <c r="R34" s="23">
        <v>0</v>
      </c>
      <c r="S34" s="24">
        <v>0</v>
      </c>
      <c r="T34" s="23">
        <v>0</v>
      </c>
      <c r="U34" s="24">
        <v>0</v>
      </c>
      <c r="V34" s="23">
        <v>0</v>
      </c>
      <c r="W34" s="24">
        <v>0</v>
      </c>
    </row>
    <row r="35" spans="1:23" ht="14.45" customHeight="1" x14ac:dyDescent="0.25">
      <c r="A35" s="17">
        <f>RANK(K35,K$2:K$144,0)</f>
        <v>22</v>
      </c>
      <c r="B35" s="18">
        <v>3577</v>
      </c>
      <c r="C35" s="25" t="str">
        <f>_xlfn.XLOOKUP(__xlnm._FilterDatabase_1[[#This Row],[SAPSA Number]],Table1[SAPSA number],Table1[Paid up])</f>
        <v>Y</v>
      </c>
      <c r="D35" s="19" t="str">
        <f>_xlfn.XLOOKUP(__xlnm._FilterDatabase_1[[#This Row],[SAPSA Number]],'DS Point summary'!A:A,'DS Point summary'!C:C)</f>
        <v>Werner</v>
      </c>
      <c r="E35" s="19" t="str">
        <f>_xlfn.XLOOKUP(__xlnm._FilterDatabase_1[[#This Row],[SAPSA Number]],'DS Point summary'!A:A,'DS Point summary'!D:D)</f>
        <v>Britz</v>
      </c>
      <c r="F35" s="28" t="str">
        <f>_xlfn.XLOOKUP(__xlnm._FilterDatabase_1[[#This Row],[SAPSA Number]],'DS Point summary'!A:A,'DS Point summary'!E:E)</f>
        <v>W</v>
      </c>
      <c r="G35" s="17" t="str">
        <f ca="1">_xlfn.XLOOKUP(__xlnm._FilterDatabase_1[[#This Row],[SAPSA Number]],'DS Point summary'!A:A,'DS Point summary'!F:F)</f>
        <v xml:space="preserve"> </v>
      </c>
      <c r="H35" s="19">
        <f ca="1">_xlfn.XLOOKUP(__xlnm._FilterDatabase_1[[#This Row],[SAPSA Number]],'DS Point summary'!A:A,'DS Point summary'!G:G)</f>
        <v>43</v>
      </c>
      <c r="I35" s="19" t="s">
        <v>363</v>
      </c>
      <c r="J35" s="21">
        <f>(IF(L35&gt;0,1,0)+(IF(M35&gt;0,1,0))+(IF(N35&gt;0,1,0))+(IF(O35&gt;0,1,0))+(IF(P35&gt;0,1,0))+(IF(Q35&gt;0,1,0))+(IF(R35&gt;0,1,0))+(IF(S35&gt;0,1,0))+(IF(T35&gt;0,1,0))+(IF(U35&gt;0,1,0))+(IF(V35&gt;0,1,0))+(IF(W35&gt;0,1,0)))</f>
        <v>0</v>
      </c>
      <c r="K35" s="22">
        <f>(LARGE(L35:W35,1)+LARGE(L35:W35,2)+LARGE(L35:W35,3)+LARGE(L35:W35,4)+LARGE(L35:W35,5))/5</f>
        <v>0</v>
      </c>
      <c r="L35" s="23">
        <v>0</v>
      </c>
      <c r="M35" s="24">
        <v>0</v>
      </c>
      <c r="N35" s="23">
        <v>0</v>
      </c>
      <c r="O35" s="24">
        <v>0</v>
      </c>
      <c r="P35" s="23">
        <v>0</v>
      </c>
      <c r="Q35" s="24">
        <v>0</v>
      </c>
      <c r="R35" s="23">
        <v>0</v>
      </c>
      <c r="S35" s="24">
        <v>0</v>
      </c>
      <c r="T35" s="23">
        <v>0</v>
      </c>
      <c r="U35" s="24">
        <v>0</v>
      </c>
      <c r="V35" s="23">
        <v>0</v>
      </c>
      <c r="W35" s="24">
        <v>0</v>
      </c>
    </row>
    <row r="36" spans="1:23" ht="14.45" customHeight="1" x14ac:dyDescent="0.25">
      <c r="A36" s="17">
        <f>RANK(K36,K$2:K$144,0)</f>
        <v>22</v>
      </c>
      <c r="B36" s="18">
        <v>5304</v>
      </c>
      <c r="C36" s="25" t="str">
        <f>_xlfn.XLOOKUP(__xlnm._FilterDatabase_1[[#This Row],[SAPSA Number]],Table1[SAPSA number],Table1[Paid up])</f>
        <v>Y</v>
      </c>
      <c r="D36" s="19" t="str">
        <f>_xlfn.XLOOKUP(__xlnm._FilterDatabase_1[[#This Row],[SAPSA Number]],'DS Point summary'!A:A,'DS Point summary'!C:C)</f>
        <v>Johan Gerard</v>
      </c>
      <c r="E36" s="19" t="str">
        <f>_xlfn.XLOOKUP(__xlnm._FilterDatabase_1[[#This Row],[SAPSA Number]],'DS Point summary'!A:A,'DS Point summary'!D:D)</f>
        <v>Bultman</v>
      </c>
      <c r="F36" s="28" t="str">
        <f>_xlfn.XLOOKUP(__xlnm._FilterDatabase_1[[#This Row],[SAPSA Number]],'DS Point summary'!A:A,'DS Point summary'!E:E)</f>
        <v>JG</v>
      </c>
      <c r="G36" s="17" t="str">
        <f ca="1">_xlfn.XLOOKUP(__xlnm._FilterDatabase_1[[#This Row],[SAPSA Number]],'DS Point summary'!A:A,'DS Point summary'!F:F)</f>
        <v xml:space="preserve"> </v>
      </c>
      <c r="H36" s="19">
        <f ca="1">_xlfn.XLOOKUP(__xlnm._FilterDatabase_1[[#This Row],[SAPSA Number]],'DS Point summary'!A:A,'DS Point summary'!G:G)</f>
        <v>40</v>
      </c>
      <c r="I36" s="19" t="s">
        <v>363</v>
      </c>
      <c r="J36" s="21">
        <f>(IF(L36&gt;0,1,0)+(IF(M36&gt;0,1,0))+(IF(N36&gt;0,1,0))+(IF(O36&gt;0,1,0))+(IF(P36&gt;0,1,0))+(IF(Q36&gt;0,1,0))+(IF(R36&gt;0,1,0))+(IF(S36&gt;0,1,0))+(IF(T36&gt;0,1,0))+(IF(U36&gt;0,1,0))+(IF(V36&gt;0,1,0))+(IF(W36&gt;0,1,0)))</f>
        <v>0</v>
      </c>
      <c r="K36" s="22">
        <f>(LARGE(L36:W36,1)+LARGE(L36:W36,2)+LARGE(L36:W36,3)+LARGE(L36:W36,4)+LARGE(L36:W36,5))/5</f>
        <v>0</v>
      </c>
      <c r="L36" s="23">
        <v>0</v>
      </c>
      <c r="M36" s="24">
        <v>0</v>
      </c>
      <c r="N36" s="23">
        <v>0</v>
      </c>
      <c r="O36" s="24">
        <v>0</v>
      </c>
      <c r="P36" s="23">
        <v>0</v>
      </c>
      <c r="Q36" s="24">
        <v>0</v>
      </c>
      <c r="R36" s="23">
        <v>0</v>
      </c>
      <c r="S36" s="24">
        <v>0</v>
      </c>
      <c r="T36" s="23">
        <v>0</v>
      </c>
      <c r="U36" s="24">
        <v>0</v>
      </c>
      <c r="V36" s="23">
        <v>0</v>
      </c>
      <c r="W36" s="24">
        <v>0</v>
      </c>
    </row>
    <row r="37" spans="1:23" ht="14.45" customHeight="1" x14ac:dyDescent="0.25">
      <c r="A37" s="17">
        <f>RANK(K37,K$2:K$144,0)</f>
        <v>22</v>
      </c>
      <c r="B37" s="25">
        <v>259</v>
      </c>
      <c r="C37" s="25" t="str">
        <f>_xlfn.XLOOKUP(__xlnm._FilterDatabase_1[[#This Row],[SAPSA Number]],Table1[SAPSA number],Table1[Paid up])</f>
        <v>Y</v>
      </c>
      <c r="D37" s="19" t="str">
        <f>_xlfn.XLOOKUP(__xlnm._FilterDatabase_1[[#This Row],[SAPSA Number]],'DS Point summary'!A:A,'DS Point summary'!C:C)</f>
        <v>Kathleen Beresford</v>
      </c>
      <c r="E37" s="19" t="str">
        <f>_xlfn.XLOOKUP(__xlnm._FilterDatabase_1[[#This Row],[SAPSA Number]],'DS Point summary'!A:A,'DS Point summary'!D:D)</f>
        <v>Carter</v>
      </c>
      <c r="F37" s="28" t="str">
        <f>_xlfn.XLOOKUP(__xlnm._FilterDatabase_1[[#This Row],[SAPSA Number]],'DS Point summary'!A:A,'DS Point summary'!E:E)</f>
        <v>KB</v>
      </c>
      <c r="G37" s="17" t="str">
        <f>_xlfn.XLOOKUP(__xlnm._FilterDatabase_1[[#This Row],[SAPSA Number]],'DS Point summary'!A:A,'DS Point summary'!F:F)</f>
        <v>Lady</v>
      </c>
      <c r="H37" s="19">
        <f ca="1">_xlfn.XLOOKUP(__xlnm._FilterDatabase_1[[#This Row],[SAPSA Number]],'DS Point summary'!A:A,'DS Point summary'!G:G)</f>
        <v>38</v>
      </c>
      <c r="I37" s="19" t="s">
        <v>363</v>
      </c>
      <c r="J37" s="21">
        <f>(IF(L37&gt;0,1,0)+(IF(M37&gt;0,1,0))+(IF(N37&gt;0,1,0))+(IF(O37&gt;0,1,0))+(IF(P37&gt;0,1,0))+(IF(Q37&gt;0,1,0))+(IF(R37&gt;0,1,0))+(IF(S37&gt;0,1,0))+(IF(T37&gt;0,1,0))+(IF(U37&gt;0,1,0))+(IF(V37&gt;0,1,0))+(IF(W37&gt;0,1,0)))</f>
        <v>0</v>
      </c>
      <c r="K37" s="22">
        <f>(LARGE(L37:W37,1)+LARGE(L37:W37,2)+LARGE(L37:W37,3)+LARGE(L37:W37,4)+LARGE(L37:W37,5))/5</f>
        <v>0</v>
      </c>
      <c r="L37" s="23">
        <v>0</v>
      </c>
      <c r="M37" s="24">
        <v>0</v>
      </c>
      <c r="N37" s="23">
        <v>0</v>
      </c>
      <c r="O37" s="24">
        <v>0</v>
      </c>
      <c r="P37" s="23">
        <v>0</v>
      </c>
      <c r="Q37" s="24">
        <v>0</v>
      </c>
      <c r="R37" s="23">
        <v>0</v>
      </c>
      <c r="S37" s="24">
        <v>0</v>
      </c>
      <c r="T37" s="23">
        <v>0</v>
      </c>
      <c r="U37" s="24">
        <v>0</v>
      </c>
      <c r="V37" s="23">
        <v>0</v>
      </c>
      <c r="W37" s="24">
        <v>0</v>
      </c>
    </row>
    <row r="38" spans="1:23" ht="14.45" customHeight="1" x14ac:dyDescent="0.25">
      <c r="A38" s="17">
        <f>RANK(K38,K$2:K$144,0)</f>
        <v>22</v>
      </c>
      <c r="B38" s="25">
        <v>591</v>
      </c>
      <c r="C38" s="25" t="str">
        <f>_xlfn.XLOOKUP(__xlnm._FilterDatabase_1[[#This Row],[SAPSA Number]],Table1[SAPSA number],Table1[Paid up])</f>
        <v>Y</v>
      </c>
      <c r="D38" s="19" t="str">
        <f>_xlfn.XLOOKUP(__xlnm._FilterDatabase_1[[#This Row],[SAPSA Number]],'DS Point summary'!A:A,'DS Point summary'!C:C)</f>
        <v>Enrico</v>
      </c>
      <c r="E38" s="19" t="str">
        <f>_xlfn.XLOOKUP(__xlnm._FilterDatabase_1[[#This Row],[SAPSA Number]],'DS Point summary'!A:A,'DS Point summary'!D:D)</f>
        <v>Cupido</v>
      </c>
      <c r="F38" s="28" t="str">
        <f>_xlfn.XLOOKUP(__xlnm._FilterDatabase_1[[#This Row],[SAPSA Number]],'DS Point summary'!A:A,'DS Point summary'!E:E)</f>
        <v>E</v>
      </c>
      <c r="G38" s="17" t="str">
        <f ca="1">_xlfn.XLOOKUP(__xlnm._FilterDatabase_1[[#This Row],[SAPSA Number]],'DS Point summary'!A:A,'DS Point summary'!F:F)</f>
        <v>GS</v>
      </c>
      <c r="H38" s="19">
        <f ca="1">_xlfn.XLOOKUP(__xlnm._FilterDatabase_1[[#This Row],[SAPSA Number]],'DS Point summary'!A:A,'DS Point summary'!G:G)</f>
        <v>74</v>
      </c>
      <c r="I38" s="19" t="s">
        <v>363</v>
      </c>
      <c r="J38" s="21">
        <f>(IF(L38&gt;0,1,0)+(IF(M38&gt;0,1,0))+(IF(N38&gt;0,1,0))+(IF(O38&gt;0,1,0))+(IF(P38&gt;0,1,0))+(IF(Q38&gt;0,1,0))+(IF(R38&gt;0,1,0))+(IF(S38&gt;0,1,0))+(IF(T38&gt;0,1,0))+(IF(U38&gt;0,1,0))+(IF(V38&gt;0,1,0))+(IF(W38&gt;0,1,0)))</f>
        <v>0</v>
      </c>
      <c r="K38" s="22">
        <f>(LARGE(L38:W38,1)+LARGE(L38:W38,2)+LARGE(L38:W38,3)+LARGE(L38:W38,4)+LARGE(L38:W38,5))/5</f>
        <v>0</v>
      </c>
      <c r="L38" s="23">
        <v>0</v>
      </c>
      <c r="M38" s="24">
        <v>0</v>
      </c>
      <c r="N38" s="23">
        <v>0</v>
      </c>
      <c r="O38" s="24">
        <v>0</v>
      </c>
      <c r="P38" s="23">
        <v>0</v>
      </c>
      <c r="Q38" s="24">
        <v>0</v>
      </c>
      <c r="R38" s="23">
        <v>0</v>
      </c>
      <c r="S38" s="24">
        <v>0</v>
      </c>
      <c r="T38" s="23">
        <v>0</v>
      </c>
      <c r="U38" s="24">
        <v>0</v>
      </c>
      <c r="V38" s="23">
        <v>0</v>
      </c>
      <c r="W38" s="24">
        <v>0</v>
      </c>
    </row>
    <row r="39" spans="1:23" ht="14.45" customHeight="1" x14ac:dyDescent="0.25">
      <c r="A39" s="17">
        <f>RANK(K39,K$2:K$144,0)</f>
        <v>22</v>
      </c>
      <c r="B39" s="25">
        <v>601</v>
      </c>
      <c r="C39" s="25" t="str">
        <f>_xlfn.XLOOKUP(__xlnm._FilterDatabase_1[[#This Row],[SAPSA Number]],Table1[SAPSA number],Table1[Paid up])</f>
        <v>Y</v>
      </c>
      <c r="D39" s="19" t="str">
        <f>_xlfn.XLOOKUP(__xlnm._FilterDatabase_1[[#This Row],[SAPSA Number]],'DS Point summary'!A:A,'DS Point summary'!C:C)</f>
        <v>Piero</v>
      </c>
      <c r="E39" s="19" t="str">
        <f>_xlfn.XLOOKUP(__xlnm._FilterDatabase_1[[#This Row],[SAPSA Number]],'DS Point summary'!A:A,'DS Point summary'!D:D)</f>
        <v>Cupido</v>
      </c>
      <c r="F39" s="28" t="str">
        <f>_xlfn.XLOOKUP(__xlnm._FilterDatabase_1[[#This Row],[SAPSA Number]],'DS Point summary'!A:A,'DS Point summary'!E:E)</f>
        <v>P</v>
      </c>
      <c r="G39" s="17" t="str">
        <f ca="1">_xlfn.XLOOKUP(__xlnm._FilterDatabase_1[[#This Row],[SAPSA Number]],'DS Point summary'!A:A,'DS Point summary'!F:F)</f>
        <v xml:space="preserve"> </v>
      </c>
      <c r="H39" s="19">
        <f ca="1">_xlfn.XLOOKUP(__xlnm._FilterDatabase_1[[#This Row],[SAPSA Number]],'DS Point summary'!A:A,'DS Point summary'!G:G)</f>
        <v>46</v>
      </c>
      <c r="I39" s="19" t="s">
        <v>363</v>
      </c>
      <c r="J39" s="21">
        <f>(IF(L39&gt;0,1,0)+(IF(M39&gt;0,1,0))+(IF(N39&gt;0,1,0))+(IF(O39&gt;0,1,0))+(IF(P39&gt;0,1,0))+(IF(Q39&gt;0,1,0))+(IF(R39&gt;0,1,0))+(IF(S39&gt;0,1,0))+(IF(T39&gt;0,1,0))+(IF(U39&gt;0,1,0))+(IF(V39&gt;0,1,0))+(IF(W39&gt;0,1,0)))</f>
        <v>0</v>
      </c>
      <c r="K39" s="22">
        <f>(LARGE(L39:W39,1)+LARGE(L39:W39,2)+LARGE(L39:W39,3)+LARGE(L39:W39,4)+LARGE(L39:W39,5))/5</f>
        <v>0</v>
      </c>
      <c r="L39" s="23">
        <v>0</v>
      </c>
      <c r="M39" s="24">
        <v>0</v>
      </c>
      <c r="N39" s="23">
        <v>0</v>
      </c>
      <c r="O39" s="24">
        <v>0</v>
      </c>
      <c r="P39" s="23">
        <v>0</v>
      </c>
      <c r="Q39" s="24">
        <v>0</v>
      </c>
      <c r="R39" s="23">
        <v>0</v>
      </c>
      <c r="S39" s="24">
        <v>0</v>
      </c>
      <c r="T39" s="23">
        <v>0</v>
      </c>
      <c r="U39" s="24">
        <v>0</v>
      </c>
      <c r="V39" s="23">
        <v>0</v>
      </c>
      <c r="W39" s="24">
        <v>0</v>
      </c>
    </row>
    <row r="40" spans="1:23" ht="14.45" customHeight="1" x14ac:dyDescent="0.25">
      <c r="A40" s="17">
        <f>RANK(K40,K$2:K$144,0)</f>
        <v>22</v>
      </c>
      <c r="B40" s="27">
        <v>6855</v>
      </c>
      <c r="C40" s="25" t="str">
        <f>_xlfn.XLOOKUP(__xlnm._FilterDatabase_1[[#This Row],[SAPSA Number]],Table1[SAPSA number],Table1[Paid up])</f>
        <v>Y</v>
      </c>
      <c r="D40" s="19" t="str">
        <f>_xlfn.XLOOKUP(__xlnm._FilterDatabase_1[[#This Row],[SAPSA Number]],'DS Point summary'!A:A,'DS Point summary'!C:C)</f>
        <v>Cornelius Jansen</v>
      </c>
      <c r="E40" s="19" t="str">
        <f>_xlfn.XLOOKUP(__xlnm._FilterDatabase_1[[#This Row],[SAPSA Number]],'DS Point summary'!A:A,'DS Point summary'!D:D)</f>
        <v>de Jager</v>
      </c>
      <c r="F40" s="28" t="str">
        <f>_xlfn.XLOOKUP(__xlnm._FilterDatabase_1[[#This Row],[SAPSA Number]],'DS Point summary'!A:A,'DS Point summary'!E:E)</f>
        <v>CJ</v>
      </c>
      <c r="G40" s="17" t="str">
        <f ca="1">_xlfn.XLOOKUP(__xlnm._FilterDatabase_1[[#This Row],[SAPSA Number]],'DS Point summary'!A:A,'DS Point summary'!F:F)</f>
        <v xml:space="preserve"> </v>
      </c>
      <c r="H40" s="19">
        <f ca="1">_xlfn.XLOOKUP(__xlnm._FilterDatabase_1[[#This Row],[SAPSA Number]],'DS Point summary'!A:A,'DS Point summary'!G:G)</f>
        <v>38</v>
      </c>
      <c r="I40" s="19" t="s">
        <v>363</v>
      </c>
      <c r="J40" s="21">
        <f>(IF(L40&gt;0,1,0)+(IF(M40&gt;0,1,0))+(IF(N40&gt;0,1,0))+(IF(O40&gt;0,1,0))+(IF(P40&gt;0,1,0))+(IF(Q40&gt;0,1,0))+(IF(R40&gt;0,1,0))+(IF(S40&gt;0,1,0))+(IF(T40&gt;0,1,0))+(IF(U40&gt;0,1,0))+(IF(V40&gt;0,1,0))+(IF(W40&gt;0,1,0)))</f>
        <v>0</v>
      </c>
      <c r="K40" s="22">
        <f>(LARGE(L40:W40,1)+LARGE(L40:W40,2)+LARGE(L40:W40,3)+LARGE(L40:W40,4)+LARGE(L40:W40,5))/5</f>
        <v>0</v>
      </c>
      <c r="L40" s="23">
        <v>0</v>
      </c>
      <c r="M40" s="24">
        <v>0</v>
      </c>
      <c r="N40" s="23">
        <v>0</v>
      </c>
      <c r="O40" s="24">
        <v>0</v>
      </c>
      <c r="P40" s="23">
        <v>0</v>
      </c>
      <c r="Q40" s="24">
        <v>0</v>
      </c>
      <c r="R40" s="23">
        <v>0</v>
      </c>
      <c r="S40" s="24">
        <v>0</v>
      </c>
      <c r="T40" s="23">
        <v>0</v>
      </c>
      <c r="U40" s="24">
        <v>0</v>
      </c>
      <c r="V40" s="23">
        <v>0</v>
      </c>
      <c r="W40" s="24">
        <v>0</v>
      </c>
    </row>
    <row r="41" spans="1:23" ht="14.45" customHeight="1" x14ac:dyDescent="0.25">
      <c r="A41" s="17">
        <f>RANK(K41,K$2:K$144,0)</f>
        <v>22</v>
      </c>
      <c r="B41" s="39">
        <v>7193</v>
      </c>
      <c r="C41" s="25" t="str">
        <f>_xlfn.XLOOKUP(__xlnm._FilterDatabase_1[[#This Row],[SAPSA Number]],Table1[SAPSA number],Table1[Paid up])</f>
        <v>Y</v>
      </c>
      <c r="D41" s="19" t="str">
        <f>_xlfn.XLOOKUP(__xlnm._FilterDatabase_1[[#This Row],[SAPSA Number]],'DS Point summary'!A:A,'DS Point summary'!C:C)</f>
        <v>Liezl</v>
      </c>
      <c r="E41" s="19" t="str">
        <f>_xlfn.XLOOKUP(__xlnm._FilterDatabase_1[[#This Row],[SAPSA Number]],'DS Point summary'!A:A,'DS Point summary'!D:D)</f>
        <v>de Jager</v>
      </c>
      <c r="F41" s="28" t="str">
        <f>_xlfn.XLOOKUP(__xlnm._FilterDatabase_1[[#This Row],[SAPSA Number]],'DS Point summary'!A:A,'DS Point summary'!E:E)</f>
        <v>L</v>
      </c>
      <c r="G41" s="17" t="str">
        <f>_xlfn.XLOOKUP(__xlnm._FilterDatabase_1[[#This Row],[SAPSA Number]],'DS Point summary'!A:A,'DS Point summary'!F:F)</f>
        <v>Lady</v>
      </c>
      <c r="H41" s="19">
        <f ca="1">_xlfn.XLOOKUP(__xlnm._FilterDatabase_1[[#This Row],[SAPSA Number]],'DS Point summary'!A:A,'DS Point summary'!G:G)</f>
        <v>39</v>
      </c>
      <c r="I41" s="19" t="s">
        <v>363</v>
      </c>
      <c r="J41" s="21">
        <f>(IF(L41&gt;0,1,0)+(IF(M41&gt;0,1,0))+(IF(N41&gt;0,1,0))+(IF(O41&gt;0,1,0))+(IF(P41&gt;0,1,0))+(IF(Q41&gt;0,1,0))+(IF(R41&gt;0,1,0))+(IF(S41&gt;0,1,0))+(IF(T41&gt;0,1,0))+(IF(U41&gt;0,1,0))+(IF(V41&gt;0,1,0))+(IF(W41&gt;0,1,0)))</f>
        <v>0</v>
      </c>
      <c r="K41" s="22">
        <f>(LARGE(L41:W41,1)+LARGE(L41:W41,2)+LARGE(L41:W41,3)+LARGE(L41:W41,4)+LARGE(L41:W41,5))/5</f>
        <v>0</v>
      </c>
      <c r="L41" s="23">
        <v>0</v>
      </c>
      <c r="M41" s="24">
        <v>0</v>
      </c>
      <c r="N41" s="23">
        <v>0</v>
      </c>
      <c r="O41" s="24">
        <v>0</v>
      </c>
      <c r="P41" s="23">
        <v>0</v>
      </c>
      <c r="Q41" s="24">
        <v>0</v>
      </c>
      <c r="R41" s="23">
        <v>0</v>
      </c>
      <c r="S41" s="24">
        <v>0</v>
      </c>
      <c r="T41" s="23">
        <v>0</v>
      </c>
      <c r="U41" s="24">
        <v>0</v>
      </c>
      <c r="V41" s="23">
        <v>0</v>
      </c>
      <c r="W41" s="24">
        <v>0</v>
      </c>
    </row>
    <row r="42" spans="1:23" ht="14.45" customHeight="1" x14ac:dyDescent="0.25">
      <c r="A42" s="17">
        <f>RANK(K42,K$2:K$144,0)</f>
        <v>22</v>
      </c>
      <c r="B42" s="27">
        <v>301</v>
      </c>
      <c r="C42" s="25" t="str">
        <f>_xlfn.XLOOKUP(__xlnm._FilterDatabase_1[[#This Row],[SAPSA Number]],Table1[SAPSA number],Table1[Paid up])</f>
        <v>Y</v>
      </c>
      <c r="D42" s="19" t="str">
        <f>_xlfn.XLOOKUP(__xlnm._FilterDatabase_1[[#This Row],[SAPSA Number]],'DS Point summary'!A:A,'DS Point summary'!C:C)</f>
        <v>Wolfgang Wilhelm</v>
      </c>
      <c r="E42" s="19" t="str">
        <f>_xlfn.XLOOKUP(__xlnm._FilterDatabase_1[[#This Row],[SAPSA Number]],'DS Point summary'!A:A,'DS Point summary'!D:D)</f>
        <v>Dirsuweit</v>
      </c>
      <c r="F42" s="28" t="str">
        <f>_xlfn.XLOOKUP(__xlnm._FilterDatabase_1[[#This Row],[SAPSA Number]],'DS Point summary'!A:A,'DS Point summary'!E:E)</f>
        <v>WW</v>
      </c>
      <c r="G42" s="17" t="str">
        <f ca="1">_xlfn.XLOOKUP(__xlnm._FilterDatabase_1[[#This Row],[SAPSA Number]],'DS Point summary'!A:A,'DS Point summary'!F:F)</f>
        <v>GS</v>
      </c>
      <c r="H42" s="19">
        <f>_xlfn.XLOOKUP(__xlnm._FilterDatabase_1[[#This Row],[SAPSA Number]],'DS Point summary'!A:A,'DS Point summary'!G:G)</f>
        <v>0</v>
      </c>
      <c r="I42" s="19" t="s">
        <v>363</v>
      </c>
      <c r="J42" s="21">
        <f>(IF(L42&gt;0,1,0)+(IF(M42&gt;0,1,0))+(IF(N42&gt;0,1,0))+(IF(O42&gt;0,1,0))+(IF(P42&gt;0,1,0))+(IF(Q42&gt;0,1,0))+(IF(R42&gt;0,1,0))+(IF(S42&gt;0,1,0))+(IF(T42&gt;0,1,0))+(IF(U42&gt;0,1,0))+(IF(V42&gt;0,1,0))+(IF(W42&gt;0,1,0)))</f>
        <v>0</v>
      </c>
      <c r="K42" s="22">
        <f>(LARGE(L42:W42,1)+LARGE(L42:W42,2)+LARGE(L42:W42,3)+LARGE(L42:W42,4)+LARGE(L42:W42,5))/5</f>
        <v>0</v>
      </c>
      <c r="L42" s="23">
        <v>0</v>
      </c>
      <c r="M42" s="24">
        <v>0</v>
      </c>
      <c r="N42" s="23">
        <v>0</v>
      </c>
      <c r="O42" s="24">
        <v>0</v>
      </c>
      <c r="P42" s="23">
        <v>0</v>
      </c>
      <c r="Q42" s="24">
        <v>0</v>
      </c>
      <c r="R42" s="23">
        <v>0</v>
      </c>
      <c r="S42" s="24">
        <v>0</v>
      </c>
      <c r="T42" s="23">
        <v>0</v>
      </c>
      <c r="U42" s="24">
        <v>0</v>
      </c>
      <c r="V42" s="23">
        <v>0</v>
      </c>
      <c r="W42" s="24">
        <v>0</v>
      </c>
    </row>
    <row r="43" spans="1:23" ht="14.45" customHeight="1" x14ac:dyDescent="0.25">
      <c r="A43" s="17">
        <f>RANK(K43,K$2:K$144,0)</f>
        <v>22</v>
      </c>
      <c r="B43" s="25">
        <v>6846</v>
      </c>
      <c r="C43" s="25" t="str">
        <f>_xlfn.XLOOKUP(__xlnm._FilterDatabase_1[[#This Row],[SAPSA Number]],Table1[SAPSA number],Table1[Paid up])</f>
        <v>Y</v>
      </c>
      <c r="D43" s="19" t="str">
        <f>_xlfn.XLOOKUP(__xlnm._FilterDatabase_1[[#This Row],[SAPSA Number]],'DS Point summary'!A:A,'DS Point summary'!C:C)</f>
        <v>Daniel Stephanus</v>
      </c>
      <c r="E43" s="19" t="str">
        <f>_xlfn.XLOOKUP(__xlnm._FilterDatabase_1[[#This Row],[SAPSA Number]],'DS Point summary'!A:A,'DS Point summary'!D:D)</f>
        <v>Dreyer</v>
      </c>
      <c r="F43" s="28" t="str">
        <f>_xlfn.XLOOKUP(__xlnm._FilterDatabase_1[[#This Row],[SAPSA Number]],'DS Point summary'!A:A,'DS Point summary'!E:E)</f>
        <v>DSJ</v>
      </c>
      <c r="G43" s="17" t="str">
        <f ca="1">_xlfn.XLOOKUP(__xlnm._FilterDatabase_1[[#This Row],[SAPSA Number]],'DS Point summary'!A:A,'DS Point summary'!F:F)</f>
        <v xml:space="preserve"> </v>
      </c>
      <c r="H43" s="19">
        <f ca="1">_xlfn.XLOOKUP(__xlnm._FilterDatabase_1[[#This Row],[SAPSA Number]],'DS Point summary'!A:A,'DS Point summary'!G:G)</f>
        <v>41</v>
      </c>
      <c r="I43" s="19" t="s">
        <v>363</v>
      </c>
      <c r="J43" s="21">
        <f>(IF(L43&gt;0,1,0)+(IF(M43&gt;0,1,0))+(IF(N43&gt;0,1,0))+(IF(O43&gt;0,1,0))+(IF(P43&gt;0,1,0))+(IF(Q43&gt;0,1,0))+(IF(R43&gt;0,1,0))+(IF(S43&gt;0,1,0))+(IF(T43&gt;0,1,0))+(IF(U43&gt;0,1,0))+(IF(V43&gt;0,1,0))+(IF(W43&gt;0,1,0)))</f>
        <v>0</v>
      </c>
      <c r="K43" s="22">
        <f>(LARGE(L43:W43,1)+LARGE(L43:W43,2)+LARGE(L43:W43,3)+LARGE(L43:W43,4)+LARGE(L43:W43,5))/5</f>
        <v>0</v>
      </c>
      <c r="L43" s="23">
        <v>0</v>
      </c>
      <c r="M43" s="24">
        <v>0</v>
      </c>
      <c r="N43" s="23">
        <v>0</v>
      </c>
      <c r="O43" s="24">
        <v>0</v>
      </c>
      <c r="P43" s="23">
        <v>0</v>
      </c>
      <c r="Q43" s="24">
        <v>0</v>
      </c>
      <c r="R43" s="23">
        <v>0</v>
      </c>
      <c r="S43" s="24">
        <v>0</v>
      </c>
      <c r="T43" s="23">
        <v>0</v>
      </c>
      <c r="U43" s="24">
        <v>0</v>
      </c>
      <c r="V43" s="23">
        <v>0</v>
      </c>
      <c r="W43" s="24">
        <v>0</v>
      </c>
    </row>
    <row r="44" spans="1:23" ht="14.45" customHeight="1" x14ac:dyDescent="0.25">
      <c r="A44" s="17">
        <f>RANK(K44,K$2:K$144,0)</f>
        <v>22</v>
      </c>
      <c r="B44" s="25">
        <v>392</v>
      </c>
      <c r="C44" s="25" t="str">
        <f>_xlfn.XLOOKUP(__xlnm._FilterDatabase_1[[#This Row],[SAPSA Number]],Table1[SAPSA number],Table1[Paid up])</f>
        <v>Y</v>
      </c>
      <c r="D44" s="19" t="str">
        <f>_xlfn.XLOOKUP(__xlnm._FilterDatabase_1[[#This Row],[SAPSA Number]],'DS Point summary'!A:A,'DS Point summary'!C:C)</f>
        <v>Sasha-Lee</v>
      </c>
      <c r="E44" s="19" t="str">
        <f>_xlfn.XLOOKUP(__xlnm._FilterDatabase_1[[#This Row],[SAPSA Number]],'DS Point summary'!A:A,'DS Point summary'!D:D)</f>
        <v>Du Plessis</v>
      </c>
      <c r="F44" s="28" t="str">
        <f>_xlfn.XLOOKUP(__xlnm._FilterDatabase_1[[#This Row],[SAPSA Number]],'DS Point summary'!A:A,'DS Point summary'!E:E)</f>
        <v>SL</v>
      </c>
      <c r="G44" s="17" t="str">
        <f>_xlfn.XLOOKUP(__xlnm._FilterDatabase_1[[#This Row],[SAPSA Number]],'DS Point summary'!A:A,'DS Point summary'!F:F)</f>
        <v>Lady</v>
      </c>
      <c r="H44" s="19">
        <f ca="1">_xlfn.XLOOKUP(__xlnm._FilterDatabase_1[[#This Row],[SAPSA Number]],'DS Point summary'!A:A,'DS Point summary'!G:G)</f>
        <v>31</v>
      </c>
      <c r="I44" s="19" t="s">
        <v>363</v>
      </c>
      <c r="J44" s="21">
        <f>(IF(L44&gt;0,1,0)+(IF(M44&gt;0,1,0))+(IF(N44&gt;0,1,0))+(IF(O44&gt;0,1,0))+(IF(P44&gt;0,1,0))+(IF(Q44&gt;0,1,0))+(IF(R44&gt;0,1,0))+(IF(S44&gt;0,1,0))+(IF(T44&gt;0,1,0))+(IF(U44&gt;0,1,0))+(IF(V44&gt;0,1,0))+(IF(W44&gt;0,1,0)))</f>
        <v>0</v>
      </c>
      <c r="K44" s="22">
        <f>(LARGE(L44:W44,1)+LARGE(L44:W44,2)+LARGE(L44:W44,3)+LARGE(L44:W44,4)+LARGE(L44:W44,5))/5</f>
        <v>0</v>
      </c>
      <c r="L44" s="23">
        <v>0</v>
      </c>
      <c r="M44" s="24">
        <v>0</v>
      </c>
      <c r="N44" s="23">
        <v>0</v>
      </c>
      <c r="O44" s="24">
        <v>0</v>
      </c>
      <c r="P44" s="23">
        <v>0</v>
      </c>
      <c r="Q44" s="24">
        <v>0</v>
      </c>
      <c r="R44" s="23">
        <v>0</v>
      </c>
      <c r="S44" s="24">
        <v>0</v>
      </c>
      <c r="T44" s="23">
        <v>0</v>
      </c>
      <c r="U44" s="24">
        <v>0</v>
      </c>
      <c r="V44" s="23">
        <v>0</v>
      </c>
      <c r="W44" s="24">
        <v>0</v>
      </c>
    </row>
    <row r="45" spans="1:23" ht="14.45" customHeight="1" x14ac:dyDescent="0.25">
      <c r="A45" s="17">
        <f>RANK(K45,K$2:K$144,0)</f>
        <v>22</v>
      </c>
      <c r="B45" s="27">
        <v>6935</v>
      </c>
      <c r="C45" s="25" t="str">
        <f>_xlfn.XLOOKUP(__xlnm._FilterDatabase_1[[#This Row],[SAPSA Number]],Table1[SAPSA number],Table1[Paid up])</f>
        <v>Y</v>
      </c>
      <c r="D45" s="19" t="str">
        <f>_xlfn.XLOOKUP(__xlnm._FilterDatabase_1[[#This Row],[SAPSA Number]],'DS Point summary'!A:A,'DS Point summary'!C:C)</f>
        <v>Dewaldt</v>
      </c>
      <c r="E45" s="19" t="str">
        <f>_xlfn.XLOOKUP(__xlnm._FilterDatabase_1[[#This Row],[SAPSA Number]],'DS Point summary'!A:A,'DS Point summary'!D:D)</f>
        <v>Engelbrecht</v>
      </c>
      <c r="F45" s="28" t="str">
        <f>_xlfn.XLOOKUP(__xlnm._FilterDatabase_1[[#This Row],[SAPSA Number]],'DS Point summary'!A:A,'DS Point summary'!E:E)</f>
        <v>D</v>
      </c>
      <c r="G45" s="17" t="str">
        <f ca="1">_xlfn.XLOOKUP(__xlnm._FilterDatabase_1[[#This Row],[SAPSA Number]],'DS Point summary'!A:A,'DS Point summary'!F:F)</f>
        <v xml:space="preserve"> </v>
      </c>
      <c r="H45" s="19">
        <f ca="1">_xlfn.XLOOKUP(__xlnm._FilterDatabase_1[[#This Row],[SAPSA Number]],'DS Point summary'!A:A,'DS Point summary'!G:G)</f>
        <v>36</v>
      </c>
      <c r="I45" s="19" t="s">
        <v>363</v>
      </c>
      <c r="J45" s="21">
        <f>(IF(L45&gt;0,1,0)+(IF(M45&gt;0,1,0))+(IF(N45&gt;0,1,0))+(IF(O45&gt;0,1,0))+(IF(P45&gt;0,1,0))+(IF(Q45&gt;0,1,0))+(IF(R45&gt;0,1,0))+(IF(S45&gt;0,1,0))+(IF(T45&gt;0,1,0))+(IF(U45&gt;0,1,0))+(IF(V45&gt;0,1,0))+(IF(W45&gt;0,1,0)))</f>
        <v>0</v>
      </c>
      <c r="K45" s="22">
        <f>(LARGE(L45:W45,1)+LARGE(L45:W45,2)+LARGE(L45:W45,3)+LARGE(L45:W45,4)+LARGE(L45:W45,5))/5</f>
        <v>0</v>
      </c>
      <c r="L45" s="23">
        <v>0</v>
      </c>
      <c r="M45" s="24">
        <v>0</v>
      </c>
      <c r="N45" s="23">
        <v>0</v>
      </c>
      <c r="O45" s="24">
        <v>0</v>
      </c>
      <c r="P45" s="23">
        <v>0</v>
      </c>
      <c r="Q45" s="24">
        <v>0</v>
      </c>
      <c r="R45" s="23">
        <v>0</v>
      </c>
      <c r="S45" s="24">
        <v>0</v>
      </c>
      <c r="T45" s="23">
        <v>0</v>
      </c>
      <c r="U45" s="24">
        <v>0</v>
      </c>
      <c r="V45" s="23">
        <v>0</v>
      </c>
      <c r="W45" s="24">
        <v>0</v>
      </c>
    </row>
    <row r="46" spans="1:23" ht="14.45" customHeight="1" x14ac:dyDescent="0.25">
      <c r="A46" s="17">
        <f>RANK(K46,K$2:K$144,0)</f>
        <v>22</v>
      </c>
      <c r="B46" s="25">
        <v>393</v>
      </c>
      <c r="C46" s="25" t="str">
        <f>_xlfn.XLOOKUP(__xlnm._FilterDatabase_1[[#This Row],[SAPSA Number]],Table1[SAPSA number],Table1[Paid up])</f>
        <v>Y</v>
      </c>
      <c r="D46" s="19" t="str">
        <f>_xlfn.XLOOKUP(__xlnm._FilterDatabase_1[[#This Row],[SAPSA Number]],'DS Point summary'!A:A,'DS Point summary'!C:C)</f>
        <v>Robyn Angela</v>
      </c>
      <c r="E46" s="19" t="str">
        <f>_xlfn.XLOOKUP(__xlnm._FilterDatabase_1[[#This Row],[SAPSA Number]],'DS Point summary'!A:A,'DS Point summary'!D:D)</f>
        <v>Evans</v>
      </c>
      <c r="F46" s="28" t="str">
        <f>_xlfn.XLOOKUP(__xlnm._FilterDatabase_1[[#This Row],[SAPSA Number]],'DS Point summary'!A:A,'DS Point summary'!E:E)</f>
        <v>RA</v>
      </c>
      <c r="G46" s="17" t="str">
        <f>_xlfn.XLOOKUP(__xlnm._FilterDatabase_1[[#This Row],[SAPSA Number]],'DS Point summary'!A:A,'DS Point summary'!F:F)</f>
        <v>Lady</v>
      </c>
      <c r="H46" s="19">
        <f ca="1">_xlfn.XLOOKUP(__xlnm._FilterDatabase_1[[#This Row],[SAPSA Number]],'DS Point summary'!A:A,'DS Point summary'!G:G)</f>
        <v>59</v>
      </c>
      <c r="I46" s="19" t="s">
        <v>363</v>
      </c>
      <c r="J46" s="21">
        <f>(IF(L46&gt;0,1,0)+(IF(M46&gt;0,1,0))+(IF(N46&gt;0,1,0))+(IF(O46&gt;0,1,0))+(IF(P46&gt;0,1,0))+(IF(Q46&gt;0,1,0))+(IF(R46&gt;0,1,0))+(IF(S46&gt;0,1,0))+(IF(T46&gt;0,1,0))+(IF(U46&gt;0,1,0))+(IF(V46&gt;0,1,0))+(IF(W46&gt;0,1,0)))</f>
        <v>0</v>
      </c>
      <c r="K46" s="22">
        <f>(LARGE(L46:W46,1)+LARGE(L46:W46,2)+LARGE(L46:W46,3)+LARGE(L46:W46,4)+LARGE(L46:W46,5))/5</f>
        <v>0</v>
      </c>
      <c r="L46" s="23">
        <v>0</v>
      </c>
      <c r="M46" s="24">
        <v>0</v>
      </c>
      <c r="N46" s="23">
        <v>0</v>
      </c>
      <c r="O46" s="24">
        <v>0</v>
      </c>
      <c r="P46" s="23">
        <v>0</v>
      </c>
      <c r="Q46" s="24">
        <v>0</v>
      </c>
      <c r="R46" s="23">
        <v>0</v>
      </c>
      <c r="S46" s="24">
        <v>0</v>
      </c>
      <c r="T46" s="23">
        <v>0</v>
      </c>
      <c r="U46" s="24">
        <v>0</v>
      </c>
      <c r="V46" s="23">
        <v>0</v>
      </c>
      <c r="W46" s="24">
        <v>0</v>
      </c>
    </row>
    <row r="47" spans="1:23" ht="14.45" customHeight="1" x14ac:dyDescent="0.25">
      <c r="A47" s="17">
        <f>RANK(K47,K$2:K$144,0)</f>
        <v>22</v>
      </c>
      <c r="B47" s="25">
        <v>3782</v>
      </c>
      <c r="C47" s="25" t="str">
        <f>_xlfn.XLOOKUP(__xlnm._FilterDatabase_1[[#This Row],[SAPSA Number]],Table1[SAPSA number],Table1[Paid up])</f>
        <v>Y</v>
      </c>
      <c r="D47" s="19" t="str">
        <f>_xlfn.XLOOKUP(__xlnm._FilterDatabase_1[[#This Row],[SAPSA Number]],'DS Point summary'!A:A,'DS Point summary'!C:C)</f>
        <v>Gary Athol</v>
      </c>
      <c r="E47" s="19" t="str">
        <f>_xlfn.XLOOKUP(__xlnm._FilterDatabase_1[[#This Row],[SAPSA Number]],'DS Point summary'!A:A,'DS Point summary'!D:D)</f>
        <v>Hagemann</v>
      </c>
      <c r="F47" s="28" t="str">
        <f>_xlfn.XLOOKUP(__xlnm._FilterDatabase_1[[#This Row],[SAPSA Number]],'DS Point summary'!A:A,'DS Point summary'!E:E)</f>
        <v>GA</v>
      </c>
      <c r="G47" s="17" t="str">
        <f ca="1">_xlfn.XLOOKUP(__xlnm._FilterDatabase_1[[#This Row],[SAPSA Number]],'DS Point summary'!A:A,'DS Point summary'!F:F)</f>
        <v>S</v>
      </c>
      <c r="H47" s="19">
        <f ca="1">_xlfn.XLOOKUP(__xlnm._FilterDatabase_1[[#This Row],[SAPSA Number]],'DS Point summary'!A:A,'DS Point summary'!G:G)</f>
        <v>54</v>
      </c>
      <c r="I47" s="19" t="s">
        <v>363</v>
      </c>
      <c r="J47" s="21">
        <f>(IF(L47&gt;0,1,0)+(IF(M47&gt;0,1,0))+(IF(N47&gt;0,1,0))+(IF(O47&gt;0,1,0))+(IF(P47&gt;0,1,0))+(IF(Q47&gt;0,1,0))+(IF(R47&gt;0,1,0))+(IF(S47&gt;0,1,0))+(IF(T47&gt;0,1,0))+(IF(U47&gt;0,1,0))+(IF(V47&gt;0,1,0))+(IF(W47&gt;0,1,0)))</f>
        <v>0</v>
      </c>
      <c r="K47" s="22">
        <f>(LARGE(L47:W47,1)+LARGE(L47:W47,2)+LARGE(L47:W47,3)+LARGE(L47:W47,4)+LARGE(L47:W47,5))/5</f>
        <v>0</v>
      </c>
      <c r="L47" s="23">
        <v>0</v>
      </c>
      <c r="M47" s="24">
        <v>0</v>
      </c>
      <c r="N47" s="23">
        <v>0</v>
      </c>
      <c r="O47" s="24">
        <v>0</v>
      </c>
      <c r="P47" s="23">
        <v>0</v>
      </c>
      <c r="Q47" s="24">
        <v>0</v>
      </c>
      <c r="R47" s="23">
        <v>0</v>
      </c>
      <c r="S47" s="24">
        <v>0</v>
      </c>
      <c r="T47" s="23">
        <v>0</v>
      </c>
      <c r="U47" s="24">
        <v>0</v>
      </c>
      <c r="V47" s="23">
        <v>0</v>
      </c>
      <c r="W47" s="24">
        <v>0</v>
      </c>
    </row>
    <row r="48" spans="1:23" ht="14.25" customHeight="1" x14ac:dyDescent="0.25">
      <c r="A48" s="17">
        <f>RANK(K48,K$2:K$144,0)</f>
        <v>22</v>
      </c>
      <c r="B48" s="25">
        <v>6308</v>
      </c>
      <c r="C48" s="25" t="str">
        <f>_xlfn.XLOOKUP(__xlnm._FilterDatabase_1[[#This Row],[SAPSA Number]],Table1[SAPSA number],Table1[Paid up])</f>
        <v>Y</v>
      </c>
      <c r="D48" s="19" t="str">
        <f>_xlfn.XLOOKUP(__xlnm._FilterDatabase_1[[#This Row],[SAPSA Number]],'DS Point summary'!A:A,'DS Point summary'!C:C)</f>
        <v>James Matthew</v>
      </c>
      <c r="E48" s="19" t="str">
        <f>_xlfn.XLOOKUP(__xlnm._FilterDatabase_1[[#This Row],[SAPSA Number]],'DS Point summary'!A:A,'DS Point summary'!D:D)</f>
        <v>Hagemann</v>
      </c>
      <c r="F48" s="28" t="str">
        <f>_xlfn.XLOOKUP(__xlnm._FilterDatabase_1[[#This Row],[SAPSA Number]],'DS Point summary'!A:A,'DS Point summary'!E:E)</f>
        <v>JM</v>
      </c>
      <c r="G48" s="17" t="str">
        <f ca="1">_xlfn.XLOOKUP(__xlnm._FilterDatabase_1[[#This Row],[SAPSA Number]],'DS Point summary'!A:A,'DS Point summary'!F:F)</f>
        <v>Jnr</v>
      </c>
      <c r="H48" s="19">
        <f ca="1">_xlfn.XLOOKUP(__xlnm._FilterDatabase_1[[#This Row],[SAPSA Number]],'DS Point summary'!A:A,'DS Point summary'!G:G)</f>
        <v>19</v>
      </c>
      <c r="I48" s="19" t="s">
        <v>363</v>
      </c>
      <c r="J48" s="21">
        <f>(IF(L48&gt;0,1,0)+(IF(M48&gt;0,1,0))+(IF(N48&gt;0,1,0))+(IF(O48&gt;0,1,0))+(IF(P48&gt;0,1,0))+(IF(Q48&gt;0,1,0))+(IF(R48&gt;0,1,0))+(IF(S48&gt;0,1,0))+(IF(T48&gt;0,1,0))+(IF(U48&gt;0,1,0))+(IF(V48&gt;0,1,0))+(IF(W48&gt;0,1,0)))</f>
        <v>0</v>
      </c>
      <c r="K48" s="22">
        <f>(LARGE(L48:W48,1)+LARGE(L48:W48,2)+LARGE(L48:W48,3)+LARGE(L48:W48,4)+LARGE(L48:W48,5))/5</f>
        <v>0</v>
      </c>
      <c r="L48" s="23">
        <v>0</v>
      </c>
      <c r="M48" s="24">
        <v>0</v>
      </c>
      <c r="N48" s="23">
        <v>0</v>
      </c>
      <c r="O48" s="24">
        <v>0</v>
      </c>
      <c r="P48" s="23">
        <v>0</v>
      </c>
      <c r="Q48" s="24">
        <v>0</v>
      </c>
      <c r="R48" s="23">
        <v>0</v>
      </c>
      <c r="S48" s="24">
        <v>0</v>
      </c>
      <c r="T48" s="23">
        <v>0</v>
      </c>
      <c r="U48" s="24">
        <v>0</v>
      </c>
      <c r="V48" s="23">
        <v>0</v>
      </c>
      <c r="W48" s="24">
        <v>0</v>
      </c>
    </row>
    <row r="49" spans="1:23" ht="14.45" customHeight="1" x14ac:dyDescent="0.25">
      <c r="A49" s="17">
        <f>RANK(K49,K$2:K$144,0)</f>
        <v>22</v>
      </c>
      <c r="B49" s="25">
        <v>645</v>
      </c>
      <c r="C49" s="25" t="str">
        <f>_xlfn.XLOOKUP(__xlnm._FilterDatabase_1[[#This Row],[SAPSA Number]],Table1[SAPSA number],Table1[Paid up])</f>
        <v>Y</v>
      </c>
      <c r="D49" s="19" t="str">
        <f>_xlfn.XLOOKUP(__xlnm._FilterDatabase_1[[#This Row],[SAPSA Number]],'DS Point summary'!A:A,'DS Point summary'!C:C)</f>
        <v>Lukas Marthinus</v>
      </c>
      <c r="E49" s="19" t="str">
        <f>_xlfn.XLOOKUP(__xlnm._FilterDatabase_1[[#This Row],[SAPSA Number]],'DS Point summary'!A:A,'DS Point summary'!D:D)</f>
        <v>Janse van Rensburg</v>
      </c>
      <c r="F49" s="28" t="str">
        <f>_xlfn.XLOOKUP(__xlnm._FilterDatabase_1[[#This Row],[SAPSA Number]],'DS Point summary'!A:A,'DS Point summary'!E:E)</f>
        <v>LM</v>
      </c>
      <c r="G49" s="17" t="str">
        <f ca="1">_xlfn.XLOOKUP(__xlnm._FilterDatabase_1[[#This Row],[SAPSA Number]],'DS Point summary'!A:A,'DS Point summary'!F:F)</f>
        <v xml:space="preserve"> </v>
      </c>
      <c r="H49" s="19">
        <f ca="1">_xlfn.XLOOKUP(__xlnm._FilterDatabase_1[[#This Row],[SAPSA Number]],'DS Point summary'!A:A,'DS Point summary'!G:G)</f>
        <v>29</v>
      </c>
      <c r="I49" s="19" t="s">
        <v>363</v>
      </c>
      <c r="J49" s="21">
        <f>(IF(L49&gt;0,1,0)+(IF(M49&gt;0,1,0))+(IF(N49&gt;0,1,0))+(IF(O49&gt;0,1,0))+(IF(P49&gt;0,1,0))+(IF(Q49&gt;0,1,0))+(IF(R49&gt;0,1,0))+(IF(S49&gt;0,1,0))+(IF(T49&gt;0,1,0))+(IF(U49&gt;0,1,0))+(IF(V49&gt;0,1,0))+(IF(W49&gt;0,1,0)))</f>
        <v>0</v>
      </c>
      <c r="K49" s="22">
        <f>(LARGE(L49:W49,1)+LARGE(L49:W49,2)+LARGE(L49:W49,3)+LARGE(L49:W49,4)+LARGE(L49:W49,5))/5</f>
        <v>0</v>
      </c>
      <c r="L49" s="23">
        <v>0</v>
      </c>
      <c r="M49" s="24">
        <v>0</v>
      </c>
      <c r="N49" s="23">
        <v>0</v>
      </c>
      <c r="O49" s="24">
        <v>0</v>
      </c>
      <c r="P49" s="23">
        <v>0</v>
      </c>
      <c r="Q49" s="24">
        <v>0</v>
      </c>
      <c r="R49" s="23">
        <v>0</v>
      </c>
      <c r="S49" s="24">
        <v>0</v>
      </c>
      <c r="T49" s="23">
        <v>0</v>
      </c>
      <c r="U49" s="24">
        <v>0</v>
      </c>
      <c r="V49" s="23">
        <v>0</v>
      </c>
      <c r="W49" s="24">
        <v>0</v>
      </c>
    </row>
    <row r="50" spans="1:23" ht="14.45" customHeight="1" x14ac:dyDescent="0.25">
      <c r="A50" s="17">
        <f>RANK(K50,K$2:K$144,0)</f>
        <v>22</v>
      </c>
      <c r="B50" s="25">
        <v>7173</v>
      </c>
      <c r="C50" s="25" t="str">
        <f>_xlfn.XLOOKUP(__xlnm._FilterDatabase_1[[#This Row],[SAPSA Number]],Table1[SAPSA number],Table1[Paid up])</f>
        <v>Y</v>
      </c>
      <c r="D50" s="19" t="str">
        <f>_xlfn.XLOOKUP(__xlnm._FilterDatabase_1[[#This Row],[SAPSA Number]],'DS Point summary'!A:A,'DS Point summary'!C:C)</f>
        <v xml:space="preserve">Gideon Joubert </v>
      </c>
      <c r="E50" s="19" t="str">
        <f>_xlfn.XLOOKUP(__xlnm._FilterDatabase_1[[#This Row],[SAPSA Number]],'DS Point summary'!A:A,'DS Point summary'!D:D)</f>
        <v>Jansen</v>
      </c>
      <c r="F50" s="28" t="str">
        <f>_xlfn.XLOOKUP(__xlnm._FilterDatabase_1[[#This Row],[SAPSA Number]],'DS Point summary'!A:A,'DS Point summary'!E:E)</f>
        <v>GJ</v>
      </c>
      <c r="G50" s="17">
        <f>_xlfn.XLOOKUP(__xlnm._FilterDatabase_1[[#This Row],[SAPSA Number]],'DS Point summary'!A:A,'DS Point summary'!F:F)</f>
        <v>0</v>
      </c>
      <c r="H50" s="19">
        <f>_xlfn.XLOOKUP(__xlnm._FilterDatabase_1[[#This Row],[SAPSA Number]],'DS Point summary'!A:A,'DS Point summary'!G:G)</f>
        <v>0</v>
      </c>
      <c r="I50" s="19" t="s">
        <v>363</v>
      </c>
      <c r="J50" s="21">
        <f>(IF(L50&gt;0,1,0)+(IF(M50&gt;0,1,0))+(IF(N50&gt;0,1,0))+(IF(O50&gt;0,1,0))+(IF(P50&gt;0,1,0))+(IF(Q50&gt;0,1,0))+(IF(R50&gt;0,1,0))+(IF(S50&gt;0,1,0))+(IF(T50&gt;0,1,0))+(IF(U50&gt;0,1,0))+(IF(V50&gt;0,1,0))+(IF(W50&gt;0,1,0)))</f>
        <v>0</v>
      </c>
      <c r="K50" s="22">
        <f>(LARGE(L50:W50,1)+LARGE(L50:W50,2)+LARGE(L50:W50,3)+LARGE(L50:W50,4)+LARGE(L50:W50,5))/5</f>
        <v>0</v>
      </c>
      <c r="L50" s="23">
        <v>0</v>
      </c>
      <c r="M50" s="24">
        <v>0</v>
      </c>
      <c r="N50" s="23">
        <v>0</v>
      </c>
      <c r="O50" s="24">
        <v>0</v>
      </c>
      <c r="P50" s="23">
        <v>0</v>
      </c>
      <c r="Q50" s="24">
        <v>0</v>
      </c>
      <c r="R50" s="23">
        <v>0</v>
      </c>
      <c r="S50" s="24">
        <v>0</v>
      </c>
      <c r="T50" s="23">
        <v>0</v>
      </c>
      <c r="U50" s="24">
        <v>0</v>
      </c>
      <c r="V50" s="23">
        <v>0</v>
      </c>
      <c r="W50" s="24">
        <v>0</v>
      </c>
    </row>
    <row r="51" spans="1:23" ht="14.45" customHeight="1" x14ac:dyDescent="0.25">
      <c r="A51" s="17">
        <f>RANK(K51,K$2:K$144,0)</f>
        <v>22</v>
      </c>
      <c r="B51" s="25">
        <v>7174</v>
      </c>
      <c r="C51" s="25" t="str">
        <f>_xlfn.XLOOKUP(__xlnm._FilterDatabase_1[[#This Row],[SAPSA Number]],Table1[SAPSA number],Table1[Paid up])</f>
        <v>Y</v>
      </c>
      <c r="D51" s="19" t="str">
        <f>_xlfn.XLOOKUP(__xlnm._FilterDatabase_1[[#This Row],[SAPSA Number]],'DS Point summary'!A:A,'DS Point summary'!C:C)</f>
        <v>Jacobus Francois</v>
      </c>
      <c r="E51" s="19" t="str">
        <f>_xlfn.XLOOKUP(__xlnm._FilterDatabase_1[[#This Row],[SAPSA Number]],'DS Point summary'!A:A,'DS Point summary'!D:D)</f>
        <v>Jansen</v>
      </c>
      <c r="F51" s="28" t="str">
        <f>_xlfn.XLOOKUP(__xlnm._FilterDatabase_1[[#This Row],[SAPSA Number]],'DS Point summary'!A:A,'DS Point summary'!E:E)</f>
        <v>JF</v>
      </c>
      <c r="G51" s="17">
        <f>_xlfn.XLOOKUP(__xlnm._FilterDatabase_1[[#This Row],[SAPSA Number]],'DS Point summary'!A:A,'DS Point summary'!F:F)</f>
        <v>0</v>
      </c>
      <c r="H51" s="19">
        <f>_xlfn.XLOOKUP(__xlnm._FilterDatabase_1[[#This Row],[SAPSA Number]],'DS Point summary'!A:A,'DS Point summary'!G:G)</f>
        <v>0</v>
      </c>
      <c r="I51" s="19" t="s">
        <v>363</v>
      </c>
      <c r="J51" s="21">
        <f>(IF(L51&gt;0,1,0)+(IF(M51&gt;0,1,0))+(IF(N51&gt;0,1,0))+(IF(O51&gt;0,1,0))+(IF(P51&gt;0,1,0))+(IF(Q51&gt;0,1,0))+(IF(R51&gt;0,1,0))+(IF(S51&gt;0,1,0))+(IF(T51&gt;0,1,0))+(IF(U51&gt;0,1,0))+(IF(V51&gt;0,1,0))+(IF(W51&gt;0,1,0)))</f>
        <v>0</v>
      </c>
      <c r="K51" s="22">
        <f>(LARGE(L51:W51,1)+LARGE(L51:W51,2)+LARGE(L51:W51,3)+LARGE(L51:W51,4)+LARGE(L51:W51,5))/5</f>
        <v>0</v>
      </c>
      <c r="L51" s="23">
        <v>0</v>
      </c>
      <c r="M51" s="24">
        <v>0</v>
      </c>
      <c r="N51" s="23">
        <v>0</v>
      </c>
      <c r="O51" s="24">
        <v>0</v>
      </c>
      <c r="P51" s="23">
        <v>0</v>
      </c>
      <c r="Q51" s="24">
        <v>0</v>
      </c>
      <c r="R51" s="23">
        <v>0</v>
      </c>
      <c r="S51" s="24">
        <v>0</v>
      </c>
      <c r="T51" s="23">
        <v>0</v>
      </c>
      <c r="U51" s="24">
        <v>0</v>
      </c>
      <c r="V51" s="23">
        <v>0</v>
      </c>
      <c r="W51" s="24">
        <v>0</v>
      </c>
    </row>
    <row r="52" spans="1:23" ht="14.45" customHeight="1" x14ac:dyDescent="0.25">
      <c r="A52" s="17">
        <f>RANK(K52,K$2:K$144,0)</f>
        <v>22</v>
      </c>
      <c r="B52" s="25">
        <v>2655</v>
      </c>
      <c r="C52" s="25" t="str">
        <f>_xlfn.XLOOKUP(__xlnm._FilterDatabase_1[[#This Row],[SAPSA Number]],Table1[SAPSA number],Table1[Paid up])</f>
        <v>Y</v>
      </c>
      <c r="D52" s="19" t="str">
        <f>_xlfn.XLOOKUP(__xlnm._FilterDatabase_1[[#This Row],[SAPSA Number]],'DS Point summary'!A:A,'DS Point summary'!C:C)</f>
        <v>Ruben</v>
      </c>
      <c r="E52" s="19" t="str">
        <f>_xlfn.XLOOKUP(__xlnm._FilterDatabase_1[[#This Row],[SAPSA Number]],'DS Point summary'!A:A,'DS Point summary'!D:D)</f>
        <v>Joubert</v>
      </c>
      <c r="F52" s="28" t="str">
        <f>_xlfn.XLOOKUP(__xlnm._FilterDatabase_1[[#This Row],[SAPSA Number]],'DS Point summary'!A:A,'DS Point summary'!E:E)</f>
        <v>R</v>
      </c>
      <c r="G52" s="17" t="str">
        <f ca="1">_xlfn.XLOOKUP(__xlnm._FilterDatabase_1[[#This Row],[SAPSA Number]],'DS Point summary'!A:A,'DS Point summary'!F:F)</f>
        <v>Jnr</v>
      </c>
      <c r="H52" s="19">
        <f ca="1">_xlfn.XLOOKUP(__xlnm._FilterDatabase_1[[#This Row],[SAPSA Number]],'DS Point summary'!A:A,'DS Point summary'!G:G)</f>
        <v>17</v>
      </c>
      <c r="I52" s="19" t="s">
        <v>363</v>
      </c>
      <c r="J52" s="21">
        <f>(IF(L52&gt;0,1,0)+(IF(M52&gt;0,1,0))+(IF(N52&gt;0,1,0))+(IF(O52&gt;0,1,0))+(IF(P52&gt;0,1,0))+(IF(Q52&gt;0,1,0))+(IF(R52&gt;0,1,0))+(IF(S52&gt;0,1,0))+(IF(T52&gt;0,1,0))+(IF(U52&gt;0,1,0))+(IF(V52&gt;0,1,0))+(IF(W52&gt;0,1,0)))</f>
        <v>0</v>
      </c>
      <c r="K52" s="22">
        <f>(LARGE(L52:W52,1)+LARGE(L52:W52,2)+LARGE(L52:W52,3)+LARGE(L52:W52,4)+LARGE(L52:W52,5))/5</f>
        <v>0</v>
      </c>
      <c r="L52" s="23">
        <v>0</v>
      </c>
      <c r="M52" s="24">
        <v>0</v>
      </c>
      <c r="N52" s="23">
        <v>0</v>
      </c>
      <c r="O52" s="24">
        <v>0</v>
      </c>
      <c r="P52" s="23">
        <v>0</v>
      </c>
      <c r="Q52" s="24">
        <v>0</v>
      </c>
      <c r="R52" s="23">
        <v>0</v>
      </c>
      <c r="S52" s="24">
        <v>0</v>
      </c>
      <c r="T52" s="23">
        <v>0</v>
      </c>
      <c r="U52" s="24">
        <v>0</v>
      </c>
      <c r="V52" s="23">
        <v>0</v>
      </c>
      <c r="W52" s="24">
        <v>0</v>
      </c>
    </row>
    <row r="53" spans="1:23" ht="14.45" customHeight="1" x14ac:dyDescent="0.25">
      <c r="A53" s="17">
        <f>RANK(K53,K$2:K$144,0)</f>
        <v>22</v>
      </c>
      <c r="B53" s="18">
        <v>3339</v>
      </c>
      <c r="C53" s="25" t="str">
        <f>_xlfn.XLOOKUP(__xlnm._FilterDatabase_1[[#This Row],[SAPSA Number]],Table1[SAPSA number],Table1[Paid up])</f>
        <v>Y</v>
      </c>
      <c r="D53" s="19" t="str">
        <f>_xlfn.XLOOKUP(__xlnm._FilterDatabase_1[[#This Row],[SAPSA Number]],'DS Point summary'!A:A,'DS Point summary'!C:C)</f>
        <v>Hendrik Johannes</v>
      </c>
      <c r="E53" s="19" t="str">
        <f>_xlfn.XLOOKUP(__xlnm._FilterDatabase_1[[#This Row],[SAPSA Number]],'DS Point summary'!A:A,'DS Point summary'!D:D)</f>
        <v>Joubert</v>
      </c>
      <c r="F53" s="28" t="str">
        <f>_xlfn.XLOOKUP(__xlnm._FilterDatabase_1[[#This Row],[SAPSA Number]],'DS Point summary'!A:A,'DS Point summary'!E:E)</f>
        <v>HJ</v>
      </c>
      <c r="G53" s="17" t="str">
        <f ca="1">_xlfn.XLOOKUP(__xlnm._FilterDatabase_1[[#This Row],[SAPSA Number]],'DS Point summary'!A:A,'DS Point summary'!F:F)</f>
        <v>S</v>
      </c>
      <c r="H53" s="19">
        <f ca="1">_xlfn.XLOOKUP(__xlnm._FilterDatabase_1[[#This Row],[SAPSA Number]],'DS Point summary'!A:A,'DS Point summary'!G:G)</f>
        <v>51</v>
      </c>
      <c r="I53" s="19" t="s">
        <v>363</v>
      </c>
      <c r="J53" s="21">
        <f>(IF(L53&gt;0,1,0)+(IF(M53&gt;0,1,0))+(IF(N53&gt;0,1,0))+(IF(O53&gt;0,1,0))+(IF(P53&gt;0,1,0))+(IF(Q53&gt;0,1,0))+(IF(R53&gt;0,1,0))+(IF(S53&gt;0,1,0))+(IF(T53&gt;0,1,0))+(IF(U53&gt;0,1,0))+(IF(V53&gt;0,1,0))+(IF(W53&gt;0,1,0)))</f>
        <v>0</v>
      </c>
      <c r="K53" s="22">
        <f>(LARGE(L53:W53,1)+LARGE(L53:W53,2)+LARGE(L53:W53,3)+LARGE(L53:W53,4)+LARGE(L53:W53,5))/5</f>
        <v>0</v>
      </c>
      <c r="L53" s="23">
        <v>0</v>
      </c>
      <c r="M53" s="24">
        <v>0</v>
      </c>
      <c r="N53" s="23">
        <v>0</v>
      </c>
      <c r="O53" s="24">
        <v>0</v>
      </c>
      <c r="P53" s="23">
        <v>0</v>
      </c>
      <c r="Q53" s="24">
        <v>0</v>
      </c>
      <c r="R53" s="23">
        <v>0</v>
      </c>
      <c r="S53" s="24">
        <v>0</v>
      </c>
      <c r="T53" s="23">
        <v>0</v>
      </c>
      <c r="U53" s="24">
        <v>0</v>
      </c>
      <c r="V53" s="23">
        <v>0</v>
      </c>
      <c r="W53" s="24">
        <v>0</v>
      </c>
    </row>
    <row r="54" spans="1:23" ht="14.45" customHeight="1" x14ac:dyDescent="0.25">
      <c r="A54" s="17">
        <f>RANK(K54,K$2:K$144,0)</f>
        <v>22</v>
      </c>
      <c r="B54" s="18">
        <v>4094</v>
      </c>
      <c r="C54" s="25" t="str">
        <f>_xlfn.XLOOKUP(__xlnm._FilterDatabase_1[[#This Row],[SAPSA Number]],Table1[SAPSA number],Table1[Paid up])</f>
        <v>Y</v>
      </c>
      <c r="D54" s="19" t="str">
        <f>_xlfn.XLOOKUP(__xlnm._FilterDatabase_1[[#This Row],[SAPSA Number]],'DS Point summary'!A:A,'DS Point summary'!C:C)</f>
        <v>Johan</v>
      </c>
      <c r="E54" s="19" t="str">
        <f>_xlfn.XLOOKUP(__xlnm._FilterDatabase_1[[#This Row],[SAPSA Number]],'DS Point summary'!A:A,'DS Point summary'!D:D)</f>
        <v>Kemp</v>
      </c>
      <c r="F54" s="28" t="str">
        <f>_xlfn.XLOOKUP(__xlnm._FilterDatabase_1[[#This Row],[SAPSA Number]],'DS Point summary'!A:A,'DS Point summary'!E:E)</f>
        <v>J</v>
      </c>
      <c r="G54" s="17" t="str">
        <f ca="1">_xlfn.XLOOKUP(__xlnm._FilterDatabase_1[[#This Row],[SAPSA Number]],'DS Point summary'!A:A,'DS Point summary'!F:F)</f>
        <v xml:space="preserve"> </v>
      </c>
      <c r="H54" s="19">
        <f ca="1">_xlfn.XLOOKUP(__xlnm._FilterDatabase_1[[#This Row],[SAPSA Number]],'DS Point summary'!A:A,'DS Point summary'!G:G)</f>
        <v>42</v>
      </c>
      <c r="I54" s="19" t="s">
        <v>363</v>
      </c>
      <c r="J54" s="21">
        <f>(IF(L54&gt;0,1,0)+(IF(M54&gt;0,1,0))+(IF(N54&gt;0,1,0))+(IF(O54&gt;0,1,0))+(IF(P54&gt;0,1,0))+(IF(Q54&gt;0,1,0))+(IF(R54&gt;0,1,0))+(IF(S54&gt;0,1,0))+(IF(T54&gt;0,1,0))+(IF(U54&gt;0,1,0))+(IF(V54&gt;0,1,0))+(IF(W54&gt;0,1,0)))</f>
        <v>0</v>
      </c>
      <c r="K54" s="22">
        <f>(LARGE(L54:W54,1)+LARGE(L54:W54,2)+LARGE(L54:W54,3)+LARGE(L54:W54,4)+LARGE(L54:W54,5))/5</f>
        <v>0</v>
      </c>
      <c r="L54" s="23">
        <v>0</v>
      </c>
      <c r="M54" s="24">
        <v>0</v>
      </c>
      <c r="N54" s="23">
        <v>0</v>
      </c>
      <c r="O54" s="24">
        <v>0</v>
      </c>
      <c r="P54" s="23">
        <v>0</v>
      </c>
      <c r="Q54" s="24">
        <v>0</v>
      </c>
      <c r="R54" s="23">
        <v>0</v>
      </c>
      <c r="S54" s="24">
        <v>0</v>
      </c>
      <c r="T54" s="23">
        <v>0</v>
      </c>
      <c r="U54" s="24">
        <v>0</v>
      </c>
      <c r="V54" s="23">
        <v>0</v>
      </c>
      <c r="W54" s="24">
        <v>0</v>
      </c>
    </row>
    <row r="55" spans="1:23" ht="14.45" customHeight="1" x14ac:dyDescent="0.25">
      <c r="A55" s="17">
        <f>RANK(K55,K$2:K$144,0)</f>
        <v>22</v>
      </c>
      <c r="B55" s="40">
        <v>6968</v>
      </c>
      <c r="C55" s="25" t="str">
        <f>_xlfn.XLOOKUP(__xlnm._FilterDatabase_1[[#This Row],[SAPSA Number]],Table1[SAPSA number],Table1[Paid up])</f>
        <v>Y</v>
      </c>
      <c r="D55" s="19" t="str">
        <f>_xlfn.XLOOKUP(__xlnm._FilterDatabase_1[[#This Row],[SAPSA Number]],'DS Point summary'!A:A,'DS Point summary'!C:C)</f>
        <v>Ian John</v>
      </c>
      <c r="E55" s="19" t="str">
        <f>_xlfn.XLOOKUP(__xlnm._FilterDatabase_1[[#This Row],[SAPSA Number]],'DS Point summary'!A:A,'DS Point summary'!D:D)</f>
        <v>Kewley</v>
      </c>
      <c r="F55" s="28" t="str">
        <f>_xlfn.XLOOKUP(__xlnm._FilterDatabase_1[[#This Row],[SAPSA Number]],'DS Point summary'!A:A,'DS Point summary'!E:E)</f>
        <v>IJ</v>
      </c>
      <c r="G55" s="17" t="str">
        <f ca="1">_xlfn.XLOOKUP(__xlnm._FilterDatabase_1[[#This Row],[SAPSA Number]],'DS Point summary'!A:A,'DS Point summary'!F:F)</f>
        <v xml:space="preserve"> </v>
      </c>
      <c r="H55" s="19">
        <f ca="1">_xlfn.XLOOKUP(__xlnm._FilterDatabase_1[[#This Row],[SAPSA Number]],'DS Point summary'!A:A,'DS Point summary'!G:G)</f>
        <v>44</v>
      </c>
      <c r="I55" s="19" t="s">
        <v>363</v>
      </c>
      <c r="J55" s="21">
        <f>(IF(L55&gt;0,1,0)+(IF(M55&gt;0,1,0))+(IF(N55&gt;0,1,0))+(IF(O55&gt;0,1,0))+(IF(P55&gt;0,1,0))+(IF(Q55&gt;0,1,0))+(IF(R55&gt;0,1,0))+(IF(S55&gt;0,1,0))+(IF(T55&gt;0,1,0))+(IF(U55&gt;0,1,0))+(IF(V55&gt;0,1,0))+(IF(W55&gt;0,1,0)))</f>
        <v>0</v>
      </c>
      <c r="K55" s="22">
        <f>(LARGE(L55:W55,1)+LARGE(L55:W55,2)+LARGE(L55:W55,3)+LARGE(L55:W55,4)+LARGE(L55:W55,5))/5</f>
        <v>0</v>
      </c>
      <c r="L55" s="23">
        <v>0</v>
      </c>
      <c r="M55" s="24">
        <v>0</v>
      </c>
      <c r="N55" s="23">
        <v>0</v>
      </c>
      <c r="O55" s="24">
        <v>0</v>
      </c>
      <c r="P55" s="23">
        <v>0</v>
      </c>
      <c r="Q55" s="24">
        <v>0</v>
      </c>
      <c r="R55" s="23">
        <v>0</v>
      </c>
      <c r="S55" s="24">
        <v>0</v>
      </c>
      <c r="T55" s="23">
        <v>0</v>
      </c>
      <c r="U55" s="24">
        <v>0</v>
      </c>
      <c r="V55" s="23">
        <v>0</v>
      </c>
      <c r="W55" s="24">
        <v>0</v>
      </c>
    </row>
    <row r="56" spans="1:23" ht="14.45" customHeight="1" x14ac:dyDescent="0.25">
      <c r="A56" s="17">
        <f>RANK(K56,K$2:K$144,0)</f>
        <v>22</v>
      </c>
      <c r="B56" s="25">
        <v>7260</v>
      </c>
      <c r="C56" s="25" t="str">
        <f>_xlfn.XLOOKUP(__xlnm._FilterDatabase_1[[#This Row],[SAPSA Number]],Table1[SAPSA number],Table1[Paid up])</f>
        <v>Y</v>
      </c>
      <c r="D56" s="19" t="str">
        <f>_xlfn.XLOOKUP(__xlnm._FilterDatabase_1[[#This Row],[SAPSA Number]],'DS Point summary'!A:A,'DS Point summary'!C:C)</f>
        <v>Glenn</v>
      </c>
      <c r="E56" s="19" t="str">
        <f>_xlfn.XLOOKUP(__xlnm._FilterDatabase_1[[#This Row],[SAPSA Number]],'DS Point summary'!A:A,'DS Point summary'!D:D)</f>
        <v>Kieser</v>
      </c>
      <c r="F56" s="28" t="str">
        <f>_xlfn.XLOOKUP(__xlnm._FilterDatabase_1[[#This Row],[SAPSA Number]],'DS Point summary'!A:A,'DS Point summary'!E:E)</f>
        <v>G</v>
      </c>
      <c r="G56" s="17" t="str">
        <f ca="1">_xlfn.XLOOKUP(__xlnm._FilterDatabase_1[[#This Row],[SAPSA Number]],'DS Point summary'!A:A,'DS Point summary'!F:F)</f>
        <v>S</v>
      </c>
      <c r="H56" s="19"/>
      <c r="I56" s="19" t="s">
        <v>363</v>
      </c>
      <c r="J56" s="21">
        <f>(IF(L56&gt;0,1,0)+(IF(M56&gt;0,1,0))+(IF(N56&gt;0,1,0))+(IF(O56&gt;0,1,0))+(IF(P56&gt;0,1,0))+(IF(Q56&gt;0,1,0))+(IF(R56&gt;0,1,0))+(IF(S56&gt;0,1,0))+(IF(T56&gt;0,1,0))+(IF(U56&gt;0,1,0))+(IF(V56&gt;0,1,0))+(IF(W56&gt;0,1,0)))</f>
        <v>0</v>
      </c>
      <c r="K56" s="22">
        <f>(LARGE(L56:W56,1)+LARGE(L56:W56,2)+LARGE(L56:W56,3)+LARGE(L56:W56,4)+LARGE(L56:W56,5))/5</f>
        <v>0</v>
      </c>
      <c r="L56" s="23">
        <v>0</v>
      </c>
      <c r="M56" s="24">
        <v>0</v>
      </c>
      <c r="N56" s="23">
        <v>0</v>
      </c>
      <c r="O56" s="24">
        <v>0</v>
      </c>
      <c r="P56" s="23">
        <v>0</v>
      </c>
      <c r="Q56" s="24">
        <v>0</v>
      </c>
      <c r="R56" s="23">
        <v>0</v>
      </c>
      <c r="S56" s="24">
        <v>0</v>
      </c>
      <c r="T56" s="23">
        <v>0</v>
      </c>
      <c r="U56" s="24">
        <v>0</v>
      </c>
      <c r="V56" s="23">
        <v>0</v>
      </c>
      <c r="W56" s="24">
        <v>0</v>
      </c>
    </row>
    <row r="57" spans="1:23" ht="14.45" customHeight="1" x14ac:dyDescent="0.25">
      <c r="A57" s="17">
        <f>RANK(K57,K$2:K$144,0)</f>
        <v>22</v>
      </c>
      <c r="B57" s="25">
        <v>7065</v>
      </c>
      <c r="C57" s="25" t="str">
        <f>_xlfn.XLOOKUP(__xlnm._FilterDatabase_1[[#This Row],[SAPSA Number]],Table1[SAPSA number],Table1[Paid up])</f>
        <v>Y</v>
      </c>
      <c r="D57" s="19" t="str">
        <f>_xlfn.XLOOKUP(__xlnm._FilterDatabase_1[[#This Row],[SAPSA Number]],'DS Point summary'!A:A,'DS Point summary'!C:C)</f>
        <v>Wesley Austin</v>
      </c>
      <c r="E57" s="19" t="str">
        <f>_xlfn.XLOOKUP(__xlnm._FilterDatabase_1[[#This Row],[SAPSA Number]],'DS Point summary'!A:A,'DS Point summary'!D:D)</f>
        <v>Kiloh</v>
      </c>
      <c r="F57" s="28" t="str">
        <f>_xlfn.XLOOKUP(__xlnm._FilterDatabase_1[[#This Row],[SAPSA Number]],'DS Point summary'!A:A,'DS Point summary'!E:E)</f>
        <v>WA</v>
      </c>
      <c r="G57" s="17" t="str">
        <f ca="1">_xlfn.XLOOKUP(__xlnm._FilterDatabase_1[[#This Row],[SAPSA Number]],'DS Point summary'!A:A,'DS Point summary'!F:F)</f>
        <v xml:space="preserve"> </v>
      </c>
      <c r="H57" s="19">
        <f>_xlfn.XLOOKUP(__xlnm._FilterDatabase_1[[#This Row],[SAPSA Number]],'DS Point summary'!A:A,'DS Point summary'!G:G)</f>
        <v>0</v>
      </c>
      <c r="I57" s="19" t="s">
        <v>363</v>
      </c>
      <c r="J57" s="21">
        <f>(IF(L57&gt;0,1,0)+(IF(M57&gt;0,1,0))+(IF(N57&gt;0,1,0))+(IF(O57&gt;0,1,0))+(IF(P57&gt;0,1,0))+(IF(Q57&gt;0,1,0))+(IF(R57&gt;0,1,0))+(IF(S57&gt;0,1,0))+(IF(T57&gt;0,1,0))+(IF(U57&gt;0,1,0))+(IF(V57&gt;0,1,0))+(IF(W57&gt;0,1,0)))</f>
        <v>0</v>
      </c>
      <c r="K57" s="22">
        <f>(LARGE(L57:W57,1)+LARGE(L57:W57,2)+LARGE(L57:W57,3)+LARGE(L57:W57,4)+LARGE(L57:W57,5))/5</f>
        <v>0</v>
      </c>
      <c r="L57" s="23">
        <v>0</v>
      </c>
      <c r="M57" s="24">
        <v>0</v>
      </c>
      <c r="N57" s="23">
        <v>0</v>
      </c>
      <c r="O57" s="24">
        <v>0</v>
      </c>
      <c r="P57" s="23">
        <v>0</v>
      </c>
      <c r="Q57" s="24">
        <v>0</v>
      </c>
      <c r="R57" s="23">
        <v>0</v>
      </c>
      <c r="S57" s="24">
        <v>0</v>
      </c>
      <c r="T57" s="23">
        <v>0</v>
      </c>
      <c r="U57" s="24">
        <v>0</v>
      </c>
      <c r="V57" s="23">
        <v>0</v>
      </c>
      <c r="W57" s="24">
        <v>0</v>
      </c>
    </row>
    <row r="58" spans="1:23" ht="14.45" customHeight="1" x14ac:dyDescent="0.25">
      <c r="A58" s="17">
        <f>RANK(K58,K$2:K$144,0)</f>
        <v>22</v>
      </c>
      <c r="B58" s="40">
        <v>7066</v>
      </c>
      <c r="C58" s="25" t="str">
        <f>_xlfn.XLOOKUP(__xlnm._FilterDatabase_1[[#This Row],[SAPSA Number]],Table1[SAPSA number],Table1[Paid up])</f>
        <v>Y</v>
      </c>
      <c r="D58" s="19" t="str">
        <f>_xlfn.XLOOKUP(__xlnm._FilterDatabase_1[[#This Row],[SAPSA Number]],'DS Point summary'!A:A,'DS Point summary'!C:C)</f>
        <v>Adrian Warren</v>
      </c>
      <c r="E58" s="19" t="str">
        <f>_xlfn.XLOOKUP(__xlnm._FilterDatabase_1[[#This Row],[SAPSA Number]],'DS Point summary'!A:A,'DS Point summary'!D:D)</f>
        <v>Kiloh</v>
      </c>
      <c r="F58" s="28" t="str">
        <f>_xlfn.XLOOKUP(__xlnm._FilterDatabase_1[[#This Row],[SAPSA Number]],'DS Point summary'!A:A,'DS Point summary'!E:E)</f>
        <v>AW</v>
      </c>
      <c r="G58" s="17" t="str">
        <f ca="1">_xlfn.XLOOKUP(__xlnm._FilterDatabase_1[[#This Row],[SAPSA Number]],'DS Point summary'!A:A,'DS Point summary'!F:F)</f>
        <v>Jnr</v>
      </c>
      <c r="H58" s="19">
        <f>_xlfn.XLOOKUP(__xlnm._FilterDatabase_1[[#This Row],[SAPSA Number]],'DS Point summary'!A:A,'DS Point summary'!G:G)</f>
        <v>0</v>
      </c>
      <c r="I58" s="19" t="s">
        <v>363</v>
      </c>
      <c r="J58" s="21">
        <f>(IF(L58&gt;0,1,0)+(IF(M58&gt;0,1,0))+(IF(N58&gt;0,1,0))+(IF(O58&gt;0,1,0))+(IF(P58&gt;0,1,0))+(IF(Q58&gt;0,1,0))+(IF(R58&gt;0,1,0))+(IF(S58&gt;0,1,0))+(IF(T58&gt;0,1,0))+(IF(U58&gt;0,1,0))+(IF(V58&gt;0,1,0))+(IF(W58&gt;0,1,0)))</f>
        <v>0</v>
      </c>
      <c r="K58" s="22">
        <f>(LARGE(L58:W58,1)+LARGE(L58:W58,2)+LARGE(L58:W58,3)+LARGE(L58:W58,4)+LARGE(L58:W58,5))/5</f>
        <v>0</v>
      </c>
      <c r="L58" s="23">
        <v>0</v>
      </c>
      <c r="M58" s="24">
        <v>0</v>
      </c>
      <c r="N58" s="23">
        <v>0</v>
      </c>
      <c r="O58" s="24">
        <v>0</v>
      </c>
      <c r="P58" s="23">
        <v>0</v>
      </c>
      <c r="Q58" s="24">
        <v>0</v>
      </c>
      <c r="R58" s="23">
        <v>0</v>
      </c>
      <c r="S58" s="24">
        <v>0</v>
      </c>
      <c r="T58" s="23">
        <v>0</v>
      </c>
      <c r="U58" s="24">
        <v>0</v>
      </c>
      <c r="V58" s="23">
        <v>0</v>
      </c>
      <c r="W58" s="24">
        <v>0</v>
      </c>
    </row>
    <row r="59" spans="1:23" ht="14.45" customHeight="1" x14ac:dyDescent="0.25">
      <c r="A59" s="17">
        <f>RANK(K59,K$2:K$144,0)</f>
        <v>22</v>
      </c>
      <c r="B59" s="40">
        <v>7067</v>
      </c>
      <c r="C59" s="25" t="str">
        <f>_xlfn.XLOOKUP(__xlnm._FilterDatabase_1[[#This Row],[SAPSA Number]],Table1[SAPSA number],Table1[Paid up])</f>
        <v>Y</v>
      </c>
      <c r="D59" s="19" t="str">
        <f>_xlfn.XLOOKUP(__xlnm._FilterDatabase_1[[#This Row],[SAPSA Number]],'DS Point summary'!A:A,'DS Point summary'!C:C)</f>
        <v>Kewan Rudy</v>
      </c>
      <c r="E59" s="19" t="str">
        <f>_xlfn.XLOOKUP(__xlnm._FilterDatabase_1[[#This Row],[SAPSA Number]],'DS Point summary'!A:A,'DS Point summary'!D:D)</f>
        <v>Kiloh</v>
      </c>
      <c r="F59" s="28" t="str">
        <f>_xlfn.XLOOKUP(__xlnm._FilterDatabase_1[[#This Row],[SAPSA Number]],'DS Point summary'!A:A,'DS Point summary'!E:E)</f>
        <v>KR</v>
      </c>
      <c r="G59" s="17" t="str">
        <f ca="1">_xlfn.XLOOKUP(__xlnm._FilterDatabase_1[[#This Row],[SAPSA Number]],'DS Point summary'!A:A,'DS Point summary'!F:F)</f>
        <v>Jnr</v>
      </c>
      <c r="H59" s="19">
        <f>_xlfn.XLOOKUP(__xlnm._FilterDatabase_1[[#This Row],[SAPSA Number]],'DS Point summary'!A:A,'DS Point summary'!G:G)</f>
        <v>0</v>
      </c>
      <c r="I59" s="19" t="s">
        <v>363</v>
      </c>
      <c r="J59" s="21">
        <f>(IF(L59&gt;0,1,0)+(IF(M59&gt;0,1,0))+(IF(N59&gt;0,1,0))+(IF(O59&gt;0,1,0))+(IF(P59&gt;0,1,0))+(IF(Q59&gt;0,1,0))+(IF(R59&gt;0,1,0))+(IF(S59&gt;0,1,0))+(IF(T59&gt;0,1,0))+(IF(U59&gt;0,1,0))+(IF(V59&gt;0,1,0))+(IF(W59&gt;0,1,0)))</f>
        <v>0</v>
      </c>
      <c r="K59" s="22">
        <f>(LARGE(L59:W59,1)+LARGE(L59:W59,2)+LARGE(L59:W59,3)+LARGE(L59:W59,4)+LARGE(L59:W59,5))/5</f>
        <v>0</v>
      </c>
      <c r="L59" s="23">
        <v>0</v>
      </c>
      <c r="M59" s="24">
        <v>0</v>
      </c>
      <c r="N59" s="23">
        <v>0</v>
      </c>
      <c r="O59" s="24">
        <v>0</v>
      </c>
      <c r="P59" s="23">
        <v>0</v>
      </c>
      <c r="Q59" s="24">
        <v>0</v>
      </c>
      <c r="R59" s="23">
        <v>0</v>
      </c>
      <c r="S59" s="24">
        <v>0</v>
      </c>
      <c r="T59" s="23">
        <v>0</v>
      </c>
      <c r="U59" s="24">
        <v>0</v>
      </c>
      <c r="V59" s="23">
        <v>0</v>
      </c>
      <c r="W59" s="24">
        <v>0</v>
      </c>
    </row>
    <row r="60" spans="1:23" ht="14.45" customHeight="1" x14ac:dyDescent="0.25">
      <c r="A60" s="17">
        <f>RANK(K60,K$2:K$144,0)</f>
        <v>22</v>
      </c>
      <c r="B60" s="25">
        <v>6434</v>
      </c>
      <c r="C60" s="25" t="str">
        <f>_xlfn.XLOOKUP(__xlnm._FilterDatabase_1[[#This Row],[SAPSA Number]],Table1[SAPSA number],Table1[Paid up])</f>
        <v>Y</v>
      </c>
      <c r="D60" s="19" t="str">
        <f>_xlfn.XLOOKUP(__xlnm._FilterDatabase_1[[#This Row],[SAPSA Number]],'DS Point summary'!A:A,'DS Point summary'!C:C)</f>
        <v>Francois Robert</v>
      </c>
      <c r="E60" s="19" t="str">
        <f>_xlfn.XLOOKUP(__xlnm._FilterDatabase_1[[#This Row],[SAPSA Number]],'DS Point summary'!A:A,'DS Point summary'!D:D)</f>
        <v>Koekemoer</v>
      </c>
      <c r="F60" s="28" t="str">
        <f>_xlfn.XLOOKUP(__xlnm._FilterDatabase_1[[#This Row],[SAPSA Number]],'DS Point summary'!A:A,'DS Point summary'!E:E)</f>
        <v>FR</v>
      </c>
      <c r="G60" s="17" t="str">
        <f ca="1">_xlfn.XLOOKUP(__xlnm._FilterDatabase_1[[#This Row],[SAPSA Number]],'DS Point summary'!A:A,'DS Point summary'!F:F)</f>
        <v xml:space="preserve"> </v>
      </c>
      <c r="H60" s="19">
        <f ca="1">_xlfn.XLOOKUP(__xlnm._FilterDatabase_1[[#This Row],[SAPSA Number]],'DS Point summary'!A:A,'DS Point summary'!G:G)</f>
        <v>42</v>
      </c>
      <c r="I60" s="19" t="s">
        <v>363</v>
      </c>
      <c r="J60" s="21">
        <f>(IF(L60&gt;0,1,0)+(IF(M60&gt;0,1,0))+(IF(N60&gt;0,1,0))+(IF(O60&gt;0,1,0))+(IF(P60&gt;0,1,0))+(IF(Q60&gt;0,1,0))+(IF(R60&gt;0,1,0))+(IF(S60&gt;0,1,0))+(IF(T60&gt;0,1,0))+(IF(U60&gt;0,1,0))+(IF(V60&gt;0,1,0))+(IF(W60&gt;0,1,0)))</f>
        <v>0</v>
      </c>
      <c r="K60" s="22">
        <f>(LARGE(L60:W60,1)+LARGE(L60:W60,2)+LARGE(L60:W60,3)+LARGE(L60:W60,4)+LARGE(L60:W60,5))/5</f>
        <v>0</v>
      </c>
      <c r="L60" s="23">
        <v>0</v>
      </c>
      <c r="M60" s="24">
        <v>0</v>
      </c>
      <c r="N60" s="23">
        <v>0</v>
      </c>
      <c r="O60" s="24">
        <v>0</v>
      </c>
      <c r="P60" s="23">
        <v>0</v>
      </c>
      <c r="Q60" s="24">
        <v>0</v>
      </c>
      <c r="R60" s="23">
        <v>0</v>
      </c>
      <c r="S60" s="24">
        <v>0</v>
      </c>
      <c r="T60" s="23">
        <v>0</v>
      </c>
      <c r="U60" s="24">
        <v>0</v>
      </c>
      <c r="V60" s="23">
        <v>0</v>
      </c>
      <c r="W60" s="24">
        <v>0</v>
      </c>
    </row>
    <row r="61" spans="1:23" ht="14.45" customHeight="1" x14ac:dyDescent="0.25">
      <c r="A61" s="17">
        <f>RANK(K61,K$2:K$144,0)</f>
        <v>22</v>
      </c>
      <c r="B61" s="26">
        <v>191</v>
      </c>
      <c r="C61" s="25" t="str">
        <f>_xlfn.XLOOKUP(__xlnm._FilterDatabase_1[[#This Row],[SAPSA Number]],Table1[SAPSA number],Table1[Paid up])</f>
        <v>Y</v>
      </c>
      <c r="D61" s="19" t="str">
        <f>_xlfn.XLOOKUP(__xlnm._FilterDatabase_1[[#This Row],[SAPSA Number]],'DS Point summary'!A:A,'DS Point summary'!C:C)</f>
        <v>Joseph John</v>
      </c>
      <c r="E61" s="19" t="str">
        <f>_xlfn.XLOOKUP(__xlnm._FilterDatabase_1[[#This Row],[SAPSA Number]],'DS Point summary'!A:A,'DS Point summary'!D:D)</f>
        <v>Kriel</v>
      </c>
      <c r="F61" s="28" t="str">
        <f>_xlfn.XLOOKUP(__xlnm._FilterDatabase_1[[#This Row],[SAPSA Number]],'DS Point summary'!A:A,'DS Point summary'!E:E)</f>
        <v>JJ</v>
      </c>
      <c r="G61" s="17" t="str">
        <f ca="1">_xlfn.XLOOKUP(__xlnm._FilterDatabase_1[[#This Row],[SAPSA Number]],'DS Point summary'!A:A,'DS Point summary'!F:F)</f>
        <v>SS</v>
      </c>
      <c r="H61" s="19">
        <f ca="1">_xlfn.XLOOKUP(__xlnm._FilterDatabase_1[[#This Row],[SAPSA Number]],'DS Point summary'!A:A,'DS Point summary'!G:G)</f>
        <v>60</v>
      </c>
      <c r="I61" s="19" t="s">
        <v>363</v>
      </c>
      <c r="J61" s="21">
        <f>(IF(L61&gt;0,1,0)+(IF(M61&gt;0,1,0))+(IF(N61&gt;0,1,0))+(IF(O61&gt;0,1,0))+(IF(P61&gt;0,1,0))+(IF(Q61&gt;0,1,0))+(IF(R61&gt;0,1,0))+(IF(S61&gt;0,1,0))+(IF(T61&gt;0,1,0))+(IF(U61&gt;0,1,0))+(IF(V61&gt;0,1,0))+(IF(W61&gt;0,1,0)))</f>
        <v>0</v>
      </c>
      <c r="K61" s="22">
        <f>(LARGE(L61:W61,1)+LARGE(L61:W61,2)+LARGE(L61:W61,3)+LARGE(L61:W61,4)+LARGE(L61:W61,5))/5</f>
        <v>0</v>
      </c>
      <c r="L61" s="23">
        <v>0</v>
      </c>
      <c r="M61" s="24">
        <v>0</v>
      </c>
      <c r="N61" s="23">
        <v>0</v>
      </c>
      <c r="O61" s="24">
        <v>0</v>
      </c>
      <c r="P61" s="23">
        <v>0</v>
      </c>
      <c r="Q61" s="24">
        <v>0</v>
      </c>
      <c r="R61" s="23">
        <v>0</v>
      </c>
      <c r="S61" s="24">
        <v>0</v>
      </c>
      <c r="T61" s="23">
        <v>0</v>
      </c>
      <c r="U61" s="24">
        <v>0</v>
      </c>
      <c r="V61" s="23">
        <v>0</v>
      </c>
      <c r="W61" s="24">
        <v>0</v>
      </c>
    </row>
    <row r="62" spans="1:23" ht="14.45" customHeight="1" x14ac:dyDescent="0.25">
      <c r="A62" s="17">
        <f>RANK(K62,K$2:K$144,0)</f>
        <v>22</v>
      </c>
      <c r="B62" s="26">
        <v>199</v>
      </c>
      <c r="C62" s="25" t="str">
        <f>_xlfn.XLOOKUP(__xlnm._FilterDatabase_1[[#This Row],[SAPSA Number]],Table1[SAPSA number],Table1[Paid up])</f>
        <v>Y</v>
      </c>
      <c r="D62" s="19" t="str">
        <f>_xlfn.XLOOKUP(__xlnm._FilterDatabase_1[[#This Row],[SAPSA Number]],'DS Point summary'!A:A,'DS Point summary'!C:C)</f>
        <v>Susanna Johanna</v>
      </c>
      <c r="E62" s="19" t="str">
        <f>_xlfn.XLOOKUP(__xlnm._FilterDatabase_1[[#This Row],[SAPSA Number]],'DS Point summary'!A:A,'DS Point summary'!D:D)</f>
        <v>Kriel</v>
      </c>
      <c r="F62" s="28" t="str">
        <f>_xlfn.XLOOKUP(__xlnm._FilterDatabase_1[[#This Row],[SAPSA Number]],'DS Point summary'!A:A,'DS Point summary'!E:E)</f>
        <v>SJ</v>
      </c>
      <c r="G62" s="17" t="str">
        <f>_xlfn.XLOOKUP(__xlnm._FilterDatabase_1[[#This Row],[SAPSA Number]],'DS Point summary'!A:A,'DS Point summary'!F:F)</f>
        <v>Lady</v>
      </c>
      <c r="H62" s="19">
        <f ca="1">_xlfn.XLOOKUP(__xlnm._FilterDatabase_1[[#This Row],[SAPSA Number]],'DS Point summary'!A:A,'DS Point summary'!G:G)</f>
        <v>60</v>
      </c>
      <c r="I62" s="19" t="s">
        <v>363</v>
      </c>
      <c r="J62" s="21">
        <f>(IF(L62&gt;0,1,0)+(IF(M62&gt;0,1,0))+(IF(N62&gt;0,1,0))+(IF(O62&gt;0,1,0))+(IF(P62&gt;0,1,0))+(IF(Q62&gt;0,1,0))+(IF(R62&gt;0,1,0))+(IF(S62&gt;0,1,0))+(IF(T62&gt;0,1,0))+(IF(U62&gt;0,1,0))+(IF(V62&gt;0,1,0))+(IF(W62&gt;0,1,0)))</f>
        <v>0</v>
      </c>
      <c r="K62" s="22">
        <f>(LARGE(L62:W62,1)+LARGE(L62:W62,2)+LARGE(L62:W62,3)+LARGE(L62:W62,4)+LARGE(L62:W62,5))/5</f>
        <v>0</v>
      </c>
      <c r="L62" s="23">
        <v>0</v>
      </c>
      <c r="M62" s="24">
        <v>0</v>
      </c>
      <c r="N62" s="23">
        <v>0</v>
      </c>
      <c r="O62" s="24">
        <v>0</v>
      </c>
      <c r="P62" s="23">
        <v>0</v>
      </c>
      <c r="Q62" s="24">
        <v>0</v>
      </c>
      <c r="R62" s="23">
        <v>0</v>
      </c>
      <c r="S62" s="24">
        <v>0</v>
      </c>
      <c r="T62" s="23">
        <v>0</v>
      </c>
      <c r="U62" s="24">
        <v>0</v>
      </c>
      <c r="V62" s="23">
        <v>0</v>
      </c>
      <c r="W62" s="24">
        <v>0</v>
      </c>
    </row>
    <row r="63" spans="1:23" ht="14.45" customHeight="1" x14ac:dyDescent="0.25">
      <c r="A63" s="17">
        <f>RANK(K63,K$2:K$144,0)</f>
        <v>22</v>
      </c>
      <c r="B63" s="27">
        <v>2651</v>
      </c>
      <c r="C63" s="25" t="str">
        <f>_xlfn.XLOOKUP(__xlnm._FilterDatabase_1[[#This Row],[SAPSA Number]],Table1[SAPSA number],Table1[Paid up])</f>
        <v>Y</v>
      </c>
      <c r="D63" s="19" t="str">
        <f>_xlfn.XLOOKUP(__xlnm._FilterDatabase_1[[#This Row],[SAPSA Number]],'DS Point summary'!A:A,'DS Point summary'!C:C)</f>
        <v>Paul Herman</v>
      </c>
      <c r="E63" s="19" t="str">
        <f>_xlfn.XLOOKUP(__xlnm._FilterDatabase_1[[#This Row],[SAPSA Number]],'DS Point summary'!A:A,'DS Point summary'!D:D)</f>
        <v>Leuschner</v>
      </c>
      <c r="F63" s="28" t="str">
        <f>_xlfn.XLOOKUP(__xlnm._FilterDatabase_1[[#This Row],[SAPSA Number]],'DS Point summary'!A:A,'DS Point summary'!E:E)</f>
        <v>PH</v>
      </c>
      <c r="G63" s="17" t="str">
        <f ca="1">_xlfn.XLOOKUP(__xlnm._FilterDatabase_1[[#This Row],[SAPSA Number]],'DS Point summary'!A:A,'DS Point summary'!F:F)</f>
        <v>S</v>
      </c>
      <c r="H63" s="19">
        <f ca="1">_xlfn.XLOOKUP(__xlnm._FilterDatabase_1[[#This Row],[SAPSA Number]],'DS Point summary'!A:A,'DS Point summary'!G:G)</f>
        <v>50</v>
      </c>
      <c r="I63" s="19" t="s">
        <v>363</v>
      </c>
      <c r="J63" s="21">
        <f>(IF(L63&gt;0,1,0)+(IF(M63&gt;0,1,0))+(IF(N63&gt;0,1,0))+(IF(O63&gt;0,1,0))+(IF(P63&gt;0,1,0))+(IF(Q63&gt;0,1,0))+(IF(R63&gt;0,1,0))+(IF(S63&gt;0,1,0))+(IF(T63&gt;0,1,0))+(IF(U63&gt;0,1,0))+(IF(V63&gt;0,1,0))+(IF(W63&gt;0,1,0)))</f>
        <v>0</v>
      </c>
      <c r="K63" s="22">
        <f>(LARGE(L63:W63,1)+LARGE(L63:W63,2)+LARGE(L63:W63,3)+LARGE(L63:W63,4)+LARGE(L63:W63,5))/5</f>
        <v>0</v>
      </c>
      <c r="L63" s="23">
        <v>0</v>
      </c>
      <c r="M63" s="24">
        <v>0</v>
      </c>
      <c r="N63" s="23">
        <v>0</v>
      </c>
      <c r="O63" s="24">
        <v>0</v>
      </c>
      <c r="P63" s="23">
        <v>0</v>
      </c>
      <c r="Q63" s="24">
        <v>0</v>
      </c>
      <c r="R63" s="23">
        <v>0</v>
      </c>
      <c r="S63" s="24">
        <v>0</v>
      </c>
      <c r="T63" s="23">
        <v>0</v>
      </c>
      <c r="U63" s="24">
        <v>0</v>
      </c>
      <c r="V63" s="23">
        <v>0</v>
      </c>
      <c r="W63" s="24">
        <v>0</v>
      </c>
    </row>
    <row r="64" spans="1:23" ht="14.45" customHeight="1" x14ac:dyDescent="0.25">
      <c r="A64" s="17">
        <f>RANK(K64,K$2:K$144,0)</f>
        <v>22</v>
      </c>
      <c r="B64" s="26">
        <v>3810</v>
      </c>
      <c r="C64" s="25" t="str">
        <f>_xlfn.XLOOKUP(__xlnm._FilterDatabase_1[[#This Row],[SAPSA Number]],Table1[SAPSA number],Table1[Paid up])</f>
        <v>Y</v>
      </c>
      <c r="D64" s="19" t="str">
        <f>_xlfn.XLOOKUP(__xlnm._FilterDatabase_1[[#This Row],[SAPSA Number]],'DS Point summary'!A:A,'DS Point summary'!C:C)</f>
        <v>Roelof</v>
      </c>
      <c r="E64" s="19" t="str">
        <f>_xlfn.XLOOKUP(__xlnm._FilterDatabase_1[[#This Row],[SAPSA Number]],'DS Point summary'!A:A,'DS Point summary'!D:D)</f>
        <v>Liebenberg</v>
      </c>
      <c r="F64" s="28" t="str">
        <f>_xlfn.XLOOKUP(__xlnm._FilterDatabase_1[[#This Row],[SAPSA Number]],'DS Point summary'!A:A,'DS Point summary'!E:E)</f>
        <v>R</v>
      </c>
      <c r="G64" s="17" t="str">
        <f ca="1">_xlfn.XLOOKUP(__xlnm._FilterDatabase_1[[#This Row],[SAPSA Number]],'DS Point summary'!A:A,'DS Point summary'!F:F)</f>
        <v>S</v>
      </c>
      <c r="H64" s="19">
        <f ca="1">_xlfn.XLOOKUP(__xlnm._FilterDatabase_1[[#This Row],[SAPSA Number]],'DS Point summary'!A:A,'DS Point summary'!G:G)</f>
        <v>56</v>
      </c>
      <c r="I64" s="19" t="s">
        <v>363</v>
      </c>
      <c r="J64" s="21">
        <f>(IF(L64&gt;0,1,0)+(IF(M64&gt;0,1,0))+(IF(N64&gt;0,1,0))+(IF(O64&gt;0,1,0))+(IF(P64&gt;0,1,0))+(IF(Q64&gt;0,1,0))+(IF(R64&gt;0,1,0))+(IF(S64&gt;0,1,0))+(IF(T64&gt;0,1,0))+(IF(U64&gt;0,1,0))+(IF(V64&gt;0,1,0))+(IF(W64&gt;0,1,0)))</f>
        <v>0</v>
      </c>
      <c r="K64" s="22">
        <f>(LARGE(L64:W64,1)+LARGE(L64:W64,2)+LARGE(L64:W64,3)+LARGE(L64:W64,4)+LARGE(L64:W64,5))/5</f>
        <v>0</v>
      </c>
      <c r="L64" s="23">
        <v>0</v>
      </c>
      <c r="M64" s="24">
        <v>0</v>
      </c>
      <c r="N64" s="23">
        <v>0</v>
      </c>
      <c r="O64" s="24">
        <v>0</v>
      </c>
      <c r="P64" s="23">
        <v>0</v>
      </c>
      <c r="Q64" s="24">
        <v>0</v>
      </c>
      <c r="R64" s="23">
        <v>0</v>
      </c>
      <c r="S64" s="24">
        <v>0</v>
      </c>
      <c r="T64" s="23">
        <v>0</v>
      </c>
      <c r="U64" s="24">
        <v>0</v>
      </c>
      <c r="V64" s="23">
        <v>0</v>
      </c>
      <c r="W64" s="24">
        <v>0</v>
      </c>
    </row>
    <row r="65" spans="1:23" ht="14.45" customHeight="1" x14ac:dyDescent="0.25">
      <c r="A65" s="17">
        <f>RANK(K65,K$2:K$144,0)</f>
        <v>22</v>
      </c>
      <c r="B65" s="26">
        <v>6395</v>
      </c>
      <c r="C65" s="25" t="str">
        <f>_xlfn.XLOOKUP(__xlnm._FilterDatabase_1[[#This Row],[SAPSA Number]],Table1[SAPSA number],Table1[Paid up])</f>
        <v>Y</v>
      </c>
      <c r="D65" s="19" t="str">
        <f>_xlfn.XLOOKUP(__xlnm._FilterDatabase_1[[#This Row],[SAPSA Number]],'DS Point summary'!A:A,'DS Point summary'!C:C)</f>
        <v>Andre Jacque</v>
      </c>
      <c r="E65" s="19" t="str">
        <f>_xlfn.XLOOKUP(__xlnm._FilterDatabase_1[[#This Row],[SAPSA Number]],'DS Point summary'!A:A,'DS Point summary'!D:D)</f>
        <v>Loubser</v>
      </c>
      <c r="F65" s="28" t="str">
        <f>_xlfn.XLOOKUP(__xlnm._FilterDatabase_1[[#This Row],[SAPSA Number]],'DS Point summary'!A:A,'DS Point summary'!E:E)</f>
        <v>AJP</v>
      </c>
      <c r="G65" s="17" t="str">
        <f>_xlfn.XLOOKUP(__xlnm._FilterDatabase_1[[#This Row],[SAPSA Number]],'DS Point summary'!A:A,'DS Point summary'!F:F)</f>
        <v>Y</v>
      </c>
      <c r="H65" s="19">
        <f>_xlfn.XLOOKUP(__xlnm._FilterDatabase_1[[#This Row],[SAPSA Number]],'DS Point summary'!A:A,'DS Point summary'!G:G)</f>
        <v>0</v>
      </c>
      <c r="I65" s="19" t="s">
        <v>363</v>
      </c>
      <c r="J65" s="21">
        <f>(IF(L65&gt;0,1,0)+(IF(M65&gt;0,1,0))+(IF(N65&gt;0,1,0))+(IF(O65&gt;0,1,0))+(IF(P65&gt;0,1,0))+(IF(Q65&gt;0,1,0))+(IF(R65&gt;0,1,0))+(IF(S65&gt;0,1,0))+(IF(T65&gt;0,1,0))+(IF(U65&gt;0,1,0))+(IF(V65&gt;0,1,0))+(IF(W65&gt;0,1,0)))</f>
        <v>0</v>
      </c>
      <c r="K65" s="22">
        <f>(LARGE(L65:W65,1)+LARGE(L65:W65,2)+LARGE(L65:W65,3)+LARGE(L65:W65,4)+LARGE(L65:W65,5))/5</f>
        <v>0</v>
      </c>
      <c r="L65" s="23">
        <v>0</v>
      </c>
      <c r="M65" s="24">
        <v>0</v>
      </c>
      <c r="N65" s="23">
        <v>0</v>
      </c>
      <c r="O65" s="24">
        <v>0</v>
      </c>
      <c r="P65" s="23">
        <v>0</v>
      </c>
      <c r="Q65" s="24">
        <v>0</v>
      </c>
      <c r="R65" s="23">
        <v>0</v>
      </c>
      <c r="S65" s="24">
        <v>0</v>
      </c>
      <c r="T65" s="23">
        <v>0</v>
      </c>
      <c r="U65" s="24">
        <v>0</v>
      </c>
      <c r="V65" s="23">
        <v>0</v>
      </c>
      <c r="W65" s="24">
        <v>0</v>
      </c>
    </row>
    <row r="66" spans="1:23" ht="14.45" customHeight="1" x14ac:dyDescent="0.25">
      <c r="A66" s="17">
        <f>RANK(K66,K$2:K$144,0)</f>
        <v>22</v>
      </c>
      <c r="B66" s="39">
        <v>6395</v>
      </c>
      <c r="C66" s="25" t="str">
        <f>_xlfn.XLOOKUP(__xlnm._FilterDatabase_1[[#This Row],[SAPSA Number]],Table1[SAPSA number],Table1[Paid up])</f>
        <v>Y</v>
      </c>
      <c r="D66" s="19" t="str">
        <f>_xlfn.XLOOKUP(__xlnm._FilterDatabase_1[[#This Row],[SAPSA Number]],'DS Point summary'!A:A,'DS Point summary'!C:C)</f>
        <v>Andre Jacque</v>
      </c>
      <c r="E66" s="19" t="str">
        <f>_xlfn.XLOOKUP(__xlnm._FilterDatabase_1[[#This Row],[SAPSA Number]],'DS Point summary'!A:A,'DS Point summary'!D:D)</f>
        <v>Loubser</v>
      </c>
      <c r="F66" s="28" t="str">
        <f>_xlfn.XLOOKUP(__xlnm._FilterDatabase_1[[#This Row],[SAPSA Number]],'DS Point summary'!A:A,'DS Point summary'!E:E)</f>
        <v>AJP</v>
      </c>
      <c r="G66" s="17" t="str">
        <f>_xlfn.XLOOKUP(__xlnm._FilterDatabase_1[[#This Row],[SAPSA Number]],'DS Point summary'!A:A,'DS Point summary'!F:F)</f>
        <v>Y</v>
      </c>
      <c r="H66" s="19">
        <f>_xlfn.XLOOKUP(__xlnm._FilterDatabase_1[[#This Row],[SAPSA Number]],'DS Point summary'!A:A,'DS Point summary'!G:G)</f>
        <v>0</v>
      </c>
      <c r="I66" s="29" t="s">
        <v>363</v>
      </c>
      <c r="J66" s="21">
        <f>(IF(L66&gt;0,1,0)+(IF(M66&gt;0,1,0))+(IF(N66&gt;0,1,0))+(IF(O66&gt;0,1,0))+(IF(P66&gt;0,1,0))+(IF(Q66&gt;0,1,0))+(IF(R66&gt;0,1,0))+(IF(S66&gt;0,1,0))+(IF(T66&gt;0,1,0))+(IF(U66&gt;0,1,0))+(IF(V66&gt;0,1,0))+(IF(W66&gt;0,1,0)))</f>
        <v>0</v>
      </c>
      <c r="K66" s="22">
        <f>(LARGE(L66:W66,1)+LARGE(L66:W66,2)+LARGE(L66:W66,3)+LARGE(L66:W66,4)+LARGE(L66:W66,5))/5</f>
        <v>0</v>
      </c>
      <c r="L66" s="23">
        <v>0</v>
      </c>
      <c r="M66" s="24">
        <v>0</v>
      </c>
      <c r="N66" s="23">
        <v>0</v>
      </c>
      <c r="O66" s="24">
        <v>0</v>
      </c>
      <c r="P66" s="23">
        <v>0</v>
      </c>
      <c r="Q66" s="24">
        <v>0</v>
      </c>
      <c r="R66" s="23">
        <v>0</v>
      </c>
      <c r="S66" s="24">
        <v>0</v>
      </c>
      <c r="T66" s="23">
        <v>0</v>
      </c>
      <c r="U66" s="24">
        <v>0</v>
      </c>
      <c r="V66" s="23">
        <v>0</v>
      </c>
      <c r="W66" s="24">
        <v>0</v>
      </c>
    </row>
    <row r="67" spans="1:23" x14ac:dyDescent="0.25">
      <c r="A67" s="17">
        <f>RANK(K67,K$2:K$144,0)</f>
        <v>22</v>
      </c>
      <c r="B67" s="26">
        <v>683</v>
      </c>
      <c r="C67" s="25" t="str">
        <f>_xlfn.XLOOKUP(__xlnm._FilterDatabase_1[[#This Row],[SAPSA Number]],Table1[SAPSA number],Table1[Paid up])</f>
        <v>Y</v>
      </c>
      <c r="D67" s="19" t="str">
        <f>_xlfn.XLOOKUP(__xlnm._FilterDatabase_1[[#This Row],[SAPSA Number]],'DS Point summary'!A:A,'DS Point summary'!C:C)</f>
        <v>Ivor</v>
      </c>
      <c r="E67" s="19" t="str">
        <f>_xlfn.XLOOKUP(__xlnm._FilterDatabase_1[[#This Row],[SAPSA Number]],'DS Point summary'!A:A,'DS Point summary'!D:D)</f>
        <v>Marais</v>
      </c>
      <c r="F67" s="28" t="str">
        <f>_xlfn.XLOOKUP(__xlnm._FilterDatabase_1[[#This Row],[SAPSA Number]],'DS Point summary'!A:A,'DS Point summary'!E:E)</f>
        <v>I</v>
      </c>
      <c r="G67" s="17" t="str">
        <f ca="1">_xlfn.XLOOKUP(__xlnm._FilterDatabase_1[[#This Row],[SAPSA Number]],'DS Point summary'!A:A,'DS Point summary'!F:F)</f>
        <v>S</v>
      </c>
      <c r="H67" s="19">
        <f ca="1">_xlfn.XLOOKUP(__xlnm._FilterDatabase_1[[#This Row],[SAPSA Number]],'DS Point summary'!A:A,'DS Point summary'!G:G)</f>
        <v>57</v>
      </c>
      <c r="I67" s="19" t="s">
        <v>363</v>
      </c>
      <c r="J67" s="21">
        <f>(IF(L67&gt;0,1,0)+(IF(M67&gt;0,1,0))+(IF(N67&gt;0,1,0))+(IF(O67&gt;0,1,0))+(IF(P67&gt;0,1,0))+(IF(Q67&gt;0,1,0))+(IF(R67&gt;0,1,0))+(IF(S67&gt;0,1,0))+(IF(T67&gt;0,1,0))+(IF(U67&gt;0,1,0))+(IF(V67&gt;0,1,0))+(IF(W67&gt;0,1,0)))</f>
        <v>0</v>
      </c>
      <c r="K67" s="22">
        <f>(LARGE(L67:W67,1)+LARGE(L67:W67,2)+LARGE(L67:W67,3)+LARGE(L67:W67,4)+LARGE(L67:W67,5))/5</f>
        <v>0</v>
      </c>
      <c r="L67" s="23">
        <v>0</v>
      </c>
      <c r="M67" s="24">
        <v>0</v>
      </c>
      <c r="N67" s="23">
        <v>0</v>
      </c>
      <c r="O67" s="24">
        <v>0</v>
      </c>
      <c r="P67" s="23">
        <v>0</v>
      </c>
      <c r="Q67" s="24">
        <v>0</v>
      </c>
      <c r="R67" s="23">
        <v>0</v>
      </c>
      <c r="S67" s="24">
        <v>0</v>
      </c>
      <c r="T67" s="23">
        <v>0</v>
      </c>
      <c r="U67" s="24">
        <v>0</v>
      </c>
      <c r="V67" s="23">
        <v>0</v>
      </c>
      <c r="W67" s="24">
        <v>0</v>
      </c>
    </row>
    <row r="68" spans="1:23" x14ac:dyDescent="0.25">
      <c r="A68" s="17">
        <f>RANK(K68,K$2:K$144,0)</f>
        <v>22</v>
      </c>
      <c r="B68" s="26">
        <v>6966</v>
      </c>
      <c r="C68" s="25" t="str">
        <f>_xlfn.XLOOKUP(__xlnm._FilterDatabase_1[[#This Row],[SAPSA Number]],Table1[SAPSA number],Table1[Paid up])</f>
        <v>Y</v>
      </c>
      <c r="D68" s="19" t="str">
        <f>_xlfn.XLOOKUP(__xlnm._FilterDatabase_1[[#This Row],[SAPSA Number]],'DS Point summary'!A:A,'DS Point summary'!C:C)</f>
        <v>James</v>
      </c>
      <c r="E68" s="19" t="str">
        <f>_xlfn.XLOOKUP(__xlnm._FilterDatabase_1[[#This Row],[SAPSA Number]],'DS Point summary'!A:A,'DS Point summary'!D:D)</f>
        <v>Masonganye</v>
      </c>
      <c r="F68" s="28" t="str">
        <f>_xlfn.XLOOKUP(__xlnm._FilterDatabase_1[[#This Row],[SAPSA Number]],'DS Point summary'!A:A,'DS Point summary'!E:E)</f>
        <v>J</v>
      </c>
      <c r="G68" s="17" t="str">
        <f ca="1">_xlfn.XLOOKUP(__xlnm._FilterDatabase_1[[#This Row],[SAPSA Number]],'DS Point summary'!A:A,'DS Point summary'!F:F)</f>
        <v>S</v>
      </c>
      <c r="H68" s="19">
        <f ca="1">_xlfn.XLOOKUP(__xlnm._FilterDatabase_1[[#This Row],[SAPSA Number]],'DS Point summary'!A:A,'DS Point summary'!G:G)</f>
        <v>50</v>
      </c>
      <c r="I68" s="19" t="s">
        <v>363</v>
      </c>
      <c r="J68" s="21">
        <f>(IF(L68&gt;0,1,0)+(IF(M68&gt;0,1,0))+(IF(N68&gt;0,1,0))+(IF(O68&gt;0,1,0))+(IF(P68&gt;0,1,0))+(IF(Q68&gt;0,1,0))+(IF(R68&gt;0,1,0))+(IF(S68&gt;0,1,0))+(IF(T68&gt;0,1,0))+(IF(U68&gt;0,1,0))+(IF(V68&gt;0,1,0))+(IF(W68&gt;0,1,0)))</f>
        <v>0</v>
      </c>
      <c r="K68" s="22">
        <f>(LARGE(L68:W68,1)+LARGE(L68:W68,2)+LARGE(L68:W68,3)+LARGE(L68:W68,4)+LARGE(L68:W68,5))/5</f>
        <v>0</v>
      </c>
      <c r="L68" s="23">
        <v>0</v>
      </c>
      <c r="M68" s="24">
        <v>0</v>
      </c>
      <c r="N68" s="23">
        <v>0</v>
      </c>
      <c r="O68" s="24">
        <v>0</v>
      </c>
      <c r="P68" s="23">
        <v>0</v>
      </c>
      <c r="Q68" s="24">
        <v>0</v>
      </c>
      <c r="R68" s="23">
        <v>0</v>
      </c>
      <c r="S68" s="24">
        <v>0</v>
      </c>
      <c r="T68" s="23">
        <v>0</v>
      </c>
      <c r="U68" s="24">
        <v>0</v>
      </c>
      <c r="V68" s="23">
        <v>0</v>
      </c>
      <c r="W68" s="24">
        <v>0</v>
      </c>
    </row>
    <row r="69" spans="1:23" x14ac:dyDescent="0.25">
      <c r="A69" s="17">
        <f>RANK(K69,K$2:K$144,0)</f>
        <v>22</v>
      </c>
      <c r="B69" s="27">
        <v>7132</v>
      </c>
      <c r="C69" s="25" t="str">
        <f>_xlfn.XLOOKUP(__xlnm._FilterDatabase_1[[#This Row],[SAPSA Number]],Table1[SAPSA number],Table1[Paid up])</f>
        <v>Y</v>
      </c>
      <c r="D69" s="19" t="str">
        <f>_xlfn.XLOOKUP(__xlnm._FilterDatabase_1[[#This Row],[SAPSA Number]],'DS Point summary'!A:A,'DS Point summary'!C:C)</f>
        <v>Yussuf</v>
      </c>
      <c r="E69" s="19" t="str">
        <f>_xlfn.XLOOKUP(__xlnm._FilterDatabase_1[[#This Row],[SAPSA Number]],'DS Point summary'!A:A,'DS Point summary'!D:D)</f>
        <v>Mayet</v>
      </c>
      <c r="F69" s="28" t="str">
        <f>_xlfn.XLOOKUP(__xlnm._FilterDatabase_1[[#This Row],[SAPSA Number]],'DS Point summary'!A:A,'DS Point summary'!E:E)</f>
        <v>Y</v>
      </c>
      <c r="G69" s="17" t="str">
        <f ca="1">_xlfn.XLOOKUP(__xlnm._FilterDatabase_1[[#This Row],[SAPSA Number]],'DS Point summary'!A:A,'DS Point summary'!F:F)</f>
        <v>GS</v>
      </c>
      <c r="H69" s="19">
        <f>_xlfn.XLOOKUP(__xlnm._FilterDatabase_1[[#This Row],[SAPSA Number]],'DS Point summary'!A:A,'DS Point summary'!G:G)</f>
        <v>0</v>
      </c>
      <c r="I69" s="19" t="s">
        <v>363</v>
      </c>
      <c r="J69" s="21">
        <f>(IF(L69&gt;0,1,0)+(IF(M69&gt;0,1,0))+(IF(N69&gt;0,1,0))+(IF(O69&gt;0,1,0))+(IF(P69&gt;0,1,0))+(IF(Q69&gt;0,1,0))+(IF(R69&gt;0,1,0))+(IF(S69&gt;0,1,0))+(IF(T69&gt;0,1,0))+(IF(U69&gt;0,1,0))+(IF(V69&gt;0,1,0))+(IF(W69&gt;0,1,0)))</f>
        <v>0</v>
      </c>
      <c r="K69" s="22">
        <f>(LARGE(L69:W69,1)+LARGE(L69:W69,2)+LARGE(L69:W69,3)+LARGE(L69:W69,4)+LARGE(L69:W69,5))/5</f>
        <v>0</v>
      </c>
      <c r="L69" s="23">
        <v>0</v>
      </c>
      <c r="M69" s="24">
        <v>0</v>
      </c>
      <c r="N69" s="23">
        <v>0</v>
      </c>
      <c r="O69" s="24">
        <v>0</v>
      </c>
      <c r="P69" s="23">
        <v>0</v>
      </c>
      <c r="Q69" s="24">
        <v>0</v>
      </c>
      <c r="R69" s="23">
        <v>0</v>
      </c>
      <c r="S69" s="24">
        <v>0</v>
      </c>
      <c r="T69" s="23">
        <v>0</v>
      </c>
      <c r="U69" s="24">
        <v>0</v>
      </c>
      <c r="V69" s="23">
        <v>0</v>
      </c>
      <c r="W69" s="24">
        <v>0</v>
      </c>
    </row>
    <row r="70" spans="1:23" x14ac:dyDescent="0.25">
      <c r="A70" s="17">
        <f>RANK(K70,K$2:K$144,0)</f>
        <v>22</v>
      </c>
      <c r="B70" s="27">
        <v>888</v>
      </c>
      <c r="C70" s="25" t="str">
        <f>_xlfn.XLOOKUP(__xlnm._FilterDatabase_1[[#This Row],[SAPSA Number]],Table1[SAPSA number],Table1[Paid up])</f>
        <v>Y</v>
      </c>
      <c r="D70" s="19" t="str">
        <f>_xlfn.XLOOKUP(__xlnm._FilterDatabase_1[[#This Row],[SAPSA Number]],'DS Point summary'!A:A,'DS Point summary'!C:C)</f>
        <v>Yolandi Elaine</v>
      </c>
      <c r="E70" s="19" t="str">
        <f>_xlfn.XLOOKUP(__xlnm._FilterDatabase_1[[#This Row],[SAPSA Number]],'DS Point summary'!A:A,'DS Point summary'!D:D)</f>
        <v>McAllister</v>
      </c>
      <c r="F70" s="28" t="str">
        <f>_xlfn.XLOOKUP(__xlnm._FilterDatabase_1[[#This Row],[SAPSA Number]],'DS Point summary'!A:A,'DS Point summary'!E:E)</f>
        <v>YE</v>
      </c>
      <c r="G70" s="17" t="str">
        <f>_xlfn.XLOOKUP(__xlnm._FilterDatabase_1[[#This Row],[SAPSA Number]],'DS Point summary'!A:A,'DS Point summary'!F:F)</f>
        <v>Lady</v>
      </c>
      <c r="H70" s="19">
        <f ca="1">_xlfn.XLOOKUP(__xlnm._FilterDatabase_1[[#This Row],[SAPSA Number]],'DS Point summary'!A:A,'DS Point summary'!G:G)</f>
        <v>55</v>
      </c>
      <c r="I70" s="19" t="s">
        <v>363</v>
      </c>
      <c r="J70" s="21">
        <f>(IF(L70&gt;0,1,0)+(IF(M70&gt;0,1,0))+(IF(N70&gt;0,1,0))+(IF(O70&gt;0,1,0))+(IF(P70&gt;0,1,0))+(IF(Q70&gt;0,1,0))+(IF(R70&gt;0,1,0))+(IF(S70&gt;0,1,0))+(IF(T70&gt;0,1,0))+(IF(U70&gt;0,1,0))+(IF(V70&gt;0,1,0))+(IF(W70&gt;0,1,0)))</f>
        <v>0</v>
      </c>
      <c r="K70" s="22">
        <f>(LARGE(L70:W70,1)+LARGE(L70:W70,2)+LARGE(L70:W70,3)+LARGE(L70:W70,4)+LARGE(L70:W70,5))/5</f>
        <v>0</v>
      </c>
      <c r="L70" s="23">
        <v>0</v>
      </c>
      <c r="M70" s="24">
        <v>0</v>
      </c>
      <c r="N70" s="23">
        <v>0</v>
      </c>
      <c r="O70" s="24">
        <v>0</v>
      </c>
      <c r="P70" s="23">
        <v>0</v>
      </c>
      <c r="Q70" s="24">
        <v>0</v>
      </c>
      <c r="R70" s="23">
        <v>0</v>
      </c>
      <c r="S70" s="24">
        <v>0</v>
      </c>
      <c r="T70" s="23">
        <v>0</v>
      </c>
      <c r="U70" s="24">
        <v>0</v>
      </c>
      <c r="V70" s="23">
        <v>0</v>
      </c>
      <c r="W70" s="24">
        <v>0</v>
      </c>
    </row>
    <row r="71" spans="1:23" x14ac:dyDescent="0.25">
      <c r="A71" s="17">
        <f>RANK(K71,K$2:K$144,0)</f>
        <v>22</v>
      </c>
      <c r="B71" s="26">
        <v>2928</v>
      </c>
      <c r="C71" s="25" t="str">
        <f>_xlfn.XLOOKUP(__xlnm._FilterDatabase_1[[#This Row],[SAPSA Number]],Table1[SAPSA number],Table1[Paid up])</f>
        <v>Y</v>
      </c>
      <c r="D71" s="19" t="str">
        <f>_xlfn.XLOOKUP(__xlnm._FilterDatabase_1[[#This Row],[SAPSA Number]],'DS Point summary'!A:A,'DS Point summary'!C:C)</f>
        <v>Delville Wood</v>
      </c>
      <c r="E71" s="19" t="str">
        <f>_xlfn.XLOOKUP(__xlnm._FilterDatabase_1[[#This Row],[SAPSA Number]],'DS Point summary'!A:A,'DS Point summary'!D:D)</f>
        <v>McAllister</v>
      </c>
      <c r="F71" s="28" t="str">
        <f>_xlfn.XLOOKUP(__xlnm._FilterDatabase_1[[#This Row],[SAPSA Number]],'DS Point summary'!A:A,'DS Point summary'!E:E)</f>
        <v>DW</v>
      </c>
      <c r="G71" s="17" t="str">
        <f ca="1">_xlfn.XLOOKUP(__xlnm._FilterDatabase_1[[#This Row],[SAPSA Number]],'DS Point summary'!A:A,'DS Point summary'!F:F)</f>
        <v>S</v>
      </c>
      <c r="H71" s="19">
        <f ca="1">_xlfn.XLOOKUP(__xlnm._FilterDatabase_1[[#This Row],[SAPSA Number]],'DS Point summary'!A:A,'DS Point summary'!G:G)</f>
        <v>58</v>
      </c>
      <c r="I71" s="19" t="s">
        <v>363</v>
      </c>
      <c r="J71" s="21">
        <f>(IF(L71&gt;0,1,0)+(IF(M71&gt;0,1,0))+(IF(N71&gt;0,1,0))+(IF(O71&gt;0,1,0))+(IF(P71&gt;0,1,0))+(IF(Q71&gt;0,1,0))+(IF(R71&gt;0,1,0))+(IF(S71&gt;0,1,0))+(IF(T71&gt;0,1,0))+(IF(U71&gt;0,1,0))+(IF(V71&gt;0,1,0))+(IF(W71&gt;0,1,0)))</f>
        <v>0</v>
      </c>
      <c r="K71" s="22">
        <f>(LARGE(L71:W71,1)+LARGE(L71:W71,2)+LARGE(L71:W71,3)+LARGE(L71:W71,4)+LARGE(L71:W71,5))/5</f>
        <v>0</v>
      </c>
      <c r="L71" s="23">
        <v>0</v>
      </c>
      <c r="M71" s="24">
        <v>0</v>
      </c>
      <c r="N71" s="23">
        <v>0</v>
      </c>
      <c r="O71" s="24">
        <v>0</v>
      </c>
      <c r="P71" s="23">
        <v>0</v>
      </c>
      <c r="Q71" s="24">
        <v>0</v>
      </c>
      <c r="R71" s="23">
        <v>0</v>
      </c>
      <c r="S71" s="24">
        <v>0</v>
      </c>
      <c r="T71" s="23">
        <v>0</v>
      </c>
      <c r="U71" s="24">
        <v>0</v>
      </c>
      <c r="V71" s="23">
        <v>0</v>
      </c>
      <c r="W71" s="24">
        <v>0</v>
      </c>
    </row>
    <row r="72" spans="1:23" x14ac:dyDescent="0.25">
      <c r="A72" s="17">
        <f>RANK(K72,K$2:K$144,0)</f>
        <v>22</v>
      </c>
      <c r="B72" s="40">
        <v>5200</v>
      </c>
      <c r="C72" s="25" t="str">
        <f>_xlfn.XLOOKUP(__xlnm._FilterDatabase_1[[#This Row],[SAPSA Number]],Table1[SAPSA number],Table1[Paid up])</f>
        <v>Y</v>
      </c>
      <c r="D72" s="19" t="str">
        <f>_xlfn.XLOOKUP(__xlnm._FilterDatabase_1[[#This Row],[SAPSA Number]],'DS Point summary'!A:A,'DS Point summary'!C:C)</f>
        <v>Daniel</v>
      </c>
      <c r="E72" s="19" t="str">
        <f>_xlfn.XLOOKUP(__xlnm._FilterDatabase_1[[#This Row],[SAPSA Number]],'DS Point summary'!A:A,'DS Point summary'!D:D)</f>
        <v>McWilliam</v>
      </c>
      <c r="F72" s="28" t="str">
        <f>_xlfn.XLOOKUP(__xlnm._FilterDatabase_1[[#This Row],[SAPSA Number]],'DS Point summary'!A:A,'DS Point summary'!E:E)</f>
        <v>D</v>
      </c>
      <c r="G72" s="17">
        <f>_xlfn.XLOOKUP(__xlnm._FilterDatabase_1[[#This Row],[SAPSA Number]],'DS Point summary'!A:A,'DS Point summary'!F:F)</f>
        <v>0</v>
      </c>
      <c r="H72" s="19">
        <f ca="1">_xlfn.XLOOKUP(__xlnm._FilterDatabase_1[[#This Row],[SAPSA Number]],'DS Point summary'!A:A,'DS Point summary'!G:G)</f>
        <v>37</v>
      </c>
      <c r="I72" s="19" t="s">
        <v>363</v>
      </c>
      <c r="J72" s="21">
        <f>(IF(L72&gt;0,1,0)+(IF(M72&gt;0,1,0))+(IF(N72&gt;0,1,0))+(IF(O72&gt;0,1,0))+(IF(P72&gt;0,1,0))+(IF(Q72&gt;0,1,0))+(IF(R72&gt;0,1,0))+(IF(S72&gt;0,1,0))+(IF(T72&gt;0,1,0))+(IF(U72&gt;0,1,0))+(IF(V72&gt;0,1,0))+(IF(W72&gt;0,1,0)))</f>
        <v>0</v>
      </c>
      <c r="K72" s="22">
        <f>(LARGE(L72:W72,1)+LARGE(L72:W72,2)+LARGE(L72:W72,3)+LARGE(L72:W72,4)+LARGE(L72:W72,5))/5</f>
        <v>0</v>
      </c>
      <c r="L72" s="23">
        <v>0</v>
      </c>
      <c r="M72" s="24">
        <v>0</v>
      </c>
      <c r="N72" s="23">
        <v>0</v>
      </c>
      <c r="O72" s="24">
        <v>0</v>
      </c>
      <c r="P72" s="23">
        <v>0</v>
      </c>
      <c r="Q72" s="24">
        <v>0</v>
      </c>
      <c r="R72" s="23">
        <v>0</v>
      </c>
      <c r="S72" s="24">
        <v>0</v>
      </c>
      <c r="T72" s="23">
        <v>0</v>
      </c>
      <c r="U72" s="24">
        <v>0</v>
      </c>
      <c r="V72" s="23">
        <v>0</v>
      </c>
      <c r="W72" s="24">
        <v>0</v>
      </c>
    </row>
    <row r="73" spans="1:23" x14ac:dyDescent="0.25">
      <c r="A73" s="17">
        <f>RANK(K73,K$2:K$144,0)</f>
        <v>22</v>
      </c>
      <c r="B73" s="30">
        <v>1637</v>
      </c>
      <c r="C73" s="25" t="str">
        <f>_xlfn.XLOOKUP(__xlnm._FilterDatabase_1[[#This Row],[SAPSA Number]],Table1[SAPSA number],Table1[Paid up])</f>
        <v>Y</v>
      </c>
      <c r="D73" s="19" t="str">
        <f>_xlfn.XLOOKUP(__xlnm._FilterDatabase_1[[#This Row],[SAPSA Number]],'DS Point summary'!A:A,'DS Point summary'!C:C)</f>
        <v>Andre Johann Pieter</v>
      </c>
      <c r="E73" s="19" t="str">
        <f>_xlfn.XLOOKUP(__xlnm._FilterDatabase_1[[#This Row],[SAPSA Number]],'DS Point summary'!A:A,'DS Point summary'!D:D)</f>
        <v>Mouton</v>
      </c>
      <c r="F73" s="28" t="str">
        <f>_xlfn.XLOOKUP(__xlnm._FilterDatabase_1[[#This Row],[SAPSA Number]],'DS Point summary'!A:A,'DS Point summary'!E:E)</f>
        <v>AJP</v>
      </c>
      <c r="G73" s="17" t="str">
        <f ca="1">_xlfn.XLOOKUP(__xlnm._FilterDatabase_1[[#This Row],[SAPSA Number]],'DS Point summary'!A:A,'DS Point summary'!F:F)</f>
        <v>SS</v>
      </c>
      <c r="H73" s="19">
        <f ca="1">_xlfn.XLOOKUP(__xlnm._FilterDatabase_1[[#This Row],[SAPSA Number]],'DS Point summary'!A:A,'DS Point summary'!G:G)</f>
        <v>69</v>
      </c>
      <c r="I73" s="29" t="s">
        <v>363</v>
      </c>
      <c r="J73" s="21">
        <f>(IF(L73&gt;0,1,0)+(IF(M73&gt;0,1,0))+(IF(N73&gt;0,1,0))+(IF(O73&gt;0,1,0))+(IF(P73&gt;0,1,0))+(IF(Q73&gt;0,1,0))+(IF(R73&gt;0,1,0))+(IF(S73&gt;0,1,0))+(IF(T73&gt;0,1,0))+(IF(U73&gt;0,1,0))+(IF(V73&gt;0,1,0))+(IF(W73&gt;0,1,0)))</f>
        <v>0</v>
      </c>
      <c r="K73" s="22">
        <f>(LARGE(L73:W73,1)+LARGE(L73:W73,2)+LARGE(L73:W73,3)+LARGE(L73:W73,4)+LARGE(L73:W73,5))/5</f>
        <v>0</v>
      </c>
      <c r="L73" s="23">
        <v>0</v>
      </c>
      <c r="M73" s="24">
        <v>0</v>
      </c>
      <c r="N73" s="23">
        <v>0</v>
      </c>
      <c r="O73" s="24">
        <v>0</v>
      </c>
      <c r="P73" s="23">
        <v>0</v>
      </c>
      <c r="Q73" s="24">
        <v>0</v>
      </c>
      <c r="R73" s="23">
        <v>0</v>
      </c>
      <c r="S73" s="24">
        <v>0</v>
      </c>
      <c r="T73" s="23">
        <v>0</v>
      </c>
      <c r="U73" s="24">
        <v>0</v>
      </c>
      <c r="V73" s="23">
        <v>0</v>
      </c>
      <c r="W73" s="24">
        <v>0</v>
      </c>
    </row>
    <row r="74" spans="1:23" x14ac:dyDescent="0.25">
      <c r="A74" s="17">
        <f>RANK(K74,K$2:K$144,0)</f>
        <v>22</v>
      </c>
      <c r="B74" s="27">
        <v>7073</v>
      </c>
      <c r="C74" s="25" t="str">
        <f>_xlfn.XLOOKUP(__xlnm._FilterDatabase_1[[#This Row],[SAPSA Number]],Table1[SAPSA number],Table1[Paid up])</f>
        <v>Y</v>
      </c>
      <c r="D74" s="19" t="str">
        <f>_xlfn.XLOOKUP(__xlnm._FilterDatabase_1[[#This Row],[SAPSA Number]],'DS Point summary'!A:A,'DS Point summary'!C:C)</f>
        <v>Abraham Christoffel</v>
      </c>
      <c r="E74" s="19" t="str">
        <f>_xlfn.XLOOKUP(__xlnm._FilterDatabase_1[[#This Row],[SAPSA Number]],'DS Point summary'!A:A,'DS Point summary'!D:D)</f>
        <v>Naude</v>
      </c>
      <c r="F74" s="28" t="str">
        <f>_xlfn.XLOOKUP(__xlnm._FilterDatabase_1[[#This Row],[SAPSA Number]],'DS Point summary'!A:A,'DS Point summary'!E:E)</f>
        <v>AC</v>
      </c>
      <c r="G74" s="17" t="str">
        <f ca="1">_xlfn.XLOOKUP(__xlnm._FilterDatabase_1[[#This Row],[SAPSA Number]],'DS Point summary'!A:A,'DS Point summary'!F:F)</f>
        <v xml:space="preserve"> </v>
      </c>
      <c r="H74" s="19">
        <f>_xlfn.XLOOKUP(__xlnm._FilterDatabase_1[[#This Row],[SAPSA Number]],'DS Point summary'!A:A,'DS Point summary'!G:G)</f>
        <v>0</v>
      </c>
      <c r="I74" s="19" t="s">
        <v>363</v>
      </c>
      <c r="J74" s="21">
        <f>(IF(L74&gt;0,1,0)+(IF(M74&gt;0,1,0))+(IF(N74&gt;0,1,0))+(IF(O74&gt;0,1,0))+(IF(P74&gt;0,1,0))+(IF(Q74&gt;0,1,0))+(IF(R74&gt;0,1,0))+(IF(S74&gt;0,1,0))+(IF(T74&gt;0,1,0))+(IF(U74&gt;0,1,0))+(IF(V74&gt;0,1,0))+(IF(W74&gt;0,1,0)))</f>
        <v>0</v>
      </c>
      <c r="K74" s="22">
        <f>(LARGE(L74:W74,1)+LARGE(L74:W74,2)+LARGE(L74:W74,3)+LARGE(L74:W74,4)+LARGE(L74:W74,5))/5</f>
        <v>0</v>
      </c>
      <c r="L74" s="23">
        <v>0</v>
      </c>
      <c r="M74" s="24">
        <v>0</v>
      </c>
      <c r="N74" s="23">
        <v>0</v>
      </c>
      <c r="O74" s="24">
        <v>0</v>
      </c>
      <c r="P74" s="23">
        <v>0</v>
      </c>
      <c r="Q74" s="24">
        <v>0</v>
      </c>
      <c r="R74" s="23">
        <v>0</v>
      </c>
      <c r="S74" s="24">
        <v>0</v>
      </c>
      <c r="T74" s="23">
        <v>0</v>
      </c>
      <c r="U74" s="24">
        <v>0</v>
      </c>
      <c r="V74" s="23">
        <v>0</v>
      </c>
      <c r="W74" s="24">
        <v>0</v>
      </c>
    </row>
    <row r="75" spans="1:23" x14ac:dyDescent="0.25">
      <c r="A75" s="17">
        <f>RANK(K75,K$2:K$144,0)</f>
        <v>22</v>
      </c>
      <c r="B75" s="27">
        <v>5804</v>
      </c>
      <c r="C75" s="25" t="str">
        <f>_xlfn.XLOOKUP(__xlnm._FilterDatabase_1[[#This Row],[SAPSA Number]],Table1[SAPSA number],Table1[Paid up])</f>
        <v>Y</v>
      </c>
      <c r="D75" s="19" t="str">
        <f>_xlfn.XLOOKUP(__xlnm._FilterDatabase_1[[#This Row],[SAPSA Number]],'DS Point summary'!A:A,'DS Point summary'!C:C)</f>
        <v>Louis Johannes</v>
      </c>
      <c r="E75" s="19" t="str">
        <f>_xlfn.XLOOKUP(__xlnm._FilterDatabase_1[[#This Row],[SAPSA Number]],'DS Point summary'!A:A,'DS Point summary'!D:D)</f>
        <v>Nel</v>
      </c>
      <c r="F75" s="28" t="str">
        <f>_xlfn.XLOOKUP(__xlnm._FilterDatabase_1[[#This Row],[SAPSA Number]],'DS Point summary'!A:A,'DS Point summary'!E:E)</f>
        <v>LJ</v>
      </c>
      <c r="G75" s="17" t="str">
        <f ca="1">_xlfn.XLOOKUP(__xlnm._FilterDatabase_1[[#This Row],[SAPSA Number]],'DS Point summary'!A:A,'DS Point summary'!F:F)</f>
        <v xml:space="preserve"> </v>
      </c>
      <c r="H75" s="19">
        <f ca="1">_xlfn.XLOOKUP(__xlnm._FilterDatabase_1[[#This Row],[SAPSA Number]],'DS Point summary'!A:A,'DS Point summary'!G:G)</f>
        <v>46</v>
      </c>
      <c r="I75" s="19" t="s">
        <v>363</v>
      </c>
      <c r="J75" s="21">
        <f>(IF(L75&gt;0,1,0)+(IF(M75&gt;0,1,0))+(IF(N75&gt;0,1,0))+(IF(O75&gt;0,1,0))+(IF(P75&gt;0,1,0))+(IF(Q75&gt;0,1,0))+(IF(R75&gt;0,1,0))+(IF(S75&gt;0,1,0))+(IF(T75&gt;0,1,0))+(IF(U75&gt;0,1,0))+(IF(V75&gt;0,1,0))+(IF(W75&gt;0,1,0)))</f>
        <v>0</v>
      </c>
      <c r="K75" s="22">
        <f>(LARGE(L75:W75,1)+LARGE(L75:W75,2)+LARGE(L75:W75,3)+LARGE(L75:W75,4)+LARGE(L75:W75,5))/5</f>
        <v>0</v>
      </c>
      <c r="L75" s="23">
        <v>0</v>
      </c>
      <c r="M75" s="24">
        <v>0</v>
      </c>
      <c r="N75" s="23">
        <v>0</v>
      </c>
      <c r="O75" s="24">
        <v>0</v>
      </c>
      <c r="P75" s="23">
        <v>0</v>
      </c>
      <c r="Q75" s="24">
        <v>0</v>
      </c>
      <c r="R75" s="23">
        <v>0</v>
      </c>
      <c r="S75" s="24">
        <v>0</v>
      </c>
      <c r="T75" s="23">
        <v>0</v>
      </c>
      <c r="U75" s="24">
        <v>0</v>
      </c>
      <c r="V75" s="23">
        <v>0</v>
      </c>
      <c r="W75" s="24">
        <v>0</v>
      </c>
    </row>
    <row r="76" spans="1:23" x14ac:dyDescent="0.25">
      <c r="A76" s="31">
        <f>RANK(K76,K$2:K$144,0)</f>
        <v>22</v>
      </c>
      <c r="B76" s="32">
        <v>400</v>
      </c>
      <c r="C76" s="25" t="str">
        <f>_xlfn.XLOOKUP(__xlnm._FilterDatabase_1[[#This Row],[SAPSA Number]],Table1[SAPSA number],Table1[Paid up])</f>
        <v>Y</v>
      </c>
      <c r="D76" s="19" t="str">
        <f>_xlfn.XLOOKUP(__xlnm._FilterDatabase_1[[#This Row],[SAPSA Number]],'DS Point summary'!A:A,'DS Point summary'!C:C)</f>
        <v>Sean Michael</v>
      </c>
      <c r="E76" s="19" t="str">
        <f>_xlfn.XLOOKUP(__xlnm._FilterDatabase_1[[#This Row],[SAPSA Number]],'DS Point summary'!A:A,'DS Point summary'!D:D)</f>
        <v>O'Donovan</v>
      </c>
      <c r="F76" s="28" t="str">
        <f>_xlfn.XLOOKUP(__xlnm._FilterDatabase_1[[#This Row],[SAPSA Number]],'DS Point summary'!A:A,'DS Point summary'!E:E)</f>
        <v>SM</v>
      </c>
      <c r="G76" s="17" t="str">
        <f ca="1">_xlfn.XLOOKUP(__xlnm._FilterDatabase_1[[#This Row],[SAPSA Number]],'DS Point summary'!A:A,'DS Point summary'!F:F)</f>
        <v>S</v>
      </c>
      <c r="H76" s="19">
        <f ca="1">_xlfn.XLOOKUP(__xlnm._FilterDatabase_1[[#This Row],[SAPSA Number]],'DS Point summary'!A:A,'DS Point summary'!G:G)</f>
        <v>59</v>
      </c>
      <c r="I76" s="33" t="s">
        <v>363</v>
      </c>
      <c r="J76" s="34">
        <f>(IF(L76&gt;0,1,0)+(IF(M76&gt;0,1,0))+(IF(N76&gt;0,1,0))+(IF(O76&gt;0,1,0))+(IF(P76&gt;0,1,0))+(IF(Q76&gt;0,1,0))+(IF(R76&gt;0,1,0))+(IF(S76&gt;0,1,0))+(IF(T76&gt;0,1,0))+(IF(U76&gt;0,1,0))+(IF(V76&gt;0,1,0))+(IF(W76&gt;0,1,0)))</f>
        <v>0</v>
      </c>
      <c r="K76" s="22">
        <f>(LARGE(L76:W76,1)+LARGE(L76:W76,2)+LARGE(L76:W76,3)+LARGE(L76:W76,4)+LARGE(L76:W76,5))/5</f>
        <v>0</v>
      </c>
      <c r="L76" s="23">
        <v>0</v>
      </c>
      <c r="M76" s="24">
        <v>0</v>
      </c>
      <c r="N76" s="23">
        <v>0</v>
      </c>
      <c r="O76" s="24">
        <v>0</v>
      </c>
      <c r="P76" s="23">
        <v>0</v>
      </c>
      <c r="Q76" s="24">
        <v>0</v>
      </c>
      <c r="R76" s="23">
        <v>0</v>
      </c>
      <c r="S76" s="24">
        <v>0</v>
      </c>
      <c r="T76" s="23">
        <v>0</v>
      </c>
      <c r="U76" s="24">
        <v>0</v>
      </c>
      <c r="V76" s="23">
        <v>0</v>
      </c>
      <c r="W76" s="24">
        <v>0</v>
      </c>
    </row>
    <row r="77" spans="1:23" x14ac:dyDescent="0.25">
      <c r="A77" s="31">
        <f>RANK(K77,K$2:K$144,0)</f>
        <v>22</v>
      </c>
      <c r="B77" s="32">
        <v>401</v>
      </c>
      <c r="C77" s="25" t="str">
        <f>_xlfn.XLOOKUP(__xlnm._FilterDatabase_1[[#This Row],[SAPSA Number]],Table1[SAPSA number],Table1[Paid up])</f>
        <v>Y</v>
      </c>
      <c r="D77" s="19" t="str">
        <f>_xlfn.XLOOKUP(__xlnm._FilterDatabase_1[[#This Row],[SAPSA Number]],'DS Point summary'!A:A,'DS Point summary'!C:C)</f>
        <v>Sebella</v>
      </c>
      <c r="E77" s="19" t="str">
        <f>_xlfn.XLOOKUP(__xlnm._FilterDatabase_1[[#This Row],[SAPSA Number]],'DS Point summary'!A:A,'DS Point summary'!D:D)</f>
        <v>O'Donovan</v>
      </c>
      <c r="F77" s="28" t="str">
        <f>_xlfn.XLOOKUP(__xlnm._FilterDatabase_1[[#This Row],[SAPSA Number]],'DS Point summary'!A:A,'DS Point summary'!E:E)</f>
        <v>S</v>
      </c>
      <c r="G77" s="17" t="str">
        <f>_xlfn.XLOOKUP(__xlnm._FilterDatabase_1[[#This Row],[SAPSA Number]],'DS Point summary'!A:A,'DS Point summary'!F:F)</f>
        <v>Lady</v>
      </c>
      <c r="H77" s="19">
        <f ca="1">_xlfn.XLOOKUP(__xlnm._FilterDatabase_1[[#This Row],[SAPSA Number]],'DS Point summary'!A:A,'DS Point summary'!G:G)</f>
        <v>69</v>
      </c>
      <c r="I77" s="33" t="s">
        <v>363</v>
      </c>
      <c r="J77" s="34">
        <f>(IF(L77&gt;0,1,0)+(IF(M77&gt;0,1,0))+(IF(N77&gt;0,1,0))+(IF(O77&gt;0,1,0))+(IF(P77&gt;0,1,0))+(IF(Q77&gt;0,1,0))+(IF(R77&gt;0,1,0))+(IF(S77&gt;0,1,0))+(IF(T77&gt;0,1,0))+(IF(U77&gt;0,1,0))+(IF(V77&gt;0,1,0))+(IF(W77&gt;0,1,0)))</f>
        <v>0</v>
      </c>
      <c r="K77" s="22">
        <f>(LARGE(L77:W77,1)+LARGE(L77:W77,2)+LARGE(L77:W77,3)+LARGE(L77:W77,4)+LARGE(L77:W77,5))/5</f>
        <v>0</v>
      </c>
      <c r="L77" s="23">
        <v>0</v>
      </c>
      <c r="M77" s="24">
        <v>0</v>
      </c>
      <c r="N77" s="23">
        <v>0</v>
      </c>
      <c r="O77" s="24">
        <v>0</v>
      </c>
      <c r="P77" s="23">
        <v>0</v>
      </c>
      <c r="Q77" s="24">
        <v>0</v>
      </c>
      <c r="R77" s="23">
        <v>0</v>
      </c>
      <c r="S77" s="24">
        <v>0</v>
      </c>
      <c r="T77" s="23">
        <v>0</v>
      </c>
      <c r="U77" s="24">
        <v>0</v>
      </c>
      <c r="V77" s="23">
        <v>0</v>
      </c>
      <c r="W77" s="24">
        <v>0</v>
      </c>
    </row>
    <row r="78" spans="1:23" x14ac:dyDescent="0.25">
      <c r="A78" s="31">
        <f>RANK(K78,K$2:K$144,0)</f>
        <v>22</v>
      </c>
      <c r="B78" s="41">
        <v>7074</v>
      </c>
      <c r="C78" s="25" t="str">
        <f>_xlfn.XLOOKUP(__xlnm._FilterDatabase_1[[#This Row],[SAPSA Number]],Table1[SAPSA number],Table1[Paid up])</f>
        <v>Y</v>
      </c>
      <c r="D78" s="19" t="str">
        <f>_xlfn.XLOOKUP(__xlnm._FilterDatabase_1[[#This Row],[SAPSA Number]],'DS Point summary'!A:A,'DS Point summary'!C:C)</f>
        <v>Christoffel</v>
      </c>
      <c r="E78" s="19" t="str">
        <f>_xlfn.XLOOKUP(__xlnm._FilterDatabase_1[[#This Row],[SAPSA Number]],'DS Point summary'!A:A,'DS Point summary'!D:D)</f>
        <v>Pretorius</v>
      </c>
      <c r="F78" s="28" t="str">
        <f>_xlfn.XLOOKUP(__xlnm._FilterDatabase_1[[#This Row],[SAPSA Number]],'DS Point summary'!A:A,'DS Point summary'!E:E)</f>
        <v>C</v>
      </c>
      <c r="G78" s="17" t="str">
        <f ca="1">_xlfn.XLOOKUP(__xlnm._FilterDatabase_1[[#This Row],[SAPSA Number]],'DS Point summary'!A:A,'DS Point summary'!F:F)</f>
        <v xml:space="preserve"> </v>
      </c>
      <c r="H78" s="19">
        <f>_xlfn.XLOOKUP(__xlnm._FilterDatabase_1[[#This Row],[SAPSA Number]],'DS Point summary'!A:A,'DS Point summary'!G:G)</f>
        <v>0</v>
      </c>
      <c r="I78" s="33" t="s">
        <v>363</v>
      </c>
      <c r="J78" s="34">
        <f>(IF(L78&gt;0,1,0)+(IF(M78&gt;0,1,0))+(IF(N78&gt;0,1,0))+(IF(O78&gt;0,1,0))+(IF(P78&gt;0,1,0))+(IF(Q78&gt;0,1,0))+(IF(R78&gt;0,1,0))+(IF(S78&gt;0,1,0))+(IF(T78&gt;0,1,0))+(IF(U78&gt;0,1,0))+(IF(V78&gt;0,1,0))+(IF(W78&gt;0,1,0)))</f>
        <v>0</v>
      </c>
      <c r="K78" s="22">
        <f>(LARGE(L78:W78,1)+LARGE(L78:W78,2)+LARGE(L78:W78,3)+LARGE(L78:W78,4)+LARGE(L78:W78,5))/5</f>
        <v>0</v>
      </c>
      <c r="L78" s="23">
        <v>0</v>
      </c>
      <c r="M78" s="24">
        <v>0</v>
      </c>
      <c r="N78" s="23">
        <v>0</v>
      </c>
      <c r="O78" s="24">
        <v>0</v>
      </c>
      <c r="P78" s="23">
        <v>0</v>
      </c>
      <c r="Q78" s="24">
        <v>0</v>
      </c>
      <c r="R78" s="23">
        <v>0</v>
      </c>
      <c r="S78" s="24">
        <v>0</v>
      </c>
      <c r="T78" s="23">
        <v>0</v>
      </c>
      <c r="U78" s="24">
        <v>0</v>
      </c>
      <c r="V78" s="23">
        <v>0</v>
      </c>
      <c r="W78" s="24">
        <v>0</v>
      </c>
    </row>
    <row r="79" spans="1:23" x14ac:dyDescent="0.25">
      <c r="A79" s="31">
        <f>RANK(K79,K$2:K$144,0)</f>
        <v>22</v>
      </c>
      <c r="B79" s="32">
        <v>2950</v>
      </c>
      <c r="C79" s="25" t="str">
        <f>_xlfn.XLOOKUP(__xlnm._FilterDatabase_1[[#This Row],[SAPSA Number]],Table1[SAPSA number],Table1[Paid up])</f>
        <v>Y</v>
      </c>
      <c r="D79" s="19" t="str">
        <f>_xlfn.XLOOKUP(__xlnm._FilterDatabase_1[[#This Row],[SAPSA Number]],'DS Point summary'!A:A,'DS Point summary'!C:C)</f>
        <v>Renier Jansen</v>
      </c>
      <c r="E79" s="19" t="str">
        <f>_xlfn.XLOOKUP(__xlnm._FilterDatabase_1[[#This Row],[SAPSA Number]],'DS Point summary'!A:A,'DS Point summary'!D:D)</f>
        <v>Reynders</v>
      </c>
      <c r="F79" s="28" t="str">
        <f>_xlfn.XLOOKUP(__xlnm._FilterDatabase_1[[#This Row],[SAPSA Number]],'DS Point summary'!A:A,'DS Point summary'!E:E)</f>
        <v>RJ</v>
      </c>
      <c r="G79" s="17" t="str">
        <f ca="1">_xlfn.XLOOKUP(__xlnm._FilterDatabase_1[[#This Row],[SAPSA Number]],'DS Point summary'!A:A,'DS Point summary'!F:F)</f>
        <v xml:space="preserve"> </v>
      </c>
      <c r="H79" s="19">
        <f ca="1">_xlfn.XLOOKUP(__xlnm._FilterDatabase_1[[#This Row],[SAPSA Number]],'DS Point summary'!A:A,'DS Point summary'!G:G)</f>
        <v>45</v>
      </c>
      <c r="I79" s="33" t="s">
        <v>363</v>
      </c>
      <c r="J79" s="34">
        <f>(IF(L79&gt;0,1,0)+(IF(M79&gt;0,1,0))+(IF(N79&gt;0,1,0))+(IF(O79&gt;0,1,0))+(IF(P79&gt;0,1,0))+(IF(Q79&gt;0,1,0))+(IF(R79&gt;0,1,0))+(IF(S79&gt;0,1,0))+(IF(T79&gt;0,1,0))+(IF(U79&gt;0,1,0))+(IF(V79&gt;0,1,0))+(IF(W79&gt;0,1,0)))</f>
        <v>0</v>
      </c>
      <c r="K79" s="22">
        <f>(LARGE(L79:W79,1)+LARGE(L79:W79,2)+LARGE(L79:W79,3)+LARGE(L79:W79,4)+LARGE(L79:W79,5))/5</f>
        <v>0</v>
      </c>
      <c r="L79" s="23">
        <v>0</v>
      </c>
      <c r="M79" s="24">
        <v>0</v>
      </c>
      <c r="N79" s="23">
        <v>0</v>
      </c>
      <c r="O79" s="24">
        <v>0</v>
      </c>
      <c r="P79" s="23">
        <v>0</v>
      </c>
      <c r="Q79" s="24">
        <v>0</v>
      </c>
      <c r="R79" s="23">
        <v>0</v>
      </c>
      <c r="S79" s="24">
        <v>0</v>
      </c>
      <c r="T79" s="23">
        <v>0</v>
      </c>
      <c r="U79" s="24">
        <v>0</v>
      </c>
      <c r="V79" s="23">
        <v>0</v>
      </c>
      <c r="W79" s="24">
        <v>0</v>
      </c>
    </row>
    <row r="80" spans="1:23" x14ac:dyDescent="0.25">
      <c r="A80" s="31">
        <f>RANK(K80,K$2:K$144,0)</f>
        <v>22</v>
      </c>
      <c r="B80" s="32">
        <v>1929</v>
      </c>
      <c r="C80" s="25" t="str">
        <f>_xlfn.XLOOKUP(__xlnm._FilterDatabase_1[[#This Row],[SAPSA Number]],Table1[SAPSA number],Table1[Paid up])</f>
        <v>Y</v>
      </c>
      <c r="D80" s="19" t="str">
        <f>_xlfn.XLOOKUP(__xlnm._FilterDatabase_1[[#This Row],[SAPSA Number]],'DS Point summary'!A:A,'DS Point summary'!C:C)</f>
        <v>Chris</v>
      </c>
      <c r="E80" s="19" t="str">
        <f>_xlfn.XLOOKUP(__xlnm._FilterDatabase_1[[#This Row],[SAPSA Number]],'DS Point summary'!A:A,'DS Point summary'!D:D)</f>
        <v>Ridout</v>
      </c>
      <c r="F80" s="28" t="str">
        <f>_xlfn.XLOOKUP(__xlnm._FilterDatabase_1[[#This Row],[SAPSA Number]],'DS Point summary'!A:A,'DS Point summary'!E:E)</f>
        <v>CJ</v>
      </c>
      <c r="G80" s="17" t="str">
        <f ca="1">_xlfn.XLOOKUP(__xlnm._FilterDatabase_1[[#This Row],[SAPSA Number]],'DS Point summary'!A:A,'DS Point summary'!F:F)</f>
        <v xml:space="preserve"> </v>
      </c>
      <c r="H80" s="19">
        <f ca="1">_xlfn.XLOOKUP(__xlnm._FilterDatabase_1[[#This Row],[SAPSA Number]],'DS Point summary'!A:A,'DS Point summary'!G:G)</f>
        <v>43</v>
      </c>
      <c r="I80" s="33" t="s">
        <v>363</v>
      </c>
      <c r="J80" s="34">
        <f>(IF(L80&gt;0,1,0)+(IF(M80&gt;0,1,0))+(IF(N80&gt;0,1,0))+(IF(O80&gt;0,1,0))+(IF(P80&gt;0,1,0))+(IF(Q80&gt;0,1,0))+(IF(R80&gt;0,1,0))+(IF(S80&gt;0,1,0))+(IF(T80&gt;0,1,0))+(IF(U80&gt;0,1,0))+(IF(V80&gt;0,1,0))+(IF(W80&gt;0,1,0)))</f>
        <v>0</v>
      </c>
      <c r="K80" s="22">
        <f>(LARGE(L80:W80,1)+LARGE(L80:W80,2)+LARGE(L80:W80,3)+LARGE(L80:W80,4)+LARGE(L80:W80,5))/5</f>
        <v>0</v>
      </c>
      <c r="L80" s="23">
        <v>0</v>
      </c>
      <c r="M80" s="24">
        <v>0</v>
      </c>
      <c r="N80" s="23">
        <v>0</v>
      </c>
      <c r="O80" s="24">
        <v>0</v>
      </c>
      <c r="P80" s="23">
        <v>0</v>
      </c>
      <c r="Q80" s="24">
        <v>0</v>
      </c>
      <c r="R80" s="23">
        <v>0</v>
      </c>
      <c r="S80" s="24">
        <v>0</v>
      </c>
      <c r="T80" s="23">
        <v>0</v>
      </c>
      <c r="U80" s="24">
        <v>0</v>
      </c>
      <c r="V80" s="23">
        <v>0</v>
      </c>
      <c r="W80" s="24">
        <v>0</v>
      </c>
    </row>
    <row r="81" spans="1:23" x14ac:dyDescent="0.25">
      <c r="A81" s="31">
        <f>RANK(K81,K$2:K$144,0)</f>
        <v>22</v>
      </c>
      <c r="B81" s="32">
        <v>3703</v>
      </c>
      <c r="C81" s="25" t="str">
        <f>_xlfn.XLOOKUP(__xlnm._FilterDatabase_1[[#This Row],[SAPSA Number]],Table1[SAPSA number],Table1[Paid up])</f>
        <v>Y</v>
      </c>
      <c r="D81" s="19" t="str">
        <f>_xlfn.XLOOKUP(__xlnm._FilterDatabase_1[[#This Row],[SAPSA Number]],'DS Point summary'!A:A,'DS Point summary'!C:C)</f>
        <v>Gregory Andrew</v>
      </c>
      <c r="E81" s="19" t="str">
        <f>_xlfn.XLOOKUP(__xlnm._FilterDatabase_1[[#This Row],[SAPSA Number]],'DS Point summary'!A:A,'DS Point summary'!D:D)</f>
        <v>Salzwedel</v>
      </c>
      <c r="F81" s="28" t="str">
        <f>_xlfn.XLOOKUP(__xlnm._FilterDatabase_1[[#This Row],[SAPSA Number]],'DS Point summary'!A:A,'DS Point summary'!E:E)</f>
        <v>G</v>
      </c>
      <c r="G81" s="17" t="str">
        <f ca="1">_xlfn.XLOOKUP(__xlnm._FilterDatabase_1[[#This Row],[SAPSA Number]],'DS Point summary'!A:A,'DS Point summary'!F:F)</f>
        <v>S</v>
      </c>
      <c r="H81" s="19">
        <f ca="1">_xlfn.XLOOKUP(__xlnm._FilterDatabase_1[[#This Row],[SAPSA Number]],'DS Point summary'!A:A,'DS Point summary'!G:G)</f>
        <v>55</v>
      </c>
      <c r="I81" s="33" t="s">
        <v>363</v>
      </c>
      <c r="J81" s="34">
        <f>(IF(L81&gt;0,1,0)+(IF(M81&gt;0,1,0))+(IF(N81&gt;0,1,0))+(IF(O81&gt;0,1,0))+(IF(P81&gt;0,1,0))+(IF(Q81&gt;0,1,0))+(IF(R81&gt;0,1,0))+(IF(S81&gt;0,1,0))+(IF(T81&gt;0,1,0))+(IF(U81&gt;0,1,0))+(IF(V81&gt;0,1,0))+(IF(W81&gt;0,1,0)))</f>
        <v>0</v>
      </c>
      <c r="K81" s="22">
        <f>(LARGE(L81:W81,1)+LARGE(L81:W81,2)+LARGE(L81:W81,3)+LARGE(L81:W81,4)+LARGE(L81:W81,5))/5</f>
        <v>0</v>
      </c>
      <c r="L81" s="23">
        <v>0</v>
      </c>
      <c r="M81" s="24">
        <v>0</v>
      </c>
      <c r="N81" s="23">
        <v>0</v>
      </c>
      <c r="O81" s="24">
        <v>0</v>
      </c>
      <c r="P81" s="23">
        <v>0</v>
      </c>
      <c r="Q81" s="24">
        <v>0</v>
      </c>
      <c r="R81" s="23">
        <v>0</v>
      </c>
      <c r="S81" s="24">
        <v>0</v>
      </c>
      <c r="T81" s="23">
        <v>0</v>
      </c>
      <c r="U81" s="24">
        <v>0</v>
      </c>
      <c r="V81" s="23">
        <v>0</v>
      </c>
      <c r="W81" s="24">
        <v>0</v>
      </c>
    </row>
    <row r="82" spans="1:23" x14ac:dyDescent="0.25">
      <c r="A82" s="31">
        <f>RANK(K82,K$2:K$144,0)</f>
        <v>22</v>
      </c>
      <c r="B82" s="32">
        <v>3822</v>
      </c>
      <c r="C82" s="25" t="str">
        <f>_xlfn.XLOOKUP(__xlnm._FilterDatabase_1[[#This Row],[SAPSA Number]],Table1[SAPSA number],Table1[Paid up])</f>
        <v>Y</v>
      </c>
      <c r="D82" s="19" t="str">
        <f>_xlfn.XLOOKUP(__xlnm._FilterDatabase_1[[#This Row],[SAPSA Number]],'DS Point summary'!A:A,'DS Point summary'!C:C)</f>
        <v>Wayne Erald</v>
      </c>
      <c r="E82" s="19" t="str">
        <f>_xlfn.XLOOKUP(__xlnm._FilterDatabase_1[[#This Row],[SAPSA Number]],'DS Point summary'!A:A,'DS Point summary'!D:D)</f>
        <v>Schmidt</v>
      </c>
      <c r="F82" s="28" t="str">
        <f>_xlfn.XLOOKUP(__xlnm._FilterDatabase_1[[#This Row],[SAPSA Number]],'DS Point summary'!A:A,'DS Point summary'!E:E)</f>
        <v>WE</v>
      </c>
      <c r="G82" s="17" t="str">
        <f ca="1">_xlfn.XLOOKUP(__xlnm._FilterDatabase_1[[#This Row],[SAPSA Number]],'DS Point summary'!A:A,'DS Point summary'!F:F)</f>
        <v>S</v>
      </c>
      <c r="H82" s="19">
        <f ca="1">_xlfn.XLOOKUP(__xlnm._FilterDatabase_1[[#This Row],[SAPSA Number]],'DS Point summary'!A:A,'DS Point summary'!G:G)</f>
        <v>51</v>
      </c>
      <c r="I82" s="33" t="s">
        <v>363</v>
      </c>
      <c r="J82" s="34">
        <f>(IF(L82&gt;0,1,0)+(IF(M82&gt;0,1,0))+(IF(N82&gt;0,1,0))+(IF(O82&gt;0,1,0))+(IF(P82&gt;0,1,0))+(IF(Q82&gt;0,1,0))+(IF(R82&gt;0,1,0))+(IF(S82&gt;0,1,0))+(IF(T82&gt;0,1,0))+(IF(U82&gt;0,1,0))+(IF(V82&gt;0,1,0))+(IF(W82&gt;0,1,0)))</f>
        <v>0</v>
      </c>
      <c r="K82" s="22">
        <f>(LARGE(L82:W82,1)+LARGE(L82:W82,2)+LARGE(L82:W82,3)+LARGE(L82:W82,4)+LARGE(L82:W82,5))/5</f>
        <v>0</v>
      </c>
      <c r="L82" s="23">
        <v>0</v>
      </c>
      <c r="M82" s="24">
        <v>0</v>
      </c>
      <c r="N82" s="23">
        <v>0</v>
      </c>
      <c r="O82" s="24">
        <v>0</v>
      </c>
      <c r="P82" s="23">
        <v>0</v>
      </c>
      <c r="Q82" s="24">
        <v>0</v>
      </c>
      <c r="R82" s="23">
        <v>0</v>
      </c>
      <c r="S82" s="24">
        <v>0</v>
      </c>
      <c r="T82" s="23">
        <v>0</v>
      </c>
      <c r="U82" s="24">
        <v>0</v>
      </c>
      <c r="V82" s="23">
        <v>0</v>
      </c>
      <c r="W82" s="24">
        <v>0</v>
      </c>
    </row>
    <row r="83" spans="1:23" x14ac:dyDescent="0.25">
      <c r="A83" s="35">
        <f>RANK(K83,K$2:K$144,0)</f>
        <v>22</v>
      </c>
      <c r="B83" s="32">
        <v>572</v>
      </c>
      <c r="C83" s="25" t="str">
        <f>_xlfn.XLOOKUP(__xlnm._FilterDatabase_1[[#This Row],[SAPSA Number]],Table1[SAPSA number],Table1[Paid up])</f>
        <v>Y</v>
      </c>
      <c r="D83" s="19" t="str">
        <f>_xlfn.XLOOKUP(__xlnm._FilterDatabase_1[[#This Row],[SAPSA Number]],'DS Point summary'!A:A,'DS Point summary'!C:C)</f>
        <v>DJ</v>
      </c>
      <c r="E83" s="19" t="str">
        <f>_xlfn.XLOOKUP(__xlnm._FilterDatabase_1[[#This Row],[SAPSA Number]],'DS Point summary'!A:A,'DS Point summary'!D:D)</f>
        <v>Smith</v>
      </c>
      <c r="F83" s="28" t="str">
        <f>_xlfn.XLOOKUP(__xlnm._FilterDatabase_1[[#This Row],[SAPSA Number]],'DS Point summary'!A:A,'DS Point summary'!E:E)</f>
        <v>DJ</v>
      </c>
      <c r="G83" s="17" t="str">
        <f ca="1">_xlfn.XLOOKUP(__xlnm._FilterDatabase_1[[#This Row],[SAPSA Number]],'DS Point summary'!A:A,'DS Point summary'!F:F)</f>
        <v>S</v>
      </c>
      <c r="H83" s="19">
        <f ca="1">_xlfn.XLOOKUP(__xlnm._FilterDatabase_1[[#This Row],[SAPSA Number]],'DS Point summary'!A:A,'DS Point summary'!G:G)</f>
        <v>59</v>
      </c>
      <c r="I83" s="33" t="s">
        <v>363</v>
      </c>
      <c r="J83" s="34">
        <f>(IF(L83&gt;0,1,0)+(IF(M83&gt;0,1,0))+(IF(N83&gt;0,1,0))+(IF(O83&gt;0,1,0))+(IF(P83&gt;0,1,0))+(IF(Q83&gt;0,1,0))+(IF(R83&gt;0,1,0))+(IF(S83&gt;0,1,0))+(IF(T83&gt;0,1,0))+(IF(U83&gt;0,1,0))+(IF(V83&gt;0,1,0))+(IF(W83&gt;0,1,0)))</f>
        <v>0</v>
      </c>
      <c r="K83" s="22">
        <f>(LARGE(L83:W83,1)+LARGE(L83:W83,2)+LARGE(L83:W83,3)+LARGE(L83:W83,4)+LARGE(L83:W83,5))/5</f>
        <v>0</v>
      </c>
      <c r="L83" s="23">
        <v>0</v>
      </c>
      <c r="M83" s="24">
        <v>0</v>
      </c>
      <c r="N83" s="23">
        <v>0</v>
      </c>
      <c r="O83" s="24">
        <v>0</v>
      </c>
      <c r="P83" s="23">
        <v>0</v>
      </c>
      <c r="Q83" s="24">
        <v>0</v>
      </c>
      <c r="R83" s="23">
        <v>0</v>
      </c>
      <c r="S83" s="24">
        <v>0</v>
      </c>
      <c r="T83" s="23">
        <v>0</v>
      </c>
      <c r="U83" s="24">
        <v>0</v>
      </c>
      <c r="V83" s="23">
        <v>0</v>
      </c>
      <c r="W83" s="24">
        <v>0</v>
      </c>
    </row>
    <row r="84" spans="1:23" x14ac:dyDescent="0.25">
      <c r="A84" s="35">
        <f>RANK(K84,K$2:K$144,0)</f>
        <v>22</v>
      </c>
      <c r="B84" s="32">
        <v>1321</v>
      </c>
      <c r="C84" s="25" t="str">
        <f>_xlfn.XLOOKUP(__xlnm._FilterDatabase_1[[#This Row],[SAPSA Number]],Table1[SAPSA number],Table1[Paid up])</f>
        <v>Y</v>
      </c>
      <c r="D84" s="19" t="str">
        <f>_xlfn.XLOOKUP(__xlnm._FilterDatabase_1[[#This Row],[SAPSA Number]],'DS Point summary'!A:A,'DS Point summary'!C:C)</f>
        <v>Neal Monisen</v>
      </c>
      <c r="E84" s="19" t="str">
        <f>_xlfn.XLOOKUP(__xlnm._FilterDatabase_1[[#This Row],[SAPSA Number]],'DS Point summary'!A:A,'DS Point summary'!D:D)</f>
        <v>Sokay</v>
      </c>
      <c r="F84" s="28" t="str">
        <f>_xlfn.XLOOKUP(__xlnm._FilterDatabase_1[[#This Row],[SAPSA Number]],'DS Point summary'!A:A,'DS Point summary'!E:E)</f>
        <v>NM</v>
      </c>
      <c r="G84" s="17" t="str">
        <f ca="1">_xlfn.XLOOKUP(__xlnm._FilterDatabase_1[[#This Row],[SAPSA Number]],'DS Point summary'!A:A,'DS Point summary'!F:F)</f>
        <v>S</v>
      </c>
      <c r="H84" s="19">
        <f ca="1">_xlfn.XLOOKUP(__xlnm._FilterDatabase_1[[#This Row],[SAPSA Number]],'DS Point summary'!A:A,'DS Point summary'!G:G)</f>
        <v>51</v>
      </c>
      <c r="I84" s="33" t="s">
        <v>363</v>
      </c>
      <c r="J84" s="34">
        <f>(IF(L84&gt;0,1,0)+(IF(M84&gt;0,1,0))+(IF(N84&gt;0,1,0))+(IF(O84&gt;0,1,0))+(IF(P84&gt;0,1,0))+(IF(Q84&gt;0,1,0))+(IF(R84&gt;0,1,0))+(IF(S84&gt;0,1,0))+(IF(T84&gt;0,1,0))+(IF(U84&gt;0,1,0))+(IF(V84&gt;0,1,0))+(IF(W84&gt;0,1,0)))</f>
        <v>0</v>
      </c>
      <c r="K84" s="22">
        <f>(LARGE(L84:W84,1)+LARGE(L84:W84,2)+LARGE(L84:W84,3)+LARGE(L84:W84,4)+LARGE(L84:W84,5))/5</f>
        <v>0</v>
      </c>
      <c r="L84" s="23">
        <v>0</v>
      </c>
      <c r="M84" s="24">
        <v>0</v>
      </c>
      <c r="N84" s="23">
        <v>0</v>
      </c>
      <c r="O84" s="24">
        <v>0</v>
      </c>
      <c r="P84" s="23">
        <v>0</v>
      </c>
      <c r="Q84" s="24">
        <v>0</v>
      </c>
      <c r="R84" s="23">
        <v>0</v>
      </c>
      <c r="S84" s="24">
        <v>0</v>
      </c>
      <c r="T84" s="23">
        <v>0</v>
      </c>
      <c r="U84" s="24">
        <v>0</v>
      </c>
      <c r="V84" s="23">
        <v>0</v>
      </c>
      <c r="W84" s="24">
        <v>0</v>
      </c>
    </row>
    <row r="85" spans="1:23" x14ac:dyDescent="0.25">
      <c r="A85" s="35">
        <f>RANK(K85,K$2:K$144,0)</f>
        <v>22</v>
      </c>
      <c r="B85" s="32">
        <v>3832</v>
      </c>
      <c r="C85" s="25" t="str">
        <f>_xlfn.XLOOKUP(__xlnm._FilterDatabase_1[[#This Row],[SAPSA Number]],Table1[SAPSA number],Table1[Paid up])</f>
        <v>Y</v>
      </c>
      <c r="D85" s="19" t="str">
        <f>_xlfn.XLOOKUP(__xlnm._FilterDatabase_1[[#This Row],[SAPSA Number]],'DS Point summary'!A:A,'DS Point summary'!C:C)</f>
        <v>Dion Rowlands</v>
      </c>
      <c r="E85" s="19" t="str">
        <f>_xlfn.XLOOKUP(__xlnm._FilterDatabase_1[[#This Row],[SAPSA Number]],'DS Point summary'!A:A,'DS Point summary'!D:D)</f>
        <v>Stead</v>
      </c>
      <c r="F85" s="28" t="str">
        <f>_xlfn.XLOOKUP(__xlnm._FilterDatabase_1[[#This Row],[SAPSA Number]],'DS Point summary'!A:A,'DS Point summary'!E:E)</f>
        <v>DR</v>
      </c>
      <c r="G85" s="17" t="str">
        <f ca="1">_xlfn.XLOOKUP(__xlnm._FilterDatabase_1[[#This Row],[SAPSA Number]],'DS Point summary'!A:A,'DS Point summary'!F:F)</f>
        <v>S</v>
      </c>
      <c r="H85" s="19">
        <f ca="1">_xlfn.XLOOKUP(__xlnm._FilterDatabase_1[[#This Row],[SAPSA Number]],'DS Point summary'!A:A,'DS Point summary'!G:G)</f>
        <v>52</v>
      </c>
      <c r="I85" s="33" t="s">
        <v>363</v>
      </c>
      <c r="J85" s="34">
        <f>(IF(L85&gt;0,1,0)+(IF(M85&gt;0,1,0))+(IF(N85&gt;0,1,0))+(IF(O85&gt;0,1,0))+(IF(P85&gt;0,1,0))+(IF(Q85&gt;0,1,0))+(IF(R85&gt;0,1,0))+(IF(S85&gt;0,1,0))+(IF(T85&gt;0,1,0))+(IF(U85&gt;0,1,0))+(IF(V85&gt;0,1,0))+(IF(W85&gt;0,1,0)))</f>
        <v>0</v>
      </c>
      <c r="K85" s="22">
        <f>(LARGE(L85:W85,1)+LARGE(L85:W85,2)+LARGE(L85:W85,3)+LARGE(L85:W85,4)+LARGE(L85:W85,5))/5</f>
        <v>0</v>
      </c>
      <c r="L85" s="23">
        <v>0</v>
      </c>
      <c r="M85" s="24">
        <v>0</v>
      </c>
      <c r="N85" s="23">
        <v>0</v>
      </c>
      <c r="O85" s="24">
        <v>0</v>
      </c>
      <c r="P85" s="23">
        <v>0</v>
      </c>
      <c r="Q85" s="24">
        <v>0</v>
      </c>
      <c r="R85" s="23">
        <v>0</v>
      </c>
      <c r="S85" s="24">
        <v>0</v>
      </c>
      <c r="T85" s="23">
        <v>0</v>
      </c>
      <c r="U85" s="24">
        <v>0</v>
      </c>
      <c r="V85" s="23">
        <v>0</v>
      </c>
      <c r="W85" s="24">
        <v>0</v>
      </c>
    </row>
    <row r="86" spans="1:23" x14ac:dyDescent="0.25">
      <c r="A86" s="35">
        <f>RANK(K86,K$2:K$144,0)</f>
        <v>22</v>
      </c>
      <c r="B86" s="32">
        <v>3395</v>
      </c>
      <c r="C86" s="25" t="str">
        <f>_xlfn.XLOOKUP(__xlnm._FilterDatabase_1[[#This Row],[SAPSA Number]],Table1[SAPSA number],Table1[Paid up])</f>
        <v>Y</v>
      </c>
      <c r="D86" s="19" t="str">
        <f>_xlfn.XLOOKUP(__xlnm._FilterDatabase_1[[#This Row],[SAPSA Number]],'DS Point summary'!A:A,'DS Point summary'!C:C)</f>
        <v>Andrea</v>
      </c>
      <c r="E86" s="19" t="str">
        <f>_xlfn.XLOOKUP(__xlnm._FilterDatabase_1[[#This Row],[SAPSA Number]],'DS Point summary'!A:A,'DS Point summary'!D:D)</f>
        <v>Stevenson</v>
      </c>
      <c r="F86" s="28" t="str">
        <f>_xlfn.XLOOKUP(__xlnm._FilterDatabase_1[[#This Row],[SAPSA Number]],'DS Point summary'!A:A,'DS Point summary'!E:E)</f>
        <v>A</v>
      </c>
      <c r="G86" s="17" t="str">
        <f>_xlfn.XLOOKUP(__xlnm._FilterDatabase_1[[#This Row],[SAPSA Number]],'DS Point summary'!A:A,'DS Point summary'!F:F)</f>
        <v>Lady</v>
      </c>
      <c r="H86" s="19">
        <f ca="1">_xlfn.XLOOKUP(__xlnm._FilterDatabase_1[[#This Row],[SAPSA Number]],'DS Point summary'!A:A,'DS Point summary'!G:G)</f>
        <v>56</v>
      </c>
      <c r="I86" s="33" t="s">
        <v>363</v>
      </c>
      <c r="J86" s="34">
        <f>(IF(L86&gt;0,1,0)+(IF(M86&gt;0,1,0))+(IF(N86&gt;0,1,0))+(IF(O86&gt;0,1,0))+(IF(P86&gt;0,1,0))+(IF(Q86&gt;0,1,0))+(IF(R86&gt;0,1,0))+(IF(S86&gt;0,1,0))+(IF(T86&gt;0,1,0))+(IF(U86&gt;0,1,0))+(IF(V86&gt;0,1,0))+(IF(W86&gt;0,1,0)))</f>
        <v>0</v>
      </c>
      <c r="K86" s="22">
        <f>(LARGE(L86:W86,1)+LARGE(L86:W86,2)+LARGE(L86:W86,3)+LARGE(L86:W86,4)+LARGE(L86:W86,5))/5</f>
        <v>0</v>
      </c>
      <c r="L86" s="23">
        <v>0</v>
      </c>
      <c r="M86" s="24">
        <v>0</v>
      </c>
      <c r="N86" s="23">
        <v>0</v>
      </c>
      <c r="O86" s="24">
        <v>0</v>
      </c>
      <c r="P86" s="23">
        <v>0</v>
      </c>
      <c r="Q86" s="24">
        <v>0</v>
      </c>
      <c r="R86" s="23">
        <v>0</v>
      </c>
      <c r="S86" s="24">
        <v>0</v>
      </c>
      <c r="T86" s="23">
        <v>0</v>
      </c>
      <c r="U86" s="24">
        <v>0</v>
      </c>
      <c r="V86" s="23">
        <v>0</v>
      </c>
      <c r="W86" s="24">
        <v>0</v>
      </c>
    </row>
    <row r="87" spans="1:23" x14ac:dyDescent="0.25">
      <c r="A87" s="35">
        <f>RANK(K87,K$2:K$144,0)</f>
        <v>22</v>
      </c>
      <c r="B87" s="32">
        <v>3396</v>
      </c>
      <c r="C87" s="25" t="str">
        <f>_xlfn.XLOOKUP(__xlnm._FilterDatabase_1[[#This Row],[SAPSA Number]],Table1[SAPSA number],Table1[Paid up])</f>
        <v>Y</v>
      </c>
      <c r="D87" s="19" t="str">
        <f>_xlfn.XLOOKUP(__xlnm._FilterDatabase_1[[#This Row],[SAPSA Number]],'DS Point summary'!A:A,'DS Point summary'!C:C)</f>
        <v>Irving Robert</v>
      </c>
      <c r="E87" s="19" t="str">
        <f>_xlfn.XLOOKUP(__xlnm._FilterDatabase_1[[#This Row],[SAPSA Number]],'DS Point summary'!A:A,'DS Point summary'!D:D)</f>
        <v>Stevenson</v>
      </c>
      <c r="F87" s="28" t="str">
        <f>_xlfn.XLOOKUP(__xlnm._FilterDatabase_1[[#This Row],[SAPSA Number]],'DS Point summary'!A:A,'DS Point summary'!E:E)</f>
        <v>IR</v>
      </c>
      <c r="G87" s="17" t="str">
        <f ca="1">_xlfn.XLOOKUP(__xlnm._FilterDatabase_1[[#This Row],[SAPSA Number]],'DS Point summary'!A:A,'DS Point summary'!F:F)</f>
        <v>GS</v>
      </c>
      <c r="H87" s="19">
        <f ca="1">_xlfn.XLOOKUP(__xlnm._FilterDatabase_1[[#This Row],[SAPSA Number]],'DS Point summary'!A:A,'DS Point summary'!G:G)</f>
        <v>70</v>
      </c>
      <c r="I87" s="33" t="s">
        <v>363</v>
      </c>
      <c r="J87" s="34">
        <f>(IF(L87&gt;0,1,0)+(IF(M87&gt;0,1,0))+(IF(N87&gt;0,1,0))+(IF(O87&gt;0,1,0))+(IF(P87&gt;0,1,0))+(IF(Q87&gt;0,1,0))+(IF(R87&gt;0,1,0))+(IF(S87&gt;0,1,0))+(IF(T87&gt;0,1,0))+(IF(U87&gt;0,1,0))+(IF(V87&gt;0,1,0))+(IF(W87&gt;0,1,0)))</f>
        <v>0</v>
      </c>
      <c r="K87" s="22">
        <f>(LARGE(L87:W87,1)+LARGE(L87:W87,2)+LARGE(L87:W87,3)+LARGE(L87:W87,4)+LARGE(L87:W87,5))/5</f>
        <v>0</v>
      </c>
      <c r="L87" s="23">
        <v>0</v>
      </c>
      <c r="M87" s="24">
        <v>0</v>
      </c>
      <c r="N87" s="23">
        <v>0</v>
      </c>
      <c r="O87" s="24">
        <v>0</v>
      </c>
      <c r="P87" s="23">
        <v>0</v>
      </c>
      <c r="Q87" s="24">
        <v>0</v>
      </c>
      <c r="R87" s="23">
        <v>0</v>
      </c>
      <c r="S87" s="24">
        <v>0</v>
      </c>
      <c r="T87" s="23">
        <v>0</v>
      </c>
      <c r="U87" s="24">
        <v>0</v>
      </c>
      <c r="V87" s="23">
        <v>0</v>
      </c>
      <c r="W87" s="24">
        <v>0</v>
      </c>
    </row>
    <row r="88" spans="1:23" x14ac:dyDescent="0.25">
      <c r="A88" s="35">
        <f>RANK(K88,K$2:K$144,0)</f>
        <v>22</v>
      </c>
      <c r="B88" s="32">
        <v>2688</v>
      </c>
      <c r="C88" s="25" t="str">
        <f>_xlfn.XLOOKUP(__xlnm._FilterDatabase_1[[#This Row],[SAPSA Number]],Table1[SAPSA number],Table1[Paid up])</f>
        <v>Y</v>
      </c>
      <c r="D88" s="19" t="str">
        <f>_xlfn.XLOOKUP(__xlnm._FilterDatabase_1[[#This Row],[SAPSA Number]],'DS Point summary'!A:A,'DS Point summary'!C:C)</f>
        <v>Durandt Hendrik</v>
      </c>
      <c r="E88" s="19" t="str">
        <f>_xlfn.XLOOKUP(__xlnm._FilterDatabase_1[[#This Row],[SAPSA Number]],'DS Point summary'!A:A,'DS Point summary'!D:D)</f>
        <v>Storm</v>
      </c>
      <c r="F88" s="28" t="str">
        <f>_xlfn.XLOOKUP(__xlnm._FilterDatabase_1[[#This Row],[SAPSA Number]],'DS Point summary'!A:A,'DS Point summary'!E:E)</f>
        <v>DH</v>
      </c>
      <c r="G88" s="17" t="str">
        <f ca="1">_xlfn.XLOOKUP(__xlnm._FilterDatabase_1[[#This Row],[SAPSA Number]],'DS Point summary'!A:A,'DS Point summary'!F:F)</f>
        <v xml:space="preserve"> </v>
      </c>
      <c r="H88" s="19">
        <f ca="1">_xlfn.XLOOKUP(__xlnm._FilterDatabase_1[[#This Row],[SAPSA Number]],'DS Point summary'!A:A,'DS Point summary'!G:G)</f>
        <v>22</v>
      </c>
      <c r="I88" s="33" t="s">
        <v>363</v>
      </c>
      <c r="J88" s="34">
        <f>(IF(L88&gt;0,1,0)+(IF(M88&gt;0,1,0))+(IF(N88&gt;0,1,0))+(IF(O88&gt;0,1,0))+(IF(P88&gt;0,1,0))+(IF(Q88&gt;0,1,0))+(IF(R88&gt;0,1,0))+(IF(S88&gt;0,1,0))+(IF(T88&gt;0,1,0))+(IF(U88&gt;0,1,0))+(IF(V88&gt;0,1,0))+(IF(W88&gt;0,1,0)))</f>
        <v>0</v>
      </c>
      <c r="K88" s="22">
        <f>(LARGE(L88:W88,1)+LARGE(L88:W88,2)+LARGE(L88:W88,3)+LARGE(L88:W88,4)+LARGE(L88:W88,5))/5</f>
        <v>0</v>
      </c>
      <c r="L88" s="23">
        <v>0</v>
      </c>
      <c r="M88" s="24">
        <v>0</v>
      </c>
      <c r="N88" s="23">
        <v>0</v>
      </c>
      <c r="O88" s="24">
        <v>0</v>
      </c>
      <c r="P88" s="23">
        <v>0</v>
      </c>
      <c r="Q88" s="24">
        <v>0</v>
      </c>
      <c r="R88" s="23">
        <v>0</v>
      </c>
      <c r="S88" s="24">
        <v>0</v>
      </c>
      <c r="T88" s="23">
        <v>0</v>
      </c>
      <c r="U88" s="24">
        <v>0</v>
      </c>
      <c r="V88" s="23">
        <v>0</v>
      </c>
      <c r="W88" s="24">
        <v>0</v>
      </c>
    </row>
    <row r="89" spans="1:23" x14ac:dyDescent="0.25">
      <c r="A89" s="35">
        <f>RANK(K89,K$2:K$144,0)</f>
        <v>22</v>
      </c>
      <c r="B89" s="32">
        <v>3836</v>
      </c>
      <c r="C89" s="25" t="str">
        <f>_xlfn.XLOOKUP(__xlnm._FilterDatabase_1[[#This Row],[SAPSA Number]],Table1[SAPSA number],Table1[Paid up])</f>
        <v>Y</v>
      </c>
      <c r="D89" s="19" t="str">
        <f>_xlfn.XLOOKUP(__xlnm._FilterDatabase_1[[#This Row],[SAPSA Number]],'DS Point summary'!A:A,'DS Point summary'!C:C)</f>
        <v>Deon</v>
      </c>
      <c r="E89" s="19" t="str">
        <f>_xlfn.XLOOKUP(__xlnm._FilterDatabase_1[[#This Row],[SAPSA Number]],'DS Point summary'!A:A,'DS Point summary'!D:D)</f>
        <v>Storm</v>
      </c>
      <c r="F89" s="28" t="str">
        <f>_xlfn.XLOOKUP(__xlnm._FilterDatabase_1[[#This Row],[SAPSA Number]],'DS Point summary'!A:A,'DS Point summary'!E:E)</f>
        <v>D</v>
      </c>
      <c r="G89" s="17" t="str">
        <f ca="1">_xlfn.XLOOKUP(__xlnm._FilterDatabase_1[[#This Row],[SAPSA Number]],'DS Point summary'!A:A,'DS Point summary'!F:F)</f>
        <v>SS</v>
      </c>
      <c r="H89" s="19">
        <f ca="1">_xlfn.XLOOKUP(__xlnm._FilterDatabase_1[[#This Row],[SAPSA Number]],'DS Point summary'!A:A,'DS Point summary'!G:G)</f>
        <v>67</v>
      </c>
      <c r="I89" s="33" t="s">
        <v>363</v>
      </c>
      <c r="J89" s="34">
        <f>(IF(L89&gt;0,1,0)+(IF(M89&gt;0,1,0))+(IF(N89&gt;0,1,0))+(IF(O89&gt;0,1,0))+(IF(P89&gt;0,1,0))+(IF(Q89&gt;0,1,0))+(IF(R89&gt;0,1,0))+(IF(S89&gt;0,1,0))+(IF(T89&gt;0,1,0))+(IF(U89&gt;0,1,0))+(IF(V89&gt;0,1,0))+(IF(W89&gt;0,1,0)))</f>
        <v>0</v>
      </c>
      <c r="K89" s="22">
        <f>(LARGE(L89:W89,1)+LARGE(L89:W89,2)+LARGE(L89:W89,3)+LARGE(L89:W89,4)+LARGE(L89:W89,5))/5</f>
        <v>0</v>
      </c>
      <c r="L89" s="23">
        <v>0</v>
      </c>
      <c r="M89" s="24">
        <v>0</v>
      </c>
      <c r="N89" s="23">
        <v>0</v>
      </c>
      <c r="O89" s="24">
        <v>0</v>
      </c>
      <c r="P89" s="23">
        <v>0</v>
      </c>
      <c r="Q89" s="24">
        <v>0</v>
      </c>
      <c r="R89" s="23">
        <v>0</v>
      </c>
      <c r="S89" s="24">
        <v>0</v>
      </c>
      <c r="T89" s="23">
        <v>0</v>
      </c>
      <c r="U89" s="24">
        <v>0</v>
      </c>
      <c r="V89" s="23">
        <v>0</v>
      </c>
      <c r="W89" s="24">
        <v>0</v>
      </c>
    </row>
    <row r="90" spans="1:23" x14ac:dyDescent="0.25">
      <c r="A90" s="35">
        <f>RANK(K90,K$2:K$144,0)</f>
        <v>22</v>
      </c>
      <c r="B90" s="32">
        <v>807</v>
      </c>
      <c r="C90" s="25" t="str">
        <f>_xlfn.XLOOKUP(__xlnm._FilterDatabase_1[[#This Row],[SAPSA Number]],Table1[SAPSA number],Table1[Paid up])</f>
        <v>Y</v>
      </c>
      <c r="D90" s="19" t="str">
        <f>_xlfn.XLOOKUP(__xlnm._FilterDatabase_1[[#This Row],[SAPSA Number]],'DS Point summary'!A:A,'DS Point summary'!C:C)</f>
        <v>Frederik Christoffel</v>
      </c>
      <c r="E90" s="19" t="str">
        <f>_xlfn.XLOOKUP(__xlnm._FilterDatabase_1[[#This Row],[SAPSA Number]],'DS Point summary'!A:A,'DS Point summary'!D:D)</f>
        <v>Truter</v>
      </c>
      <c r="F90" s="28" t="str">
        <f>_xlfn.XLOOKUP(__xlnm._FilterDatabase_1[[#This Row],[SAPSA Number]],'DS Point summary'!A:A,'DS Point summary'!E:E)</f>
        <v>FC</v>
      </c>
      <c r="G90" s="17" t="str">
        <f ca="1">_xlfn.XLOOKUP(__xlnm._FilterDatabase_1[[#This Row],[SAPSA Number]],'DS Point summary'!A:A,'DS Point summary'!F:F)</f>
        <v xml:space="preserve"> </v>
      </c>
      <c r="H90" s="19">
        <f ca="1">_xlfn.XLOOKUP(__xlnm._FilterDatabase_1[[#This Row],[SAPSA Number]],'DS Point summary'!A:A,'DS Point summary'!G:G)</f>
        <v>22</v>
      </c>
      <c r="I90" s="33" t="s">
        <v>363</v>
      </c>
      <c r="J90" s="34">
        <f>(IF(L90&gt;0,1,0)+(IF(M90&gt;0,1,0))+(IF(N90&gt;0,1,0))+(IF(O90&gt;0,1,0))+(IF(P90&gt;0,1,0))+(IF(Q90&gt;0,1,0))+(IF(R90&gt;0,1,0))+(IF(S90&gt;0,1,0))+(IF(T90&gt;0,1,0))+(IF(U90&gt;0,1,0))+(IF(V90&gt;0,1,0))+(IF(W90&gt;0,1,0)))</f>
        <v>0</v>
      </c>
      <c r="K90" s="22">
        <f>(LARGE(L90:W90,1)+LARGE(L90:W90,2)+LARGE(L90:W90,3)+LARGE(L90:W90,4)+LARGE(L90:W90,5))/5</f>
        <v>0</v>
      </c>
      <c r="L90" s="23">
        <v>0</v>
      </c>
      <c r="M90" s="24">
        <v>0</v>
      </c>
      <c r="N90" s="23">
        <v>0</v>
      </c>
      <c r="O90" s="24">
        <v>0</v>
      </c>
      <c r="P90" s="23">
        <v>0</v>
      </c>
      <c r="Q90" s="24">
        <v>0</v>
      </c>
      <c r="R90" s="23">
        <v>0</v>
      </c>
      <c r="S90" s="24">
        <v>0</v>
      </c>
      <c r="T90" s="23">
        <v>0</v>
      </c>
      <c r="U90" s="24">
        <v>0</v>
      </c>
      <c r="V90" s="23">
        <v>0</v>
      </c>
      <c r="W90" s="24">
        <v>0</v>
      </c>
    </row>
    <row r="91" spans="1:23" x14ac:dyDescent="0.25">
      <c r="A91" s="35">
        <f>RANK(K91,K$2:K$144,0)</f>
        <v>22</v>
      </c>
      <c r="B91" s="32">
        <v>1113</v>
      </c>
      <c r="C91" s="25" t="str">
        <f>_xlfn.XLOOKUP(__xlnm._FilterDatabase_1[[#This Row],[SAPSA Number]],Table1[SAPSA number],Table1[Paid up])</f>
        <v>Y</v>
      </c>
      <c r="D91" s="19" t="str">
        <f>_xlfn.XLOOKUP(__xlnm._FilterDatabase_1[[#This Row],[SAPSA Number]],'DS Point summary'!A:A,'DS Point summary'!C:C)</f>
        <v>Frik</v>
      </c>
      <c r="E91" s="19" t="str">
        <f>_xlfn.XLOOKUP(__xlnm._FilterDatabase_1[[#This Row],[SAPSA Number]],'DS Point summary'!A:A,'DS Point summary'!D:D)</f>
        <v>Truter</v>
      </c>
      <c r="F91" s="28" t="str">
        <f>_xlfn.XLOOKUP(__xlnm._FilterDatabase_1[[#This Row],[SAPSA Number]],'DS Point summary'!A:A,'DS Point summary'!E:E)</f>
        <v>FC</v>
      </c>
      <c r="G91" s="17" t="str">
        <f ca="1">_xlfn.XLOOKUP(__xlnm._FilterDatabase_1[[#This Row],[SAPSA Number]],'DS Point summary'!A:A,'DS Point summary'!F:F)</f>
        <v>SS</v>
      </c>
      <c r="H91" s="19">
        <f ca="1">_xlfn.XLOOKUP(__xlnm._FilterDatabase_1[[#This Row],[SAPSA Number]],'DS Point summary'!A:A,'DS Point summary'!G:G)</f>
        <v>60</v>
      </c>
      <c r="I91" s="33" t="s">
        <v>363</v>
      </c>
      <c r="J91" s="34">
        <f>(IF(L91&gt;0,1,0)+(IF(M91&gt;0,1,0))+(IF(N91&gt;0,1,0))+(IF(O91&gt;0,1,0))+(IF(P91&gt;0,1,0))+(IF(Q91&gt;0,1,0))+(IF(R91&gt;0,1,0))+(IF(S91&gt;0,1,0))+(IF(T91&gt;0,1,0))+(IF(U91&gt;0,1,0))+(IF(V91&gt;0,1,0))+(IF(W91&gt;0,1,0)))</f>
        <v>0</v>
      </c>
      <c r="K91" s="22">
        <f>(LARGE(L91:W91,1)+LARGE(L91:W91,2)+LARGE(L91:W91,3)+LARGE(L91:W91,4)+LARGE(L91:W91,5))/5</f>
        <v>0</v>
      </c>
      <c r="L91" s="23">
        <v>0</v>
      </c>
      <c r="M91" s="24">
        <v>0</v>
      </c>
      <c r="N91" s="23">
        <v>0</v>
      </c>
      <c r="O91" s="24">
        <v>0</v>
      </c>
      <c r="P91" s="23">
        <v>0</v>
      </c>
      <c r="Q91" s="24">
        <v>0</v>
      </c>
      <c r="R91" s="23">
        <v>0</v>
      </c>
      <c r="S91" s="24">
        <v>0</v>
      </c>
      <c r="T91" s="23">
        <v>0</v>
      </c>
      <c r="U91" s="24">
        <v>0</v>
      </c>
      <c r="V91" s="23">
        <v>0</v>
      </c>
      <c r="W91" s="24">
        <v>0</v>
      </c>
    </row>
    <row r="92" spans="1:23" x14ac:dyDescent="0.25">
      <c r="A92" s="31">
        <f>RANK(K92,K$2:K$144,0)</f>
        <v>22</v>
      </c>
      <c r="B92" s="32">
        <v>4672</v>
      </c>
      <c r="C92" s="25" t="str">
        <f>_xlfn.XLOOKUP(__xlnm._FilterDatabase_1[[#This Row],[SAPSA Number]],Table1[SAPSA number],Table1[Paid up])</f>
        <v>Y</v>
      </c>
      <c r="D92" s="19" t="str">
        <f>_xlfn.XLOOKUP(__xlnm._FilterDatabase_1[[#This Row],[SAPSA Number]],'DS Point summary'!A:A,'DS Point summary'!C:C)</f>
        <v>Frederick John</v>
      </c>
      <c r="E92" s="19" t="str">
        <f>_xlfn.XLOOKUP(__xlnm._FilterDatabase_1[[#This Row],[SAPSA Number]],'DS Point summary'!A:A,'DS Point summary'!D:D)</f>
        <v>Turnbull</v>
      </c>
      <c r="F92" s="28" t="str">
        <f>_xlfn.XLOOKUP(__xlnm._FilterDatabase_1[[#This Row],[SAPSA Number]],'DS Point summary'!A:A,'DS Point summary'!E:E)</f>
        <v>FJ</v>
      </c>
      <c r="G92" s="17" t="str">
        <f ca="1">_xlfn.XLOOKUP(__xlnm._FilterDatabase_1[[#This Row],[SAPSA Number]],'DS Point summary'!A:A,'DS Point summary'!F:F)</f>
        <v>S</v>
      </c>
      <c r="H92" s="19">
        <f ca="1">_xlfn.XLOOKUP(__xlnm._FilterDatabase_1[[#This Row],[SAPSA Number]],'DS Point summary'!A:A,'DS Point summary'!G:G)</f>
        <v>59</v>
      </c>
      <c r="I92" s="33" t="s">
        <v>363</v>
      </c>
      <c r="J92" s="34">
        <f>(IF(L92&gt;0,1,0)+(IF(M92&gt;0,1,0))+(IF(N92&gt;0,1,0))+(IF(O92&gt;0,1,0))+(IF(P92&gt;0,1,0))+(IF(Q92&gt;0,1,0))+(IF(R92&gt;0,1,0))+(IF(S92&gt;0,1,0))+(IF(T92&gt;0,1,0))+(IF(U92&gt;0,1,0))+(IF(V92&gt;0,1,0))+(IF(W92&gt;0,1,0)))</f>
        <v>0</v>
      </c>
      <c r="K92" s="22">
        <f>(LARGE(L92:W92,1)+LARGE(L92:W92,2)+LARGE(L92:W92,3)+LARGE(L92:W92,4)+LARGE(L92:W92,5))/5</f>
        <v>0</v>
      </c>
      <c r="L92" s="23">
        <v>0</v>
      </c>
      <c r="M92" s="24">
        <v>0</v>
      </c>
      <c r="N92" s="23">
        <v>0</v>
      </c>
      <c r="O92" s="24">
        <v>0</v>
      </c>
      <c r="P92" s="23">
        <v>0</v>
      </c>
      <c r="Q92" s="24">
        <v>0</v>
      </c>
      <c r="R92" s="23">
        <v>0</v>
      </c>
      <c r="S92" s="24">
        <v>0</v>
      </c>
      <c r="T92" s="23">
        <v>0</v>
      </c>
      <c r="U92" s="24">
        <v>0</v>
      </c>
      <c r="V92" s="23">
        <v>0</v>
      </c>
      <c r="W92" s="24">
        <v>0</v>
      </c>
    </row>
    <row r="93" spans="1:23" x14ac:dyDescent="0.25">
      <c r="A93" s="31">
        <f>RANK(K93,K$2:K$144,0)</f>
        <v>22</v>
      </c>
      <c r="B93" s="32">
        <v>1547</v>
      </c>
      <c r="C93" s="25" t="str">
        <f>_xlfn.XLOOKUP(__xlnm._FilterDatabase_1[[#This Row],[SAPSA Number]],Table1[SAPSA number],Table1[Paid up])</f>
        <v>Y</v>
      </c>
      <c r="D93" s="19" t="str">
        <f>_xlfn.XLOOKUP(__xlnm._FilterDatabase_1[[#This Row],[SAPSA Number]],'DS Point summary'!A:A,'DS Point summary'!C:C)</f>
        <v>Marius Frans</v>
      </c>
      <c r="E93" s="19" t="str">
        <f>_xlfn.XLOOKUP(__xlnm._FilterDatabase_1[[#This Row],[SAPSA Number]],'DS Point summary'!A:A,'DS Point summary'!D:D)</f>
        <v>van Biljon</v>
      </c>
      <c r="F93" s="28" t="str">
        <f>_xlfn.XLOOKUP(__xlnm._FilterDatabase_1[[#This Row],[SAPSA Number]],'DS Point summary'!A:A,'DS Point summary'!E:E)</f>
        <v>MF</v>
      </c>
      <c r="G93" s="17" t="str">
        <f ca="1">_xlfn.XLOOKUP(__xlnm._FilterDatabase_1[[#This Row],[SAPSA Number]],'DS Point summary'!A:A,'DS Point summary'!F:F)</f>
        <v>S</v>
      </c>
      <c r="H93" s="19">
        <f ca="1">_xlfn.XLOOKUP(__xlnm._FilterDatabase_1[[#This Row],[SAPSA Number]],'DS Point summary'!A:A,'DS Point summary'!G:G)</f>
        <v>52</v>
      </c>
      <c r="I93" s="33" t="s">
        <v>363</v>
      </c>
      <c r="J93" s="34">
        <f>(IF(L93&gt;0,1,0)+(IF(M93&gt;0,1,0))+(IF(N93&gt;0,1,0))+(IF(O93&gt;0,1,0))+(IF(P93&gt;0,1,0))+(IF(Q93&gt;0,1,0))+(IF(R93&gt;0,1,0))+(IF(S93&gt;0,1,0))+(IF(T93&gt;0,1,0))+(IF(U93&gt;0,1,0))+(IF(V93&gt;0,1,0))+(IF(W93&gt;0,1,0)))</f>
        <v>0</v>
      </c>
      <c r="K93" s="22">
        <f>(LARGE(L93:W93,1)+LARGE(L93:W93,2)+LARGE(L93:W93,3)+LARGE(L93:W93,4)+LARGE(L93:W93,5))/5</f>
        <v>0</v>
      </c>
      <c r="L93" s="23">
        <v>0</v>
      </c>
      <c r="M93" s="24">
        <v>0</v>
      </c>
      <c r="N93" s="23">
        <v>0</v>
      </c>
      <c r="O93" s="24">
        <v>0</v>
      </c>
      <c r="P93" s="23">
        <v>0</v>
      </c>
      <c r="Q93" s="24">
        <v>0</v>
      </c>
      <c r="R93" s="23">
        <v>0</v>
      </c>
      <c r="S93" s="24">
        <v>0</v>
      </c>
      <c r="T93" s="23">
        <v>0</v>
      </c>
      <c r="U93" s="24">
        <v>0</v>
      </c>
      <c r="V93" s="23">
        <v>0</v>
      </c>
      <c r="W93" s="24">
        <v>0</v>
      </c>
    </row>
    <row r="94" spans="1:23" x14ac:dyDescent="0.25">
      <c r="A94" s="31">
        <f>RANK(K94,K$2:K$144,0)</f>
        <v>22</v>
      </c>
      <c r="B94" s="32">
        <v>1931</v>
      </c>
      <c r="C94" s="25" t="str">
        <f>_xlfn.XLOOKUP(__xlnm._FilterDatabase_1[[#This Row],[SAPSA Number]],Table1[SAPSA number],Table1[Paid up])</f>
        <v>Y</v>
      </c>
      <c r="D94" s="19" t="str">
        <f>_xlfn.XLOOKUP(__xlnm._FilterDatabase_1[[#This Row],[SAPSA Number]],'DS Point summary'!A:A,'DS Point summary'!C:C)</f>
        <v>Sylvia</v>
      </c>
      <c r="E94" s="19" t="str">
        <f>_xlfn.XLOOKUP(__xlnm._FilterDatabase_1[[#This Row],[SAPSA Number]],'DS Point summary'!A:A,'DS Point summary'!D:D)</f>
        <v>Van der Neut</v>
      </c>
      <c r="F94" s="28" t="str">
        <f>_xlfn.XLOOKUP(__xlnm._FilterDatabase_1[[#This Row],[SAPSA Number]],'DS Point summary'!A:A,'DS Point summary'!E:E)</f>
        <v>S</v>
      </c>
      <c r="G94" s="17" t="str">
        <f>_xlfn.XLOOKUP(__xlnm._FilterDatabase_1[[#This Row],[SAPSA Number]],'DS Point summary'!A:A,'DS Point summary'!F:F)</f>
        <v>Lady</v>
      </c>
      <c r="H94" s="19">
        <f ca="1">_xlfn.XLOOKUP(__xlnm._FilterDatabase_1[[#This Row],[SAPSA Number]],'DS Point summary'!A:A,'DS Point summary'!G:G)</f>
        <v>55</v>
      </c>
      <c r="I94" s="33" t="s">
        <v>363</v>
      </c>
      <c r="J94" s="34">
        <f>(IF(L94&gt;0,1,0)+(IF(M94&gt;0,1,0))+(IF(N94&gt;0,1,0))+(IF(O94&gt;0,1,0))+(IF(P94&gt;0,1,0))+(IF(Q94&gt;0,1,0))+(IF(R94&gt;0,1,0))+(IF(S94&gt;0,1,0))+(IF(T94&gt;0,1,0))+(IF(U94&gt;0,1,0))+(IF(V94&gt;0,1,0))+(IF(W94&gt;0,1,0)))</f>
        <v>0</v>
      </c>
      <c r="K94" s="22">
        <f>(LARGE(L94:W94,1)+LARGE(L94:W94,2)+LARGE(L94:W94,3)+LARGE(L94:W94,4)+LARGE(L94:W94,5))/5</f>
        <v>0</v>
      </c>
      <c r="L94" s="23">
        <v>0</v>
      </c>
      <c r="M94" s="24">
        <v>0</v>
      </c>
      <c r="N94" s="23">
        <v>0</v>
      </c>
      <c r="O94" s="24">
        <v>0</v>
      </c>
      <c r="P94" s="23">
        <v>0</v>
      </c>
      <c r="Q94" s="24">
        <v>0</v>
      </c>
      <c r="R94" s="23">
        <v>0</v>
      </c>
      <c r="S94" s="24">
        <v>0</v>
      </c>
      <c r="T94" s="23">
        <v>0</v>
      </c>
      <c r="U94" s="24">
        <v>0</v>
      </c>
      <c r="V94" s="23">
        <v>0</v>
      </c>
      <c r="W94" s="24">
        <v>0</v>
      </c>
    </row>
    <row r="95" spans="1:23" x14ac:dyDescent="0.25">
      <c r="A95" s="35">
        <f>RANK(K95,K$2:K$144,0)</f>
        <v>22</v>
      </c>
      <c r="B95" s="49">
        <v>4711</v>
      </c>
      <c r="C95" s="25" t="str">
        <f>_xlfn.XLOOKUP(__xlnm._FilterDatabase_1[[#This Row],[SAPSA Number]],Table1[SAPSA number],Table1[Paid up])</f>
        <v>Y</v>
      </c>
      <c r="D95" s="19" t="str">
        <f>_xlfn.XLOOKUP(__xlnm._FilterDatabase_1[[#This Row],[SAPSA Number]],'DS Point summary'!A:A,'DS Point summary'!C:C)</f>
        <v>Dirk</v>
      </c>
      <c r="E95" s="19" t="str">
        <f>_xlfn.XLOOKUP(__xlnm._FilterDatabase_1[[#This Row],[SAPSA Number]],'DS Point summary'!A:A,'DS Point summary'!D:D)</f>
        <v>van der Walt</v>
      </c>
      <c r="F95" s="28" t="str">
        <f>_xlfn.XLOOKUP(__xlnm._FilterDatabase_1[[#This Row],[SAPSA Number]],'DS Point summary'!A:A,'DS Point summary'!E:E)</f>
        <v>D</v>
      </c>
      <c r="G95" s="17" t="str">
        <f ca="1">_xlfn.XLOOKUP(__xlnm._FilterDatabase_1[[#This Row],[SAPSA Number]],'DS Point summary'!A:A,'DS Point summary'!F:F)</f>
        <v xml:space="preserve"> </v>
      </c>
      <c r="H95" s="19">
        <f>_xlfn.XLOOKUP(__xlnm._FilterDatabase_1[[#This Row],[SAPSA Number]],'DS Point summary'!A:A,'DS Point summary'!G:G)</f>
        <v>0</v>
      </c>
      <c r="I95" s="33" t="s">
        <v>363</v>
      </c>
      <c r="J95" s="34">
        <f>(IF(L95&gt;0,1,0)+(IF(M95&gt;0,1,0))+(IF(N95&gt;0,1,0))+(IF(O95&gt;0,1,0))+(IF(P95&gt;0,1,0))+(IF(Q95&gt;0,1,0))+(IF(R95&gt;0,1,0))+(IF(S95&gt;0,1,0))+(IF(T95&gt;0,1,0))+(IF(U95&gt;0,1,0))+(IF(V95&gt;0,1,0))+(IF(W95&gt;0,1,0)))</f>
        <v>0</v>
      </c>
      <c r="K95" s="22">
        <f>(LARGE(L95:W95,1)+LARGE(L95:W95,2)+LARGE(L95:W95,3)+LARGE(L95:W95,4)+LARGE(L95:W95,5))/5</f>
        <v>0</v>
      </c>
      <c r="L95" s="23">
        <v>0</v>
      </c>
      <c r="M95" s="24">
        <v>0</v>
      </c>
      <c r="N95" s="23">
        <v>0</v>
      </c>
      <c r="O95" s="24">
        <v>0</v>
      </c>
      <c r="P95" s="23">
        <v>0</v>
      </c>
      <c r="Q95" s="24">
        <v>0</v>
      </c>
      <c r="R95" s="23">
        <v>0</v>
      </c>
      <c r="S95" s="24">
        <v>0</v>
      </c>
      <c r="T95" s="23">
        <v>0</v>
      </c>
      <c r="U95" s="24">
        <v>0</v>
      </c>
      <c r="V95" s="23">
        <v>0</v>
      </c>
      <c r="W95" s="24">
        <v>0</v>
      </c>
    </row>
    <row r="96" spans="1:23" x14ac:dyDescent="0.25">
      <c r="A96" s="35">
        <f>RANK(K96,K$2:K$144,0)</f>
        <v>22</v>
      </c>
      <c r="B96" s="43">
        <v>7028</v>
      </c>
      <c r="C96" s="25" t="str">
        <f>_xlfn.XLOOKUP(__xlnm._FilterDatabase_1[[#This Row],[SAPSA Number]],Table1[SAPSA number],Table1[Paid up])</f>
        <v>Y</v>
      </c>
      <c r="D96" s="19" t="str">
        <f>_xlfn.XLOOKUP(__xlnm._FilterDatabase_1[[#This Row],[SAPSA Number]],'DS Point summary'!A:A,'DS Point summary'!C:C)</f>
        <v>Christine</v>
      </c>
      <c r="E96" s="19" t="str">
        <f>_xlfn.XLOOKUP(__xlnm._FilterDatabase_1[[#This Row],[SAPSA Number]],'DS Point summary'!A:A,'DS Point summary'!D:D)</f>
        <v>van der Walt</v>
      </c>
      <c r="F96" s="28" t="str">
        <f>_xlfn.XLOOKUP(__xlnm._FilterDatabase_1[[#This Row],[SAPSA Number]],'DS Point summary'!A:A,'DS Point summary'!E:E)</f>
        <v>C</v>
      </c>
      <c r="G96" s="17" t="str">
        <f>_xlfn.XLOOKUP(__xlnm._FilterDatabase_1[[#This Row],[SAPSA Number]],'DS Point summary'!A:A,'DS Point summary'!F:F)</f>
        <v>Lady</v>
      </c>
      <c r="H96" s="19">
        <f ca="1">_xlfn.XLOOKUP(__xlnm._FilterDatabase_1[[#This Row],[SAPSA Number]],'DS Point summary'!A:A,'DS Point summary'!G:G)</f>
        <v>42</v>
      </c>
      <c r="I96" s="33" t="s">
        <v>363</v>
      </c>
      <c r="J96" s="34">
        <f>(IF(L96&gt;0,1,0)+(IF(M96&gt;0,1,0))+(IF(N96&gt;0,1,0))+(IF(O96&gt;0,1,0))+(IF(P96&gt;0,1,0))+(IF(Q96&gt;0,1,0))+(IF(R96&gt;0,1,0))+(IF(S96&gt;0,1,0))+(IF(T96&gt;0,1,0))+(IF(U96&gt;0,1,0))+(IF(V96&gt;0,1,0))+(IF(W96&gt;0,1,0)))</f>
        <v>0</v>
      </c>
      <c r="K96" s="22">
        <f>(LARGE(L96:W96,1)+LARGE(L96:W96,2)+LARGE(L96:W96,3)+LARGE(L96:W96,4)+LARGE(L96:W96,5))/5</f>
        <v>0</v>
      </c>
      <c r="L96" s="23">
        <v>0</v>
      </c>
      <c r="M96" s="24">
        <v>0</v>
      </c>
      <c r="N96" s="23">
        <v>0</v>
      </c>
      <c r="O96" s="24">
        <v>0</v>
      </c>
      <c r="P96" s="23">
        <v>0</v>
      </c>
      <c r="Q96" s="24">
        <v>0</v>
      </c>
      <c r="R96" s="23">
        <v>0</v>
      </c>
      <c r="S96" s="24">
        <v>0</v>
      </c>
      <c r="T96" s="23">
        <v>0</v>
      </c>
      <c r="U96" s="24">
        <v>0</v>
      </c>
      <c r="V96" s="23">
        <v>0</v>
      </c>
      <c r="W96" s="24">
        <v>0</v>
      </c>
    </row>
    <row r="97" spans="1:23" x14ac:dyDescent="0.25">
      <c r="A97" s="31">
        <f>RANK(K97,K$2:K$144,0)</f>
        <v>22</v>
      </c>
      <c r="B97" s="32">
        <v>5616</v>
      </c>
      <c r="C97" s="25" t="str">
        <f>_xlfn.XLOOKUP(__xlnm._FilterDatabase_1[[#This Row],[SAPSA Number]],Table1[SAPSA number],Table1[Paid up])</f>
        <v>Y</v>
      </c>
      <c r="D97" s="19" t="str">
        <f>_xlfn.XLOOKUP(__xlnm._FilterDatabase_1[[#This Row],[SAPSA Number]],'DS Point summary'!A:A,'DS Point summary'!C:C)</f>
        <v>Cornelis Herman</v>
      </c>
      <c r="E97" s="19" t="str">
        <f>_xlfn.XLOOKUP(__xlnm._FilterDatabase_1[[#This Row],[SAPSA Number]],'DS Point summary'!A:A,'DS Point summary'!D:D)</f>
        <v>van Driel</v>
      </c>
      <c r="F97" s="28" t="str">
        <f>_xlfn.XLOOKUP(__xlnm._FilterDatabase_1[[#This Row],[SAPSA Number]],'DS Point summary'!A:A,'DS Point summary'!E:E)</f>
        <v>CH</v>
      </c>
      <c r="G97" s="17" t="str">
        <f ca="1">_xlfn.XLOOKUP(__xlnm._FilterDatabase_1[[#This Row],[SAPSA Number]],'DS Point summary'!A:A,'DS Point summary'!F:F)</f>
        <v xml:space="preserve"> </v>
      </c>
      <c r="H97" s="33">
        <f ca="1">_xlfn.XLOOKUP(__xlnm._FilterDatabase_1[[#This Row],[SAPSA Number]],'DS Point summary'!A:A,'DS Point summary'!G:G)</f>
        <v>37</v>
      </c>
      <c r="I97" s="33" t="s">
        <v>363</v>
      </c>
      <c r="J97" s="34">
        <f>(IF(L97&gt;0,1,0)+(IF(M97&gt;0,1,0))+(IF(N97&gt;0,1,0))+(IF(O97&gt;0,1,0))+(IF(P97&gt;0,1,0))+(IF(Q97&gt;0,1,0))+(IF(R97&gt;0,1,0))+(IF(S97&gt;0,1,0))+(IF(T97&gt;0,1,0))+(IF(U97&gt;0,1,0))+(IF(V97&gt;0,1,0))+(IF(W97&gt;0,1,0)))</f>
        <v>0</v>
      </c>
      <c r="K97" s="22">
        <f>(LARGE(L97:W97,1)+LARGE(L97:W97,2)+LARGE(L97:W97,3)+LARGE(L97:W97,4)+LARGE(L97:W97,5))/5</f>
        <v>0</v>
      </c>
      <c r="L97" s="23">
        <v>0</v>
      </c>
      <c r="M97" s="24">
        <v>0</v>
      </c>
      <c r="N97" s="23">
        <v>0</v>
      </c>
      <c r="O97" s="24">
        <v>0</v>
      </c>
      <c r="P97" s="23">
        <v>0</v>
      </c>
      <c r="Q97" s="24">
        <v>0</v>
      </c>
      <c r="R97" s="23">
        <v>0</v>
      </c>
      <c r="S97" s="24">
        <v>0</v>
      </c>
      <c r="T97" s="23">
        <v>0</v>
      </c>
      <c r="U97" s="24">
        <v>0</v>
      </c>
      <c r="V97" s="23">
        <v>0</v>
      </c>
      <c r="W97" s="24">
        <v>0</v>
      </c>
    </row>
    <row r="98" spans="1:23" x14ac:dyDescent="0.25">
      <c r="A98" s="31">
        <f>RANK(K98,K$2:K$144,0)</f>
        <v>22</v>
      </c>
      <c r="B98" s="43">
        <v>3837</v>
      </c>
      <c r="C98" s="25" t="str">
        <f>_xlfn.XLOOKUP(__xlnm._FilterDatabase_1[[#This Row],[SAPSA Number]],Table1[SAPSA number],Table1[Paid up])</f>
        <v>Y</v>
      </c>
      <c r="D98" s="19" t="str">
        <f>_xlfn.XLOOKUP(__xlnm._FilterDatabase_1[[#This Row],[SAPSA Number]],'DS Point summary'!A:A,'DS Point summary'!C:C)</f>
        <v>Danéel Jonne</v>
      </c>
      <c r="E98" s="19" t="str">
        <f>_xlfn.XLOOKUP(__xlnm._FilterDatabase_1[[#This Row],[SAPSA Number]],'DS Point summary'!A:A,'DS Point summary'!D:D)</f>
        <v>Van Eck</v>
      </c>
      <c r="F98" s="28" t="str">
        <f>_xlfn.XLOOKUP(__xlnm._FilterDatabase_1[[#This Row],[SAPSA Number]],'DS Point summary'!A:A,'DS Point summary'!E:E)</f>
        <v>DJ</v>
      </c>
      <c r="G98" s="17" t="str">
        <f ca="1">_xlfn.XLOOKUP(__xlnm._FilterDatabase_1[[#This Row],[SAPSA Number]],'DS Point summary'!A:A,'DS Point summary'!F:F)</f>
        <v xml:space="preserve"> </v>
      </c>
      <c r="H98" s="33">
        <f ca="1">_xlfn.XLOOKUP(__xlnm._FilterDatabase_1[[#This Row],[SAPSA Number]],'DS Point summary'!A:A,'DS Point summary'!G:G)</f>
        <v>48</v>
      </c>
      <c r="I98" s="33" t="s">
        <v>363</v>
      </c>
      <c r="J98" s="34">
        <f>(IF(L98&gt;0,1,0)+(IF(M98&gt;0,1,0))+(IF(N98&gt;0,1,0))+(IF(O98&gt;0,1,0))+(IF(P98&gt;0,1,0))+(IF(Q98&gt;0,1,0))+(IF(R98&gt;0,1,0))+(IF(S98&gt;0,1,0))+(IF(T98&gt;0,1,0))+(IF(U98&gt;0,1,0))+(IF(V98&gt;0,1,0))+(IF(W98&gt;0,1,0)))</f>
        <v>0</v>
      </c>
      <c r="K98" s="22">
        <f>(LARGE(L98:W98,1)+LARGE(L98:W98,2)+LARGE(L98:W98,3)+LARGE(L98:W98,4)+LARGE(L98:W98,5))/5</f>
        <v>0</v>
      </c>
      <c r="L98" s="23">
        <v>0</v>
      </c>
      <c r="M98" s="24">
        <v>0</v>
      </c>
      <c r="N98" s="23">
        <v>0</v>
      </c>
      <c r="O98" s="24">
        <v>0</v>
      </c>
      <c r="P98" s="23">
        <v>0</v>
      </c>
      <c r="Q98" s="24">
        <v>0</v>
      </c>
      <c r="R98" s="23">
        <v>0</v>
      </c>
      <c r="S98" s="24">
        <v>0</v>
      </c>
      <c r="T98" s="23">
        <v>0</v>
      </c>
      <c r="U98" s="24">
        <v>0</v>
      </c>
      <c r="V98" s="23">
        <v>0</v>
      </c>
      <c r="W98" s="24">
        <v>0</v>
      </c>
    </row>
    <row r="99" spans="1:23" x14ac:dyDescent="0.25">
      <c r="A99" s="31">
        <f>RANK(K99,K$2:K$144,0)</f>
        <v>22</v>
      </c>
      <c r="B99" s="41">
        <v>6564</v>
      </c>
      <c r="C99" s="25" t="str">
        <f>_xlfn.XLOOKUP(__xlnm._FilterDatabase_1[[#This Row],[SAPSA Number]],Table1[SAPSA number],Table1[Paid up])</f>
        <v>Y</v>
      </c>
      <c r="D99" s="19" t="str">
        <f>_xlfn.XLOOKUP(__xlnm._FilterDatabase_1[[#This Row],[SAPSA Number]],'DS Point summary'!A:A,'DS Point summary'!C:C)</f>
        <v xml:space="preserve">Schalk </v>
      </c>
      <c r="E99" s="19" t="str">
        <f>_xlfn.XLOOKUP(__xlnm._FilterDatabase_1[[#This Row],[SAPSA Number]],'DS Point summary'!A:A,'DS Point summary'!D:D)</f>
        <v>van Jaarsveld</v>
      </c>
      <c r="F99" s="28" t="str">
        <f>_xlfn.XLOOKUP(__xlnm._FilterDatabase_1[[#This Row],[SAPSA Number]],'DS Point summary'!A:A,'DS Point summary'!E:E)</f>
        <v>WS</v>
      </c>
      <c r="G99" s="17" t="str">
        <f ca="1">_xlfn.XLOOKUP(__xlnm._FilterDatabase_1[[#This Row],[SAPSA Number]],'DS Point summary'!A:A,'DS Point summary'!F:F)</f>
        <v xml:space="preserve"> </v>
      </c>
      <c r="H99" s="33">
        <f ca="1">_xlfn.XLOOKUP(__xlnm._FilterDatabase_1[[#This Row],[SAPSA Number]],'DS Point summary'!A:A,'DS Point summary'!G:G)</f>
        <v>40</v>
      </c>
      <c r="I99" s="33" t="s">
        <v>363</v>
      </c>
      <c r="J99" s="34">
        <f>(IF(L99&gt;0,1,0)+(IF(M99&gt;0,1,0))+(IF(N99&gt;0,1,0))+(IF(O99&gt;0,1,0))+(IF(P99&gt;0,1,0))+(IF(Q99&gt;0,1,0))+(IF(R99&gt;0,1,0))+(IF(S99&gt;0,1,0))+(IF(T99&gt;0,1,0))+(IF(U99&gt;0,1,0))+(IF(V99&gt;0,1,0))+(IF(W99&gt;0,1,0)))</f>
        <v>0</v>
      </c>
      <c r="K99" s="22">
        <f>(LARGE(L99:W99,1)+LARGE(L99:W99,2)+LARGE(L99:W99,3)+LARGE(L99:W99,4)+LARGE(L99:W99,5))/5</f>
        <v>0</v>
      </c>
      <c r="L99" s="23">
        <v>0</v>
      </c>
      <c r="M99" s="24">
        <v>0</v>
      </c>
      <c r="N99" s="23">
        <v>0</v>
      </c>
      <c r="O99" s="24">
        <v>0</v>
      </c>
      <c r="P99" s="23">
        <v>0</v>
      </c>
      <c r="Q99" s="24">
        <v>0</v>
      </c>
      <c r="R99" s="23">
        <v>0</v>
      </c>
      <c r="S99" s="24">
        <v>0</v>
      </c>
      <c r="T99" s="23">
        <v>0</v>
      </c>
      <c r="U99" s="24">
        <v>0</v>
      </c>
      <c r="V99" s="23">
        <v>0</v>
      </c>
      <c r="W99" s="24">
        <v>0</v>
      </c>
    </row>
    <row r="100" spans="1:23" x14ac:dyDescent="0.25">
      <c r="A100" s="31">
        <f>RANK(K100,K$2:K$144,0)</f>
        <v>22</v>
      </c>
      <c r="B100" s="32">
        <v>5262</v>
      </c>
      <c r="C100" s="25" t="str">
        <f>_xlfn.XLOOKUP(__xlnm._FilterDatabase_1[[#This Row],[SAPSA Number]],Table1[SAPSA number],Table1[Paid up])</f>
        <v>Y</v>
      </c>
      <c r="D100" s="19" t="str">
        <f>_xlfn.XLOOKUP(__xlnm._FilterDatabase_1[[#This Row],[SAPSA Number]],'DS Point summary'!A:A,'DS Point summary'!C:C)</f>
        <v>Andre</v>
      </c>
      <c r="E100" s="19" t="str">
        <f>_xlfn.XLOOKUP(__xlnm._FilterDatabase_1[[#This Row],[SAPSA Number]],'DS Point summary'!A:A,'DS Point summary'!D:D)</f>
        <v>van Rooyen</v>
      </c>
      <c r="F100" s="28" t="str">
        <f>_xlfn.XLOOKUP(__xlnm._FilterDatabase_1[[#This Row],[SAPSA Number]],'DS Point summary'!A:A,'DS Point summary'!E:E)</f>
        <v>A</v>
      </c>
      <c r="G100" s="17" t="str">
        <f ca="1">_xlfn.XLOOKUP(__xlnm._FilterDatabase_1[[#This Row],[SAPSA Number]],'DS Point summary'!A:A,'DS Point summary'!F:F)</f>
        <v xml:space="preserve"> </v>
      </c>
      <c r="H100" s="33">
        <f ca="1">_xlfn.XLOOKUP(__xlnm._FilterDatabase_1[[#This Row],[SAPSA Number]],'DS Point summary'!A:A,'DS Point summary'!G:G)</f>
        <v>47</v>
      </c>
      <c r="I100" s="33" t="s">
        <v>363</v>
      </c>
      <c r="J100" s="34">
        <f>(IF(L100&gt;0,1,0)+(IF(M100&gt;0,1,0))+(IF(N100&gt;0,1,0))+(IF(O100&gt;0,1,0))+(IF(P100&gt;0,1,0))+(IF(Q100&gt;0,1,0))+(IF(R100&gt;0,1,0))+(IF(S100&gt;0,1,0))+(IF(T100&gt;0,1,0))+(IF(U100&gt;0,1,0))+(IF(V100&gt;0,1,0))+(IF(W100&gt;0,1,0)))</f>
        <v>0</v>
      </c>
      <c r="K100" s="22">
        <f>(LARGE(L100:W100,1)+LARGE(L100:W100,2)+LARGE(L100:W100,3)+LARGE(L100:W100,4)+LARGE(L100:W100,5))/5</f>
        <v>0</v>
      </c>
      <c r="L100" s="23">
        <v>0</v>
      </c>
      <c r="M100" s="24">
        <v>0</v>
      </c>
      <c r="N100" s="23">
        <v>0</v>
      </c>
      <c r="O100" s="24">
        <v>0</v>
      </c>
      <c r="P100" s="23">
        <v>0</v>
      </c>
      <c r="Q100" s="24">
        <v>0</v>
      </c>
      <c r="R100" s="23">
        <v>0</v>
      </c>
      <c r="S100" s="24">
        <v>0</v>
      </c>
      <c r="T100" s="23">
        <v>0</v>
      </c>
      <c r="U100" s="24">
        <v>0</v>
      </c>
      <c r="V100" s="23">
        <v>0</v>
      </c>
      <c r="W100" s="24">
        <v>0</v>
      </c>
    </row>
    <row r="101" spans="1:23" x14ac:dyDescent="0.25">
      <c r="A101" s="31">
        <f>RANK(K101,K$2:K$144,0)</f>
        <v>22</v>
      </c>
      <c r="B101" s="32">
        <v>5971</v>
      </c>
      <c r="C101" s="25" t="str">
        <f>_xlfn.XLOOKUP(__xlnm._FilterDatabase_1[[#This Row],[SAPSA Number]],Table1[SAPSA number],Table1[Paid up])</f>
        <v>Y</v>
      </c>
      <c r="D101" s="19" t="str">
        <f>_xlfn.XLOOKUP(__xlnm._FilterDatabase_1[[#This Row],[SAPSA Number]],'DS Point summary'!A:A,'DS Point summary'!C:C)</f>
        <v>Hendrik</v>
      </c>
      <c r="E101" s="19" t="str">
        <f>_xlfn.XLOOKUP(__xlnm._FilterDatabase_1[[#This Row],[SAPSA Number]],'DS Point summary'!A:A,'DS Point summary'!D:D)</f>
        <v>van Rooyen</v>
      </c>
      <c r="F101" s="28" t="str">
        <f>_xlfn.XLOOKUP(__xlnm._FilterDatabase_1[[#This Row],[SAPSA Number]],'DS Point summary'!A:A,'DS Point summary'!E:E)</f>
        <v>H</v>
      </c>
      <c r="G101" s="17" t="str">
        <f ca="1">_xlfn.XLOOKUP(__xlnm._FilterDatabase_1[[#This Row],[SAPSA Number]],'DS Point summary'!A:A,'DS Point summary'!F:F)</f>
        <v>S</v>
      </c>
      <c r="H101" s="33">
        <f ca="1">_xlfn.XLOOKUP(__xlnm._FilterDatabase_1[[#This Row],[SAPSA Number]],'DS Point summary'!A:A,'DS Point summary'!G:G)</f>
        <v>50</v>
      </c>
      <c r="I101" s="33" t="s">
        <v>363</v>
      </c>
      <c r="J101" s="34">
        <f>(IF(L101&gt;0,1,0)+(IF(M101&gt;0,1,0))+(IF(N101&gt;0,1,0))+(IF(O101&gt;0,1,0))+(IF(P101&gt;0,1,0))+(IF(Q101&gt;0,1,0))+(IF(R101&gt;0,1,0))+(IF(S101&gt;0,1,0))+(IF(T101&gt;0,1,0))+(IF(U101&gt;0,1,0))+(IF(V101&gt;0,1,0))+(IF(W101&gt;0,1,0)))</f>
        <v>0</v>
      </c>
      <c r="K101" s="22">
        <f>(LARGE(L101:W101,1)+LARGE(L101:W101,2)+LARGE(L101:W101,3)+LARGE(L101:W101,4)+LARGE(L101:W101,5))/5</f>
        <v>0</v>
      </c>
      <c r="L101" s="23">
        <v>0</v>
      </c>
      <c r="M101" s="24">
        <v>0</v>
      </c>
      <c r="N101" s="23">
        <v>0</v>
      </c>
      <c r="O101" s="24">
        <v>0</v>
      </c>
      <c r="P101" s="23">
        <v>0</v>
      </c>
      <c r="Q101" s="24">
        <v>0</v>
      </c>
      <c r="R101" s="23">
        <v>0</v>
      </c>
      <c r="S101" s="24">
        <v>0</v>
      </c>
      <c r="T101" s="23">
        <v>0</v>
      </c>
      <c r="U101" s="24">
        <v>0</v>
      </c>
      <c r="V101" s="23">
        <v>0</v>
      </c>
      <c r="W101" s="24">
        <v>0</v>
      </c>
    </row>
    <row r="102" spans="1:23" x14ac:dyDescent="0.25">
      <c r="A102" s="31">
        <f>RANK(K102,K$2:K$144,0)</f>
        <v>22</v>
      </c>
      <c r="B102" s="41">
        <v>7075</v>
      </c>
      <c r="C102" s="25" t="str">
        <f>_xlfn.XLOOKUP(__xlnm._FilterDatabase_1[[#This Row],[SAPSA Number]],Table1[SAPSA number],Table1[Paid up])</f>
        <v>Y</v>
      </c>
      <c r="D102" s="19" t="str">
        <f>_xlfn.XLOOKUP(__xlnm._FilterDatabase_1[[#This Row],[SAPSA Number]],'DS Point summary'!A:A,'DS Point summary'!C:C)</f>
        <v>Erika</v>
      </c>
      <c r="E102" s="19" t="str">
        <f>_xlfn.XLOOKUP(__xlnm._FilterDatabase_1[[#This Row],[SAPSA Number]],'DS Point summary'!A:A,'DS Point summary'!D:D)</f>
        <v>van Rooyen</v>
      </c>
      <c r="F102" s="28" t="str">
        <f>_xlfn.XLOOKUP(__xlnm._FilterDatabase_1[[#This Row],[SAPSA Number]],'DS Point summary'!A:A,'DS Point summary'!E:E)</f>
        <v>E</v>
      </c>
      <c r="G102" s="17" t="str">
        <f>_xlfn.XLOOKUP(__xlnm._FilterDatabase_1[[#This Row],[SAPSA Number]],'DS Point summary'!A:A,'DS Point summary'!F:F)</f>
        <v>Lady</v>
      </c>
      <c r="H102" s="33">
        <f>_xlfn.XLOOKUP(__xlnm._FilterDatabase_1[[#This Row],[SAPSA Number]],'DS Point summary'!A:A,'DS Point summary'!G:G)</f>
        <v>0</v>
      </c>
      <c r="I102" s="33" t="s">
        <v>363</v>
      </c>
      <c r="J102" s="34">
        <f>(IF(L102&gt;0,1,0)+(IF(M102&gt;0,1,0))+(IF(N102&gt;0,1,0))+(IF(O102&gt;0,1,0))+(IF(P102&gt;0,1,0))+(IF(Q102&gt;0,1,0))+(IF(R102&gt;0,1,0))+(IF(S102&gt;0,1,0))+(IF(T102&gt;0,1,0))+(IF(U102&gt;0,1,0))+(IF(V102&gt;0,1,0))+(IF(W102&gt;0,1,0)))</f>
        <v>0</v>
      </c>
      <c r="K102" s="22">
        <f>(LARGE(L102:W102,1)+LARGE(L102:W102,2)+LARGE(L102:W102,3)+LARGE(L102:W102,4)+LARGE(L102:W102,5))/5</f>
        <v>0</v>
      </c>
      <c r="L102" s="23">
        <v>0</v>
      </c>
      <c r="M102" s="24">
        <v>0</v>
      </c>
      <c r="N102" s="23">
        <v>0</v>
      </c>
      <c r="O102" s="24">
        <v>0</v>
      </c>
      <c r="P102" s="23">
        <v>0</v>
      </c>
      <c r="Q102" s="24">
        <v>0</v>
      </c>
      <c r="R102" s="23">
        <v>0</v>
      </c>
      <c r="S102" s="24">
        <v>0</v>
      </c>
      <c r="T102" s="23">
        <v>0</v>
      </c>
      <c r="U102" s="24">
        <v>0</v>
      </c>
      <c r="V102" s="23">
        <v>0</v>
      </c>
      <c r="W102" s="24">
        <v>0</v>
      </c>
    </row>
    <row r="103" spans="1:23" x14ac:dyDescent="0.25">
      <c r="A103" s="31">
        <f>RANK(K103,K$2:K$144,0)</f>
        <v>22</v>
      </c>
      <c r="B103" s="32">
        <v>2089</v>
      </c>
      <c r="C103" s="25" t="str">
        <f>_xlfn.XLOOKUP(__xlnm._FilterDatabase_1[[#This Row],[SAPSA Number]],Table1[SAPSA number],Table1[Paid up])</f>
        <v>Y</v>
      </c>
      <c r="D103" s="19" t="str">
        <f>_xlfn.XLOOKUP(__xlnm._FilterDatabase_1[[#This Row],[SAPSA Number]],'DS Point summary'!A:A,'DS Point summary'!C:C)</f>
        <v>Doané</v>
      </c>
      <c r="E103" s="19" t="str">
        <f>_xlfn.XLOOKUP(__xlnm._FilterDatabase_1[[#This Row],[SAPSA Number]],'DS Point summary'!A:A,'DS Point summary'!D:D)</f>
        <v>Vermooten</v>
      </c>
      <c r="F103" s="28" t="str">
        <f>_xlfn.XLOOKUP(__xlnm._FilterDatabase_1[[#This Row],[SAPSA Number]],'DS Point summary'!A:A,'DS Point summary'!E:E)</f>
        <v>D</v>
      </c>
      <c r="G103" s="17" t="str">
        <f ca="1">_xlfn.XLOOKUP(__xlnm._FilterDatabase_1[[#This Row],[SAPSA Number]],'DS Point summary'!A:A,'DS Point summary'!F:F)</f>
        <v xml:space="preserve"> </v>
      </c>
      <c r="H103" s="33">
        <f ca="1">_xlfn.XLOOKUP(__xlnm._FilterDatabase_1[[#This Row],[SAPSA Number]],'DS Point summary'!A:A,'DS Point summary'!G:G)</f>
        <v>41</v>
      </c>
      <c r="I103" s="33" t="s">
        <v>363</v>
      </c>
      <c r="J103" s="34">
        <f>(IF(L103&gt;0,1,0)+(IF(M103&gt;0,1,0))+(IF(N103&gt;0,1,0))+(IF(O103&gt;0,1,0))+(IF(P103&gt;0,1,0))+(IF(Q103&gt;0,1,0))+(IF(R103&gt;0,1,0))+(IF(S103&gt;0,1,0))+(IF(T103&gt;0,1,0))+(IF(U103&gt;0,1,0))+(IF(V103&gt;0,1,0))+(IF(W103&gt;0,1,0)))</f>
        <v>0</v>
      </c>
      <c r="K103" s="22">
        <f>(LARGE(L103:W103,1)+LARGE(L103:W103,2)+LARGE(L103:W103,3)+LARGE(L103:W103,4)+LARGE(L103:W103,5))/5</f>
        <v>0</v>
      </c>
      <c r="L103" s="23">
        <v>0</v>
      </c>
      <c r="M103" s="24">
        <v>0</v>
      </c>
      <c r="N103" s="23">
        <v>0</v>
      </c>
      <c r="O103" s="24">
        <v>0</v>
      </c>
      <c r="P103" s="23">
        <v>0</v>
      </c>
      <c r="Q103" s="24">
        <v>0</v>
      </c>
      <c r="R103" s="23">
        <v>0</v>
      </c>
      <c r="S103" s="24">
        <v>0</v>
      </c>
      <c r="T103" s="23">
        <v>0</v>
      </c>
      <c r="U103" s="24">
        <v>0</v>
      </c>
      <c r="V103" s="23">
        <v>0</v>
      </c>
      <c r="W103" s="24">
        <v>0</v>
      </c>
    </row>
    <row r="104" spans="1:23" x14ac:dyDescent="0.25">
      <c r="A104" s="31">
        <f>RANK(K104,K$2:K$144,0)</f>
        <v>22</v>
      </c>
      <c r="B104" s="43">
        <v>896</v>
      </c>
      <c r="C104" s="25" t="str">
        <f>_xlfn.XLOOKUP(__xlnm._FilterDatabase_1[[#This Row],[SAPSA Number]],Table1[SAPSA number],Table1[Paid up])</f>
        <v>Y</v>
      </c>
      <c r="D104" s="19" t="str">
        <f>_xlfn.XLOOKUP(__xlnm._FilterDatabase_1[[#This Row],[SAPSA Number]],'DS Point summary'!A:A,'DS Point summary'!C:C)</f>
        <v>Johannes Francois</v>
      </c>
      <c r="E104" s="19" t="str">
        <f>_xlfn.XLOOKUP(__xlnm._FilterDatabase_1[[#This Row],[SAPSA Number]],'DS Point summary'!A:A,'DS Point summary'!D:D)</f>
        <v>Wheeler</v>
      </c>
      <c r="F104" s="28" t="str">
        <f>_xlfn.XLOOKUP(__xlnm._FilterDatabase_1[[#This Row],[SAPSA Number]],'DS Point summary'!A:A,'DS Point summary'!E:E)</f>
        <v>JF</v>
      </c>
      <c r="G104" s="17" t="str">
        <f ca="1">_xlfn.XLOOKUP(__xlnm._FilterDatabase_1[[#This Row],[SAPSA Number]],'DS Point summary'!A:A,'DS Point summary'!F:F)</f>
        <v xml:space="preserve"> </v>
      </c>
      <c r="H104" s="33">
        <f ca="1">_xlfn.XLOOKUP(__xlnm._FilterDatabase_1[[#This Row],[SAPSA Number]],'DS Point summary'!A:A,'DS Point summary'!G:G)</f>
        <v>45</v>
      </c>
      <c r="I104" s="33" t="s">
        <v>363</v>
      </c>
      <c r="J104" s="34">
        <f>(IF(L104&gt;0,1,0)+(IF(M104&gt;0,1,0))+(IF(N104&gt;0,1,0))+(IF(O104&gt;0,1,0))+(IF(P104&gt;0,1,0))+(IF(Q104&gt;0,1,0))+(IF(R104&gt;0,1,0))+(IF(S104&gt;0,1,0))+(IF(T104&gt;0,1,0))+(IF(U104&gt;0,1,0))+(IF(V104&gt;0,1,0))+(IF(W104&gt;0,1,0)))</f>
        <v>0</v>
      </c>
      <c r="K104" s="22">
        <f>(LARGE(L104:W104,1)+LARGE(L104:W104,2)+LARGE(L104:W104,3)+LARGE(L104:W104,4)+LARGE(L104:W104,5))/5</f>
        <v>0</v>
      </c>
      <c r="L104" s="23">
        <v>0</v>
      </c>
      <c r="M104" s="24">
        <v>0</v>
      </c>
      <c r="N104" s="23">
        <v>0</v>
      </c>
      <c r="O104" s="24">
        <v>0</v>
      </c>
      <c r="P104" s="23">
        <v>0</v>
      </c>
      <c r="Q104" s="24">
        <v>0</v>
      </c>
      <c r="R104" s="23">
        <v>0</v>
      </c>
      <c r="S104" s="24">
        <v>0</v>
      </c>
      <c r="T104" s="23">
        <v>0</v>
      </c>
      <c r="U104" s="24">
        <v>0</v>
      </c>
      <c r="V104" s="23">
        <v>0</v>
      </c>
      <c r="W104" s="24">
        <v>0</v>
      </c>
    </row>
    <row r="105" spans="1:23" x14ac:dyDescent="0.25">
      <c r="A105" s="31">
        <f>RANK(K105,K$2:K$144,0)</f>
        <v>22</v>
      </c>
      <c r="B105" s="32">
        <v>1716</v>
      </c>
      <c r="C105" s="25" t="str">
        <f>_xlfn.XLOOKUP(__xlnm._FilterDatabase_1[[#This Row],[SAPSA Number]],Table1[SAPSA number],Table1[Paid up])</f>
        <v>Y</v>
      </c>
      <c r="D105" s="19" t="str">
        <f>_xlfn.XLOOKUP(__xlnm._FilterDatabase_1[[#This Row],[SAPSA Number]],'DS Point summary'!A:A,'DS Point summary'!C:C)</f>
        <v>Albert</v>
      </c>
      <c r="E105" s="19" t="str">
        <f>_xlfn.XLOOKUP(__xlnm._FilterDatabase_1[[#This Row],[SAPSA Number]],'DS Point summary'!A:A,'DS Point summary'!D:D)</f>
        <v>Wöcke</v>
      </c>
      <c r="F105" s="28" t="str">
        <f>_xlfn.XLOOKUP(__xlnm._FilterDatabase_1[[#This Row],[SAPSA Number]],'DS Point summary'!A:A,'DS Point summary'!E:E)</f>
        <v>A</v>
      </c>
      <c r="G105" s="17" t="str">
        <f ca="1">_xlfn.XLOOKUP(__xlnm._FilterDatabase_1[[#This Row],[SAPSA Number]],'DS Point summary'!A:A,'DS Point summary'!F:F)</f>
        <v>S</v>
      </c>
      <c r="H105" s="33">
        <f ca="1">_xlfn.XLOOKUP(__xlnm._FilterDatabase_1[[#This Row],[SAPSA Number]],'DS Point summary'!A:A,'DS Point summary'!G:G)</f>
        <v>57</v>
      </c>
      <c r="I105" s="33" t="s">
        <v>363</v>
      </c>
      <c r="J105" s="34">
        <f>(IF(L105&gt;0,1,0)+(IF(M105&gt;0,1,0))+(IF(N105&gt;0,1,0))+(IF(O105&gt;0,1,0))+(IF(P105&gt;0,1,0))+(IF(Q105&gt;0,1,0))+(IF(R105&gt;0,1,0))+(IF(S105&gt;0,1,0))+(IF(T105&gt;0,1,0))+(IF(U105&gt;0,1,0))+(IF(V105&gt;0,1,0))+(IF(W105&gt;0,1,0)))</f>
        <v>0</v>
      </c>
      <c r="K105" s="22">
        <f>(LARGE(L105:W105,1)+LARGE(L105:W105,2)+LARGE(L105:W105,3)+LARGE(L105:W105,4)+LARGE(L105:W105,5))/5</f>
        <v>0</v>
      </c>
      <c r="L105" s="23">
        <v>0</v>
      </c>
      <c r="M105" s="24">
        <v>0</v>
      </c>
      <c r="N105" s="23">
        <v>0</v>
      </c>
      <c r="O105" s="24">
        <v>0</v>
      </c>
      <c r="P105" s="23">
        <v>0</v>
      </c>
      <c r="Q105" s="24">
        <v>0</v>
      </c>
      <c r="R105" s="23">
        <v>0</v>
      </c>
      <c r="S105" s="24">
        <v>0</v>
      </c>
      <c r="T105" s="23">
        <v>0</v>
      </c>
      <c r="U105" s="24">
        <v>0</v>
      </c>
      <c r="V105" s="23">
        <v>0</v>
      </c>
      <c r="W105" s="24">
        <v>0</v>
      </c>
    </row>
    <row r="106" spans="1:23" x14ac:dyDescent="0.25">
      <c r="A106" s="31">
        <f>RANK(K106,K$2:K$144,0)</f>
        <v>22</v>
      </c>
      <c r="B106" s="32">
        <v>206</v>
      </c>
      <c r="C106" s="25" t="str">
        <f>_xlfn.XLOOKUP(__xlnm._FilterDatabase_1[[#This Row],[SAPSA Number]],Table1[SAPSA number],Table1[Paid up])</f>
        <v>Y</v>
      </c>
      <c r="D106" s="19" t="str">
        <f>_xlfn.XLOOKUP(__xlnm._FilterDatabase_1[[#This Row],[SAPSA Number]],'DS Point summary'!A:A,'DS Point summary'!C:C)</f>
        <v>Pierre Dewald</v>
      </c>
      <c r="E106" s="19" t="str">
        <f>_xlfn.XLOOKUP(__xlnm._FilterDatabase_1[[#This Row],[SAPSA Number]],'DS Point summary'!A:A,'DS Point summary'!D:D)</f>
        <v>Wrogemann</v>
      </c>
      <c r="F106" s="28" t="str">
        <f>_xlfn.XLOOKUP(__xlnm._FilterDatabase_1[[#This Row],[SAPSA Number]],'DS Point summary'!A:A,'DS Point summary'!E:E)</f>
        <v>PD</v>
      </c>
      <c r="G106" s="17" t="str">
        <f ca="1">_xlfn.XLOOKUP(__xlnm._FilterDatabase_1[[#This Row],[SAPSA Number]],'DS Point summary'!A:A,'DS Point summary'!F:F)</f>
        <v>S</v>
      </c>
      <c r="H106" s="33">
        <f ca="1">_xlfn.XLOOKUP(__xlnm._FilterDatabase_1[[#This Row],[SAPSA Number]],'DS Point summary'!A:A,'DS Point summary'!G:G)</f>
        <v>54</v>
      </c>
      <c r="I106" s="33" t="s">
        <v>363</v>
      </c>
      <c r="J106" s="34">
        <f>(IF(L106&gt;0,1,0)+(IF(M106&gt;0,1,0))+(IF(N106&gt;0,1,0))+(IF(O106&gt;0,1,0))+(IF(P106&gt;0,1,0))+(IF(Q106&gt;0,1,0))+(IF(R106&gt;0,1,0))+(IF(S106&gt;0,1,0))+(IF(T106&gt;0,1,0))+(IF(U106&gt;0,1,0))+(IF(V106&gt;0,1,0))+(IF(W106&gt;0,1,0)))</f>
        <v>0</v>
      </c>
      <c r="K106" s="22">
        <f>(LARGE(L106:W106,1)+LARGE(L106:W106,2)+LARGE(L106:W106,3)+LARGE(L106:W106,4)+LARGE(L106:W106,5))/5</f>
        <v>0</v>
      </c>
      <c r="L106" s="23">
        <v>0</v>
      </c>
      <c r="M106" s="24">
        <v>0</v>
      </c>
      <c r="N106" s="23">
        <v>0</v>
      </c>
      <c r="O106" s="24">
        <v>0</v>
      </c>
      <c r="P106" s="23">
        <v>0</v>
      </c>
      <c r="Q106" s="24">
        <v>0</v>
      </c>
      <c r="R106" s="23">
        <v>0</v>
      </c>
      <c r="S106" s="24">
        <v>0</v>
      </c>
      <c r="T106" s="23">
        <v>0</v>
      </c>
      <c r="U106" s="24">
        <v>0</v>
      </c>
      <c r="V106" s="23">
        <v>0</v>
      </c>
      <c r="W106" s="24">
        <v>0</v>
      </c>
    </row>
    <row r="107" spans="1:23" x14ac:dyDescent="0.25">
      <c r="A107" s="31">
        <f>RANK(K107,K$2:K$144,0)</f>
        <v>22</v>
      </c>
      <c r="B107" s="32"/>
      <c r="C107" s="25">
        <f>_xlfn.XLOOKUP(__xlnm._FilterDatabase_1[[#This Row],[SAPSA Number]],Table1[SAPSA number],Table1[Paid up])</f>
        <v>0</v>
      </c>
      <c r="D107" s="19">
        <f>_xlfn.XLOOKUP(__xlnm._FilterDatabase_1[[#This Row],[SAPSA Number]],'DS Point summary'!A:A,'DS Point summary'!C:C)</f>
        <v>0</v>
      </c>
      <c r="E107" s="19">
        <f>_xlfn.XLOOKUP(__xlnm._FilterDatabase_1[[#This Row],[SAPSA Number]],'DS Point summary'!A:A,'DS Point summary'!D:D)</f>
        <v>0</v>
      </c>
      <c r="F107" s="28">
        <f>_xlfn.XLOOKUP(__xlnm._FilterDatabase_1[[#This Row],[SAPSA Number]],'DS Point summary'!A:A,'DS Point summary'!E:E)</f>
        <v>0</v>
      </c>
      <c r="G107" s="17">
        <f>_xlfn.XLOOKUP(__xlnm._FilterDatabase_1[[#This Row],[SAPSA Number]],'DS Point summary'!A:A,'DS Point summary'!F:F)</f>
        <v>0</v>
      </c>
      <c r="H107" s="33" t="e">
        <f>_xlfn.XLOOKUP(__xlnm._FilterDatabase_1[[#This Row],[SAPSA Number]],'DS Point summary'!A:A,'DS Point summary'!G:G)</f>
        <v>#N/A</v>
      </c>
      <c r="I107" s="33" t="s">
        <v>363</v>
      </c>
      <c r="J107" s="34">
        <f>(IF(L107&gt;0,1,0)+(IF(M107&gt;0,1,0))+(IF(N107&gt;0,1,0))+(IF(O107&gt;0,1,0))+(IF(P107&gt;0,1,0))+(IF(Q107&gt;0,1,0))+(IF(R107&gt;0,1,0))+(IF(S107&gt;0,1,0))+(IF(T107&gt;0,1,0))+(IF(U107&gt;0,1,0))+(IF(V107&gt;0,1,0))+(IF(W107&gt;0,1,0)))</f>
        <v>0</v>
      </c>
      <c r="K107" s="22">
        <f>(LARGE(L107:W107,1)+LARGE(L107:W107,2)+LARGE(L107:W107,3)+LARGE(L107:W107,4)+LARGE(L107:W107,5))/5</f>
        <v>0</v>
      </c>
      <c r="L107" s="23">
        <v>0</v>
      </c>
      <c r="M107" s="24">
        <v>0</v>
      </c>
      <c r="N107" s="23">
        <v>0</v>
      </c>
      <c r="O107" s="24">
        <v>0</v>
      </c>
      <c r="P107" s="23">
        <v>0</v>
      </c>
      <c r="Q107" s="24">
        <v>0</v>
      </c>
      <c r="R107" s="23">
        <v>0</v>
      </c>
      <c r="S107" s="24">
        <v>0</v>
      </c>
      <c r="T107" s="23">
        <v>0</v>
      </c>
      <c r="U107" s="24">
        <v>0</v>
      </c>
      <c r="V107" s="23">
        <v>0</v>
      </c>
      <c r="W107" s="24">
        <v>0</v>
      </c>
    </row>
    <row r="108" spans="1:23" x14ac:dyDescent="0.25">
      <c r="A108" s="31">
        <f>RANK(K108,K$2:K$144,0)</f>
        <v>22</v>
      </c>
      <c r="B108" s="32"/>
      <c r="C108" s="25">
        <f>_xlfn.XLOOKUP(__xlnm._FilterDatabase_1[[#This Row],[SAPSA Number]],Table1[SAPSA number],Table1[Paid up])</f>
        <v>0</v>
      </c>
      <c r="D108" s="19">
        <f>_xlfn.XLOOKUP(__xlnm._FilterDatabase_1[[#This Row],[SAPSA Number]],'DS Point summary'!A:A,'DS Point summary'!C:C)</f>
        <v>0</v>
      </c>
      <c r="E108" s="19">
        <f>_xlfn.XLOOKUP(__xlnm._FilterDatabase_1[[#This Row],[SAPSA Number]],'DS Point summary'!A:A,'DS Point summary'!D:D)</f>
        <v>0</v>
      </c>
      <c r="F108" s="28">
        <f>_xlfn.XLOOKUP(__xlnm._FilterDatabase_1[[#This Row],[SAPSA Number]],'DS Point summary'!A:A,'DS Point summary'!E:E)</f>
        <v>0</v>
      </c>
      <c r="G108" s="17">
        <f>_xlfn.XLOOKUP(__xlnm._FilterDatabase_1[[#This Row],[SAPSA Number]],'DS Point summary'!A:A,'DS Point summary'!F:F)</f>
        <v>0</v>
      </c>
      <c r="H108" s="33" t="e">
        <f>_xlfn.XLOOKUP(__xlnm._FilterDatabase_1[[#This Row],[SAPSA Number]],'DS Point summary'!A:A,'DS Point summary'!G:G)</f>
        <v>#N/A</v>
      </c>
      <c r="I108" s="33" t="s">
        <v>363</v>
      </c>
      <c r="J108" s="34">
        <f>(IF(L108&gt;0,1,0)+(IF(M108&gt;0,1,0))+(IF(N108&gt;0,1,0))+(IF(O108&gt;0,1,0))+(IF(P108&gt;0,1,0))+(IF(Q108&gt;0,1,0))+(IF(R108&gt;0,1,0))+(IF(S108&gt;0,1,0))+(IF(T108&gt;0,1,0))+(IF(U108&gt;0,1,0))+(IF(V108&gt;0,1,0))+(IF(W108&gt;0,1,0)))</f>
        <v>0</v>
      </c>
      <c r="K108" s="22">
        <f>(LARGE(L108:W108,1)+LARGE(L108:W108,2)+LARGE(L108:W108,3)+LARGE(L108:W108,4)+LARGE(L108:W108,5))/5</f>
        <v>0</v>
      </c>
      <c r="L108" s="23">
        <v>0</v>
      </c>
      <c r="M108" s="24">
        <v>0</v>
      </c>
      <c r="N108" s="23">
        <v>0</v>
      </c>
      <c r="O108" s="24">
        <v>0</v>
      </c>
      <c r="P108" s="23">
        <v>0</v>
      </c>
      <c r="Q108" s="24">
        <v>0</v>
      </c>
      <c r="R108" s="23">
        <v>0</v>
      </c>
      <c r="S108" s="24">
        <v>0</v>
      </c>
      <c r="T108" s="23">
        <v>0</v>
      </c>
      <c r="U108" s="24">
        <v>0</v>
      </c>
      <c r="V108" s="23">
        <v>0</v>
      </c>
      <c r="W108" s="24">
        <v>0</v>
      </c>
    </row>
    <row r="109" spans="1:23" x14ac:dyDescent="0.25">
      <c r="A109" s="31">
        <f>RANK(K109,K$2:K$144,0)</f>
        <v>22</v>
      </c>
      <c r="B109" s="43"/>
      <c r="C109" s="25">
        <f>_xlfn.XLOOKUP(__xlnm._FilterDatabase_1[[#This Row],[SAPSA Number]],Table1[SAPSA number],Table1[Paid up])</f>
        <v>0</v>
      </c>
      <c r="D109" s="19">
        <f>_xlfn.XLOOKUP(__xlnm._FilterDatabase_1[[#This Row],[SAPSA Number]],'DS Point summary'!A:A,'DS Point summary'!C:C)</f>
        <v>0</v>
      </c>
      <c r="E109" s="19">
        <f>_xlfn.XLOOKUP(__xlnm._FilterDatabase_1[[#This Row],[SAPSA Number]],'DS Point summary'!A:A,'DS Point summary'!D:D)</f>
        <v>0</v>
      </c>
      <c r="F109" s="28">
        <f>_xlfn.XLOOKUP(__xlnm._FilterDatabase_1[[#This Row],[SAPSA Number]],'DS Point summary'!A:A,'DS Point summary'!E:E)</f>
        <v>0</v>
      </c>
      <c r="G109" s="17">
        <f>_xlfn.XLOOKUP(__xlnm._FilterDatabase_1[[#This Row],[SAPSA Number]],'DS Point summary'!A:A,'DS Point summary'!F:F)</f>
        <v>0</v>
      </c>
      <c r="H109" s="33" t="e">
        <f>_xlfn.XLOOKUP(__xlnm._FilterDatabase_1[[#This Row],[SAPSA Number]],'DS Point summary'!A:A,'DS Point summary'!G:G)</f>
        <v>#N/A</v>
      </c>
      <c r="I109" s="33" t="s">
        <v>363</v>
      </c>
      <c r="J109" s="34">
        <f>(IF(L109&gt;0,1,0)+(IF(M109&gt;0,1,0))+(IF(N109&gt;0,1,0))+(IF(O109&gt;0,1,0))+(IF(P109&gt;0,1,0))+(IF(Q109&gt;0,1,0))+(IF(R109&gt;0,1,0))+(IF(S109&gt;0,1,0))+(IF(T109&gt;0,1,0))+(IF(U109&gt;0,1,0))+(IF(V109&gt;0,1,0))+(IF(W109&gt;0,1,0)))</f>
        <v>0</v>
      </c>
      <c r="K109" s="22">
        <f>(LARGE(L109:W109,1)+LARGE(L109:W109,2)+LARGE(L109:W109,3)+LARGE(L109:W109,4)+LARGE(L109:W109,5))/5</f>
        <v>0</v>
      </c>
      <c r="L109" s="23">
        <v>0</v>
      </c>
      <c r="M109" s="24">
        <v>0</v>
      </c>
      <c r="N109" s="23">
        <v>0</v>
      </c>
      <c r="O109" s="24">
        <v>0</v>
      </c>
      <c r="P109" s="23">
        <v>0</v>
      </c>
      <c r="Q109" s="24">
        <v>0</v>
      </c>
      <c r="R109" s="23">
        <v>0</v>
      </c>
      <c r="S109" s="24">
        <v>0</v>
      </c>
      <c r="T109" s="23">
        <v>0</v>
      </c>
      <c r="U109" s="24">
        <v>0</v>
      </c>
      <c r="V109" s="23">
        <v>0</v>
      </c>
      <c r="W109" s="24">
        <v>0</v>
      </c>
    </row>
    <row r="110" spans="1:23" x14ac:dyDescent="0.25">
      <c r="A110" s="31">
        <f>RANK(K110,K$2:K$144,0)</f>
        <v>22</v>
      </c>
      <c r="B110" s="32"/>
      <c r="C110" s="25">
        <f>_xlfn.XLOOKUP(__xlnm._FilterDatabase_1[[#This Row],[SAPSA Number]],Table1[SAPSA number],Table1[Paid up])</f>
        <v>0</v>
      </c>
      <c r="D110" s="19">
        <f>_xlfn.XLOOKUP(__xlnm._FilterDatabase_1[[#This Row],[SAPSA Number]],'DS Point summary'!A:A,'DS Point summary'!C:C)</f>
        <v>0</v>
      </c>
      <c r="E110" s="19">
        <f>_xlfn.XLOOKUP(__xlnm._FilterDatabase_1[[#This Row],[SAPSA Number]],'DS Point summary'!A:A,'DS Point summary'!D:D)</f>
        <v>0</v>
      </c>
      <c r="F110" s="28">
        <f>_xlfn.XLOOKUP(__xlnm._FilterDatabase_1[[#This Row],[SAPSA Number]],'DS Point summary'!A:A,'DS Point summary'!E:E)</f>
        <v>0</v>
      </c>
      <c r="G110" s="17">
        <f>_xlfn.XLOOKUP(__xlnm._FilterDatabase_1[[#This Row],[SAPSA Number]],'DS Point summary'!A:A,'DS Point summary'!F:F)</f>
        <v>0</v>
      </c>
      <c r="H110" s="33" t="e">
        <f>_xlfn.XLOOKUP(__xlnm._FilterDatabase_1[[#This Row],[SAPSA Number]],'DS Point summary'!A:A,'DS Point summary'!G:G)</f>
        <v>#N/A</v>
      </c>
      <c r="I110" s="33" t="s">
        <v>363</v>
      </c>
      <c r="J110" s="34">
        <f>(IF(L110&gt;0,1,0)+(IF(M110&gt;0,1,0))+(IF(N110&gt;0,1,0))+(IF(O110&gt;0,1,0))+(IF(P110&gt;0,1,0))+(IF(Q110&gt;0,1,0))+(IF(R110&gt;0,1,0))+(IF(S110&gt;0,1,0))+(IF(T110&gt;0,1,0))+(IF(U110&gt;0,1,0))+(IF(V110&gt;0,1,0))+(IF(W110&gt;0,1,0)))</f>
        <v>0</v>
      </c>
      <c r="K110" s="22">
        <f>(LARGE(L110:W110,1)+LARGE(L110:W110,2)+LARGE(L110:W110,3)+LARGE(L110:W110,4)+LARGE(L110:W110,5))/5</f>
        <v>0</v>
      </c>
      <c r="L110" s="23">
        <v>0</v>
      </c>
      <c r="M110" s="24">
        <v>0</v>
      </c>
      <c r="N110" s="23">
        <v>0</v>
      </c>
      <c r="O110" s="24">
        <v>0</v>
      </c>
      <c r="P110" s="23">
        <v>0</v>
      </c>
      <c r="Q110" s="24">
        <v>0</v>
      </c>
      <c r="R110" s="23">
        <v>0</v>
      </c>
      <c r="S110" s="24">
        <v>0</v>
      </c>
      <c r="T110" s="23">
        <v>0</v>
      </c>
      <c r="U110" s="24">
        <v>0</v>
      </c>
      <c r="V110" s="23">
        <v>0</v>
      </c>
      <c r="W110" s="24">
        <v>0</v>
      </c>
    </row>
    <row r="111" spans="1:23" x14ac:dyDescent="0.25">
      <c r="A111" s="31">
        <f>RANK(K111,K$2:K$144,0)</f>
        <v>22</v>
      </c>
      <c r="B111" s="32"/>
      <c r="C111" s="25">
        <f>_xlfn.XLOOKUP(__xlnm._FilterDatabase_1[[#This Row],[SAPSA Number]],Table1[SAPSA number],Table1[Paid up])</f>
        <v>0</v>
      </c>
      <c r="D111" s="19">
        <f>_xlfn.XLOOKUP(__xlnm._FilterDatabase_1[[#This Row],[SAPSA Number]],'DS Point summary'!A:A,'DS Point summary'!C:C)</f>
        <v>0</v>
      </c>
      <c r="E111" s="19">
        <f>_xlfn.XLOOKUP(__xlnm._FilterDatabase_1[[#This Row],[SAPSA Number]],'DS Point summary'!A:A,'DS Point summary'!D:D)</f>
        <v>0</v>
      </c>
      <c r="F111" s="28">
        <f>_xlfn.XLOOKUP(__xlnm._FilterDatabase_1[[#This Row],[SAPSA Number]],'DS Point summary'!A:A,'DS Point summary'!E:E)</f>
        <v>0</v>
      </c>
      <c r="G111" s="17">
        <f>_xlfn.XLOOKUP(__xlnm._FilterDatabase_1[[#This Row],[SAPSA Number]],'DS Point summary'!A:A,'DS Point summary'!F:F)</f>
        <v>0</v>
      </c>
      <c r="H111" s="33" t="e">
        <f>_xlfn.XLOOKUP(__xlnm._FilterDatabase_1[[#This Row],[SAPSA Number]],'DS Point summary'!A:A,'DS Point summary'!G:G)</f>
        <v>#N/A</v>
      </c>
      <c r="I111" s="33" t="s">
        <v>363</v>
      </c>
      <c r="J111" s="34">
        <f>(IF(L111&gt;0,1,0)+(IF(M111&gt;0,1,0))+(IF(N111&gt;0,1,0))+(IF(O111&gt;0,1,0))+(IF(P111&gt;0,1,0))+(IF(Q111&gt;0,1,0))+(IF(R111&gt;0,1,0))+(IF(S111&gt;0,1,0))+(IF(T111&gt;0,1,0))+(IF(U111&gt;0,1,0))+(IF(V111&gt;0,1,0))+(IF(W111&gt;0,1,0)))</f>
        <v>0</v>
      </c>
      <c r="K111" s="22">
        <f>(LARGE(L111:W111,1)+LARGE(L111:W111,2)+LARGE(L111:W111,3)+LARGE(L111:W111,4)+LARGE(L111:W111,5))/5</f>
        <v>0</v>
      </c>
      <c r="L111" s="23">
        <v>0</v>
      </c>
      <c r="M111" s="24">
        <v>0</v>
      </c>
      <c r="N111" s="23">
        <v>0</v>
      </c>
      <c r="O111" s="24">
        <v>0</v>
      </c>
      <c r="P111" s="23">
        <v>0</v>
      </c>
      <c r="Q111" s="24">
        <v>0</v>
      </c>
      <c r="R111" s="23">
        <v>0</v>
      </c>
      <c r="S111" s="24">
        <v>0</v>
      </c>
      <c r="T111" s="23">
        <v>0</v>
      </c>
      <c r="U111" s="24">
        <v>0</v>
      </c>
      <c r="V111" s="23">
        <v>0</v>
      </c>
      <c r="W111" s="24">
        <v>0</v>
      </c>
    </row>
    <row r="112" spans="1:23" x14ac:dyDescent="0.25">
      <c r="A112" s="31">
        <f>RANK(K112,K$2:K$144,0)</f>
        <v>22</v>
      </c>
      <c r="B112" s="32"/>
      <c r="C112" s="25">
        <f>_xlfn.XLOOKUP(__xlnm._FilterDatabase_1[[#This Row],[SAPSA Number]],Table1[SAPSA number],Table1[Paid up])</f>
        <v>0</v>
      </c>
      <c r="D112" s="19">
        <f>_xlfn.XLOOKUP(__xlnm._FilterDatabase_1[[#This Row],[SAPSA Number]],'DS Point summary'!A:A,'DS Point summary'!C:C)</f>
        <v>0</v>
      </c>
      <c r="E112" s="19">
        <f>_xlfn.XLOOKUP(__xlnm._FilterDatabase_1[[#This Row],[SAPSA Number]],'DS Point summary'!A:A,'DS Point summary'!D:D)</f>
        <v>0</v>
      </c>
      <c r="F112" s="28">
        <f>_xlfn.XLOOKUP(__xlnm._FilterDatabase_1[[#This Row],[SAPSA Number]],'DS Point summary'!A:A,'DS Point summary'!E:E)</f>
        <v>0</v>
      </c>
      <c r="G112" s="17">
        <f>_xlfn.XLOOKUP(__xlnm._FilterDatabase_1[[#This Row],[SAPSA Number]],'DS Point summary'!A:A,'DS Point summary'!F:F)</f>
        <v>0</v>
      </c>
      <c r="H112" s="33" t="e">
        <f>_xlfn.XLOOKUP(__xlnm._FilterDatabase_1[[#This Row],[SAPSA Number]],'DS Point summary'!A:A,'DS Point summary'!G:G)</f>
        <v>#N/A</v>
      </c>
      <c r="I112" s="33" t="s">
        <v>363</v>
      </c>
      <c r="J112" s="34">
        <f>(IF(L112&gt;0,1,0)+(IF(M112&gt;0,1,0))+(IF(N112&gt;0,1,0))+(IF(O112&gt;0,1,0))+(IF(P112&gt;0,1,0))+(IF(Q112&gt;0,1,0))+(IF(R112&gt;0,1,0))+(IF(S112&gt;0,1,0))+(IF(T112&gt;0,1,0))+(IF(U112&gt;0,1,0))+(IF(V112&gt;0,1,0))+(IF(W112&gt;0,1,0)))</f>
        <v>0</v>
      </c>
      <c r="K112" s="22">
        <f>(LARGE(L112:W112,1)+LARGE(L112:W112,2)+LARGE(L112:W112,3)+LARGE(L112:W112,4)+LARGE(L112:W112,5))/5</f>
        <v>0</v>
      </c>
      <c r="L112" s="23">
        <v>0</v>
      </c>
      <c r="M112" s="24">
        <v>0</v>
      </c>
      <c r="N112" s="23">
        <v>0</v>
      </c>
      <c r="O112" s="24">
        <v>0</v>
      </c>
      <c r="P112" s="23">
        <v>0</v>
      </c>
      <c r="Q112" s="24">
        <v>0</v>
      </c>
      <c r="R112" s="23">
        <v>0</v>
      </c>
      <c r="S112" s="24">
        <v>0</v>
      </c>
      <c r="T112" s="23">
        <v>0</v>
      </c>
      <c r="U112" s="24">
        <v>0</v>
      </c>
      <c r="V112" s="23">
        <v>0</v>
      </c>
      <c r="W112" s="24">
        <v>0</v>
      </c>
    </row>
    <row r="113" spans="1:23" x14ac:dyDescent="0.25">
      <c r="A113" s="31">
        <f>RANK(K113,K$2:K$144,0)</f>
        <v>22</v>
      </c>
      <c r="B113" s="32">
        <v>5754</v>
      </c>
      <c r="C113" s="25">
        <f>_xlfn.XLOOKUP(__xlnm._FilterDatabase_1[[#This Row],[SAPSA Number]],Table1[SAPSA number],Table1[Paid up])</f>
        <v>0</v>
      </c>
      <c r="D113" s="19" t="e">
        <f>_xlfn.XLOOKUP(__xlnm._FilterDatabase_1[[#This Row],[SAPSA Number]],'DS Point summary'!A:A,'DS Point summary'!C:C)</f>
        <v>#N/A</v>
      </c>
      <c r="E113" s="19" t="e">
        <f>_xlfn.XLOOKUP(__xlnm._FilterDatabase_1[[#This Row],[SAPSA Number]],'DS Point summary'!A:A,'DS Point summary'!D:D)</f>
        <v>#N/A</v>
      </c>
      <c r="F113" s="28" t="e">
        <f>_xlfn.XLOOKUP(__xlnm._FilterDatabase_1[[#This Row],[SAPSA Number]],'DS Point summary'!A:A,'DS Point summary'!E:E)</f>
        <v>#N/A</v>
      </c>
      <c r="G113" s="17" t="e">
        <f>_xlfn.XLOOKUP(__xlnm._FilterDatabase_1[[#This Row],[SAPSA Number]],'DS Point summary'!A:A,'DS Point summary'!F:F)</f>
        <v>#N/A</v>
      </c>
      <c r="H113" s="33" t="e">
        <f>_xlfn.XLOOKUP(__xlnm._FilterDatabase_1[[#This Row],[SAPSA Number]],'DS Point summary'!A:A,'DS Point summary'!G:G)</f>
        <v>#N/A</v>
      </c>
      <c r="I113" s="33" t="s">
        <v>363</v>
      </c>
      <c r="J113" s="34">
        <f>(IF(L113&gt;0,1,0)+(IF(M113&gt;0,1,0))+(IF(N113&gt;0,1,0))+(IF(O113&gt;0,1,0))+(IF(P113&gt;0,1,0))+(IF(Q113&gt;0,1,0))+(IF(R113&gt;0,1,0))+(IF(S113&gt;0,1,0))+(IF(T113&gt;0,1,0))+(IF(U113&gt;0,1,0))+(IF(V113&gt;0,1,0))+(IF(W113&gt;0,1,0)))</f>
        <v>0</v>
      </c>
      <c r="K113" s="22">
        <f>(LARGE(L113:W113,1)+LARGE(L113:W113,2)+LARGE(L113:W113,3)+LARGE(L113:W113,4)+LARGE(L113:W113,5))/5</f>
        <v>0</v>
      </c>
      <c r="L113" s="23">
        <v>0</v>
      </c>
      <c r="M113" s="24">
        <v>0</v>
      </c>
      <c r="N113" s="23">
        <v>0</v>
      </c>
      <c r="O113" s="24">
        <v>0</v>
      </c>
      <c r="P113" s="23">
        <v>0</v>
      </c>
      <c r="Q113" s="24">
        <v>0</v>
      </c>
      <c r="R113" s="23">
        <v>0</v>
      </c>
      <c r="S113" s="24">
        <v>0</v>
      </c>
      <c r="T113" s="23">
        <v>0</v>
      </c>
      <c r="U113" s="24">
        <v>0</v>
      </c>
      <c r="V113" s="23">
        <v>0</v>
      </c>
      <c r="W113" s="24">
        <v>0</v>
      </c>
    </row>
    <row r="114" spans="1:23" x14ac:dyDescent="0.25">
      <c r="A114" s="31">
        <f>RANK(K114,K$2:K$144,0)</f>
        <v>22</v>
      </c>
      <c r="B114" s="32">
        <v>6224</v>
      </c>
      <c r="C114" s="25">
        <f>_xlfn.XLOOKUP(__xlnm._FilterDatabase_1[[#This Row],[SAPSA Number]],Table1[SAPSA number],Table1[Paid up])</f>
        <v>0</v>
      </c>
      <c r="D114" s="19" t="e">
        <f>_xlfn.XLOOKUP(__xlnm._FilterDatabase_1[[#This Row],[SAPSA Number]],'DS Point summary'!A:A,'DS Point summary'!C:C)</f>
        <v>#N/A</v>
      </c>
      <c r="E114" s="19" t="e">
        <f>_xlfn.XLOOKUP(__xlnm._FilterDatabase_1[[#This Row],[SAPSA Number]],'DS Point summary'!A:A,'DS Point summary'!D:D)</f>
        <v>#N/A</v>
      </c>
      <c r="F114" s="28" t="e">
        <f>_xlfn.XLOOKUP(__xlnm._FilterDatabase_1[[#This Row],[SAPSA Number]],'DS Point summary'!A:A,'DS Point summary'!E:E)</f>
        <v>#N/A</v>
      </c>
      <c r="G114" s="17" t="e">
        <f>_xlfn.XLOOKUP(__xlnm._FilterDatabase_1[[#This Row],[SAPSA Number]],'DS Point summary'!A:A,'DS Point summary'!F:F)</f>
        <v>#N/A</v>
      </c>
      <c r="H114" s="33" t="e">
        <f>_xlfn.XLOOKUP(__xlnm._FilterDatabase_1[[#This Row],[SAPSA Number]],'DS Point summary'!A:A,'DS Point summary'!G:G)</f>
        <v>#N/A</v>
      </c>
      <c r="I114" s="33" t="s">
        <v>363</v>
      </c>
      <c r="J114" s="34">
        <f>(IF(L114&gt;0,1,0)+(IF(M114&gt;0,1,0))+(IF(N114&gt;0,1,0))+(IF(O114&gt;0,1,0))+(IF(P114&gt;0,1,0))+(IF(Q114&gt;0,1,0))+(IF(R114&gt;0,1,0))+(IF(S114&gt;0,1,0))+(IF(T114&gt;0,1,0))+(IF(U114&gt;0,1,0))+(IF(V114&gt;0,1,0))+(IF(W114&gt;0,1,0)))</f>
        <v>0</v>
      </c>
      <c r="K114" s="22">
        <f>(LARGE(L114:W114,1)+LARGE(L114:W114,2)+LARGE(L114:W114,3)+LARGE(L114:W114,4)+LARGE(L114:W114,5))/5</f>
        <v>0</v>
      </c>
      <c r="L114" s="23">
        <v>0</v>
      </c>
      <c r="M114" s="24">
        <v>0</v>
      </c>
      <c r="N114" s="23">
        <v>0</v>
      </c>
      <c r="O114" s="24">
        <v>0</v>
      </c>
      <c r="P114" s="23">
        <v>0</v>
      </c>
      <c r="Q114" s="24">
        <v>0</v>
      </c>
      <c r="R114" s="23">
        <v>0</v>
      </c>
      <c r="S114" s="24">
        <v>0</v>
      </c>
      <c r="T114" s="23">
        <v>0</v>
      </c>
      <c r="U114" s="24">
        <v>0</v>
      </c>
      <c r="V114" s="23">
        <v>0</v>
      </c>
      <c r="W114" s="24">
        <v>0</v>
      </c>
    </row>
    <row r="115" spans="1:23" x14ac:dyDescent="0.25">
      <c r="A115" s="31">
        <f>RANK(K115,K$2:K$144,0)</f>
        <v>22</v>
      </c>
      <c r="B115" s="32">
        <v>3369</v>
      </c>
      <c r="C115" s="25">
        <f>_xlfn.XLOOKUP(__xlnm._FilterDatabase_1[[#This Row],[SAPSA Number]],Table1[SAPSA number],Table1[Paid up])</f>
        <v>0</v>
      </c>
      <c r="D115" s="19" t="e">
        <f>_xlfn.XLOOKUP(__xlnm._FilterDatabase_1[[#This Row],[SAPSA Number]],'DS Point summary'!A:A,'DS Point summary'!C:C)</f>
        <v>#N/A</v>
      </c>
      <c r="E115" s="19" t="e">
        <f>_xlfn.XLOOKUP(__xlnm._FilterDatabase_1[[#This Row],[SAPSA Number]],'DS Point summary'!A:A,'DS Point summary'!D:D)</f>
        <v>#N/A</v>
      </c>
      <c r="F115" s="28" t="e">
        <f>_xlfn.XLOOKUP(__xlnm._FilterDatabase_1[[#This Row],[SAPSA Number]],'DS Point summary'!A:A,'DS Point summary'!E:E)</f>
        <v>#N/A</v>
      </c>
      <c r="G115" s="17" t="e">
        <f>_xlfn.XLOOKUP(__xlnm._FilterDatabase_1[[#This Row],[SAPSA Number]],'DS Point summary'!A:A,'DS Point summary'!F:F)</f>
        <v>#N/A</v>
      </c>
      <c r="H115" s="33" t="e">
        <f>_xlfn.XLOOKUP(__xlnm._FilterDatabase_1[[#This Row],[SAPSA Number]],'DS Point summary'!A:A,'DS Point summary'!G:G)</f>
        <v>#N/A</v>
      </c>
      <c r="I115" s="33" t="s">
        <v>363</v>
      </c>
      <c r="J115" s="34">
        <f>(IF(L115&gt;0,1,0)+(IF(M115&gt;0,1,0))+(IF(N115&gt;0,1,0))+(IF(O115&gt;0,1,0))+(IF(P115&gt;0,1,0))+(IF(Q115&gt;0,1,0))+(IF(R115&gt;0,1,0))+(IF(S115&gt;0,1,0))+(IF(T115&gt;0,1,0))+(IF(U115&gt;0,1,0))+(IF(V115&gt;0,1,0))+(IF(W115&gt;0,1,0)))</f>
        <v>0</v>
      </c>
      <c r="K115" s="22">
        <f>(LARGE(L115:W115,1)+LARGE(L115:W115,2)+LARGE(L115:W115,3)+LARGE(L115:W115,4)+LARGE(L115:W115,5))/5</f>
        <v>0</v>
      </c>
      <c r="L115" s="23">
        <v>0</v>
      </c>
      <c r="M115" s="24">
        <v>0</v>
      </c>
      <c r="N115" s="23">
        <v>0</v>
      </c>
      <c r="O115" s="24">
        <v>0</v>
      </c>
      <c r="P115" s="23">
        <v>0</v>
      </c>
      <c r="Q115" s="24">
        <v>0</v>
      </c>
      <c r="R115" s="23">
        <v>0</v>
      </c>
      <c r="S115" s="24">
        <v>0</v>
      </c>
      <c r="T115" s="23">
        <v>0</v>
      </c>
      <c r="U115" s="24">
        <v>0</v>
      </c>
      <c r="V115" s="23">
        <v>0</v>
      </c>
      <c r="W115" s="24">
        <v>0</v>
      </c>
    </row>
    <row r="116" spans="1:23" x14ac:dyDescent="0.25">
      <c r="A116" s="31">
        <f>RANK(K116,K$2:K$144,0)</f>
        <v>22</v>
      </c>
      <c r="B116" s="32">
        <v>1142</v>
      </c>
      <c r="C116" s="25">
        <f>_xlfn.XLOOKUP(__xlnm._FilterDatabase_1[[#This Row],[SAPSA Number]],Table1[SAPSA number],Table1[Paid up])</f>
        <v>0</v>
      </c>
      <c r="D116" s="19" t="e">
        <f>_xlfn.XLOOKUP(__xlnm._FilterDatabase_1[[#This Row],[SAPSA Number]],'DS Point summary'!A:A,'DS Point summary'!C:C)</f>
        <v>#N/A</v>
      </c>
      <c r="E116" s="19" t="e">
        <f>_xlfn.XLOOKUP(__xlnm._FilterDatabase_1[[#This Row],[SAPSA Number]],'DS Point summary'!A:A,'DS Point summary'!D:D)</f>
        <v>#N/A</v>
      </c>
      <c r="F116" s="28" t="e">
        <f>_xlfn.XLOOKUP(__xlnm._FilterDatabase_1[[#This Row],[SAPSA Number]],'DS Point summary'!A:A,'DS Point summary'!E:E)</f>
        <v>#N/A</v>
      </c>
      <c r="G116" s="17" t="e">
        <f>_xlfn.XLOOKUP(__xlnm._FilterDatabase_1[[#This Row],[SAPSA Number]],'DS Point summary'!A:A,'DS Point summary'!F:F)</f>
        <v>#N/A</v>
      </c>
      <c r="H116" s="33" t="e">
        <f>_xlfn.XLOOKUP(__xlnm._FilterDatabase_1[[#This Row],[SAPSA Number]],'DS Point summary'!A:A,'DS Point summary'!G:G)</f>
        <v>#N/A</v>
      </c>
      <c r="I116" s="33" t="s">
        <v>363</v>
      </c>
      <c r="J116" s="34">
        <f>(IF(L116&gt;0,1,0)+(IF(M116&gt;0,1,0))+(IF(N116&gt;0,1,0))+(IF(O116&gt;0,1,0))+(IF(P116&gt;0,1,0))+(IF(Q116&gt;0,1,0))+(IF(R116&gt;0,1,0))+(IF(S116&gt;0,1,0))+(IF(T116&gt;0,1,0))+(IF(U116&gt;0,1,0))+(IF(V116&gt;0,1,0))+(IF(W116&gt;0,1,0)))</f>
        <v>0</v>
      </c>
      <c r="K116" s="22">
        <f>(LARGE(L116:W116,1)+LARGE(L116:W116,2)+LARGE(L116:W116,3)+LARGE(L116:W116,4)+LARGE(L116:W116,5))/5</f>
        <v>0</v>
      </c>
      <c r="L116" s="23">
        <v>0</v>
      </c>
      <c r="M116" s="24">
        <v>0</v>
      </c>
      <c r="N116" s="23">
        <v>0</v>
      </c>
      <c r="O116" s="24">
        <v>0</v>
      </c>
      <c r="P116" s="23">
        <v>0</v>
      </c>
      <c r="Q116" s="24">
        <v>0</v>
      </c>
      <c r="R116" s="23">
        <v>0</v>
      </c>
      <c r="S116" s="24">
        <v>0</v>
      </c>
      <c r="T116" s="23">
        <v>0</v>
      </c>
      <c r="U116" s="24">
        <v>0</v>
      </c>
      <c r="V116" s="23">
        <v>0</v>
      </c>
      <c r="W116" s="24">
        <v>0</v>
      </c>
    </row>
    <row r="117" spans="1:23" x14ac:dyDescent="0.25">
      <c r="A117" s="31">
        <f>RANK(K117,K$2:K$144,0)</f>
        <v>22</v>
      </c>
      <c r="B117" s="32">
        <v>3416</v>
      </c>
      <c r="C117" s="25">
        <f>_xlfn.XLOOKUP(__xlnm._FilterDatabase_1[[#This Row],[SAPSA Number]],Table1[SAPSA number],Table1[Paid up])</f>
        <v>0</v>
      </c>
      <c r="D117" s="19" t="e">
        <f>_xlfn.XLOOKUP(__xlnm._FilterDatabase_1[[#This Row],[SAPSA Number]],'DS Point summary'!A:A,'DS Point summary'!C:C)</f>
        <v>#N/A</v>
      </c>
      <c r="E117" s="19" t="e">
        <f>_xlfn.XLOOKUP(__xlnm._FilterDatabase_1[[#This Row],[SAPSA Number]],'DS Point summary'!A:A,'DS Point summary'!D:D)</f>
        <v>#N/A</v>
      </c>
      <c r="F117" s="28" t="e">
        <f>_xlfn.XLOOKUP(__xlnm._FilterDatabase_1[[#This Row],[SAPSA Number]],'DS Point summary'!A:A,'DS Point summary'!E:E)</f>
        <v>#N/A</v>
      </c>
      <c r="G117" s="17" t="e">
        <f>_xlfn.XLOOKUP(__xlnm._FilterDatabase_1[[#This Row],[SAPSA Number]],'DS Point summary'!A:A,'DS Point summary'!F:F)</f>
        <v>#N/A</v>
      </c>
      <c r="H117" s="33" t="e">
        <f>_xlfn.XLOOKUP(__xlnm._FilterDatabase_1[[#This Row],[SAPSA Number]],'DS Point summary'!A:A,'DS Point summary'!G:G)</f>
        <v>#N/A</v>
      </c>
      <c r="I117" s="33" t="s">
        <v>363</v>
      </c>
      <c r="J117" s="34">
        <f>(IF(L117&gt;0,1,0)+(IF(M117&gt;0,1,0))+(IF(N117&gt;0,1,0))+(IF(O117&gt;0,1,0))+(IF(P117&gt;0,1,0))+(IF(Q117&gt;0,1,0))+(IF(R117&gt;0,1,0))+(IF(S117&gt;0,1,0))+(IF(T117&gt;0,1,0))+(IF(U117&gt;0,1,0))+(IF(V117&gt;0,1,0))+(IF(W117&gt;0,1,0)))</f>
        <v>0</v>
      </c>
      <c r="K117" s="22">
        <f>(LARGE(L117:W117,1)+LARGE(L117:W117,2)+LARGE(L117:W117,3)+LARGE(L117:W117,4)+LARGE(L117:W117,5))/5</f>
        <v>0</v>
      </c>
      <c r="L117" s="23">
        <v>0</v>
      </c>
      <c r="M117" s="24">
        <v>0</v>
      </c>
      <c r="N117" s="23">
        <v>0</v>
      </c>
      <c r="O117" s="24">
        <v>0</v>
      </c>
      <c r="P117" s="23">
        <v>0</v>
      </c>
      <c r="Q117" s="24">
        <v>0</v>
      </c>
      <c r="R117" s="23">
        <v>0</v>
      </c>
      <c r="S117" s="24">
        <v>0</v>
      </c>
      <c r="T117" s="23">
        <v>0</v>
      </c>
      <c r="U117" s="24">
        <v>0</v>
      </c>
      <c r="V117" s="23">
        <v>0</v>
      </c>
      <c r="W117" s="24">
        <v>0</v>
      </c>
    </row>
    <row r="118" spans="1:23" x14ac:dyDescent="0.25">
      <c r="A118" s="31">
        <f>RANK(K118,K$2:K$144,0)</f>
        <v>22</v>
      </c>
      <c r="B118" s="32">
        <v>5972</v>
      </c>
      <c r="C118" s="25">
        <f>_xlfn.XLOOKUP(__xlnm._FilterDatabase_1[[#This Row],[SAPSA Number]],Table1[SAPSA number],Table1[Paid up])</f>
        <v>0</v>
      </c>
      <c r="D118" s="19" t="e">
        <f>_xlfn.XLOOKUP(__xlnm._FilterDatabase_1[[#This Row],[SAPSA Number]],'DS Point summary'!A:A,'DS Point summary'!C:C)</f>
        <v>#N/A</v>
      </c>
      <c r="E118" s="19" t="e">
        <f>_xlfn.XLOOKUP(__xlnm._FilterDatabase_1[[#This Row],[SAPSA Number]],'DS Point summary'!A:A,'DS Point summary'!D:D)</f>
        <v>#N/A</v>
      </c>
      <c r="F118" s="28" t="e">
        <f>_xlfn.XLOOKUP(__xlnm._FilterDatabase_1[[#This Row],[SAPSA Number]],'DS Point summary'!A:A,'DS Point summary'!E:E)</f>
        <v>#N/A</v>
      </c>
      <c r="G118" s="17" t="e">
        <f>_xlfn.XLOOKUP(__xlnm._FilterDatabase_1[[#This Row],[SAPSA Number]],'DS Point summary'!A:A,'DS Point summary'!F:F)</f>
        <v>#N/A</v>
      </c>
      <c r="H118" s="33" t="e">
        <f>_xlfn.XLOOKUP(__xlnm._FilterDatabase_1[[#This Row],[SAPSA Number]],'DS Point summary'!A:A,'DS Point summary'!G:G)</f>
        <v>#N/A</v>
      </c>
      <c r="I118" s="33" t="s">
        <v>363</v>
      </c>
      <c r="J118" s="34">
        <f>(IF(L118&gt;0,1,0)+(IF(M118&gt;0,1,0))+(IF(N118&gt;0,1,0))+(IF(O118&gt;0,1,0))+(IF(P118&gt;0,1,0))+(IF(Q118&gt;0,1,0))+(IF(R118&gt;0,1,0))+(IF(S118&gt;0,1,0))+(IF(T118&gt;0,1,0))+(IF(U118&gt;0,1,0))+(IF(V118&gt;0,1,0))+(IF(W118&gt;0,1,0)))</f>
        <v>0</v>
      </c>
      <c r="K118" s="22">
        <f>(LARGE(L118:W118,1)+LARGE(L118:W118,2)+LARGE(L118:W118,3)+LARGE(L118:W118,4)+LARGE(L118:W118,5))/5</f>
        <v>0</v>
      </c>
      <c r="L118" s="23">
        <v>0</v>
      </c>
      <c r="M118" s="24">
        <v>0</v>
      </c>
      <c r="N118" s="23">
        <v>0</v>
      </c>
      <c r="O118" s="24">
        <v>0</v>
      </c>
      <c r="P118" s="23">
        <v>0</v>
      </c>
      <c r="Q118" s="24">
        <v>0</v>
      </c>
      <c r="R118" s="23">
        <v>0</v>
      </c>
      <c r="S118" s="24">
        <v>0</v>
      </c>
      <c r="T118" s="23">
        <v>0</v>
      </c>
      <c r="U118" s="24">
        <v>0</v>
      </c>
      <c r="V118" s="23">
        <v>0</v>
      </c>
      <c r="W118" s="24">
        <v>0</v>
      </c>
    </row>
    <row r="119" spans="1:23" x14ac:dyDescent="0.25">
      <c r="A119" s="31">
        <f>RANK(K119,K$2:K$144,0)</f>
        <v>22</v>
      </c>
      <c r="B119" s="32">
        <v>1162</v>
      </c>
      <c r="C119" s="25">
        <f>_xlfn.XLOOKUP(__xlnm._FilterDatabase_1[[#This Row],[SAPSA Number]],Table1[SAPSA number],Table1[Paid up])</f>
        <v>0</v>
      </c>
      <c r="D119" s="19" t="e">
        <f>_xlfn.XLOOKUP(__xlnm._FilterDatabase_1[[#This Row],[SAPSA Number]],'DS Point summary'!A:A,'DS Point summary'!C:C)</f>
        <v>#N/A</v>
      </c>
      <c r="E119" s="19" t="e">
        <f>_xlfn.XLOOKUP(__xlnm._FilterDatabase_1[[#This Row],[SAPSA Number]],'DS Point summary'!A:A,'DS Point summary'!D:D)</f>
        <v>#N/A</v>
      </c>
      <c r="F119" s="28" t="e">
        <f>_xlfn.XLOOKUP(__xlnm._FilterDatabase_1[[#This Row],[SAPSA Number]],'DS Point summary'!A:A,'DS Point summary'!E:E)</f>
        <v>#N/A</v>
      </c>
      <c r="G119" s="17" t="e">
        <f>_xlfn.XLOOKUP(__xlnm._FilterDatabase_1[[#This Row],[SAPSA Number]],'DS Point summary'!A:A,'DS Point summary'!F:F)</f>
        <v>#N/A</v>
      </c>
      <c r="H119" s="33" t="e">
        <f>_xlfn.XLOOKUP(__xlnm._FilterDatabase_1[[#This Row],[SAPSA Number]],'DS Point summary'!A:A,'DS Point summary'!G:G)</f>
        <v>#N/A</v>
      </c>
      <c r="I119" s="33" t="s">
        <v>363</v>
      </c>
      <c r="J119" s="34">
        <f>(IF(L119&gt;0,1,0)+(IF(M119&gt;0,1,0))+(IF(N119&gt;0,1,0))+(IF(O119&gt;0,1,0))+(IF(P119&gt;0,1,0))+(IF(Q119&gt;0,1,0))+(IF(R119&gt;0,1,0))+(IF(S119&gt;0,1,0))+(IF(T119&gt;0,1,0))+(IF(U119&gt;0,1,0))+(IF(V119&gt;0,1,0))+(IF(W119&gt;0,1,0)))</f>
        <v>0</v>
      </c>
      <c r="K119" s="22">
        <f>(LARGE(L119:W119,1)+LARGE(L119:W119,2)+LARGE(L119:W119,3)+LARGE(L119:W119,4)+LARGE(L119:W119,5))/5</f>
        <v>0</v>
      </c>
      <c r="L119" s="23">
        <v>0</v>
      </c>
      <c r="M119" s="24">
        <v>0</v>
      </c>
      <c r="N119" s="23">
        <v>0</v>
      </c>
      <c r="O119" s="24">
        <v>0</v>
      </c>
      <c r="P119" s="23">
        <v>0</v>
      </c>
      <c r="Q119" s="24">
        <v>0</v>
      </c>
      <c r="R119" s="23">
        <v>0</v>
      </c>
      <c r="S119" s="24">
        <v>0</v>
      </c>
      <c r="T119" s="23">
        <v>0</v>
      </c>
      <c r="U119" s="24">
        <v>0</v>
      </c>
      <c r="V119" s="23">
        <v>0</v>
      </c>
      <c r="W119" s="24">
        <v>0</v>
      </c>
    </row>
    <row r="120" spans="1:23" x14ac:dyDescent="0.25">
      <c r="A120" s="31">
        <f>RANK(K120,K$2:K$148,0)</f>
        <v>22</v>
      </c>
      <c r="B120" s="32">
        <v>1684</v>
      </c>
      <c r="C120" s="25">
        <f>_xlfn.XLOOKUP(__xlnm._FilterDatabase_1[[#This Row],[SAPSA Number]],Table1[SAPSA number],Table1[Paid up])</f>
        <v>0</v>
      </c>
      <c r="D120" s="19" t="e">
        <f>_xlfn.XLOOKUP(__xlnm._FilterDatabase_1[[#This Row],[SAPSA Number]],'DS Point summary'!A:A,'DS Point summary'!C:C)</f>
        <v>#N/A</v>
      </c>
      <c r="E120" s="19" t="e">
        <f>_xlfn.XLOOKUP(__xlnm._FilterDatabase_1[[#This Row],[SAPSA Number]],'DS Point summary'!A:A,'DS Point summary'!D:D)</f>
        <v>#N/A</v>
      </c>
      <c r="F120" s="28" t="e">
        <f>_xlfn.XLOOKUP(__xlnm._FilterDatabase_1[[#This Row],[SAPSA Number]],'DS Point summary'!A:A,'DS Point summary'!E:E)</f>
        <v>#N/A</v>
      </c>
      <c r="G120" s="17" t="e">
        <f>_xlfn.XLOOKUP(__xlnm._FilterDatabase_1[[#This Row],[SAPSA Number]],'DS Point summary'!A:A,'DS Point summary'!F:F)</f>
        <v>#N/A</v>
      </c>
      <c r="H120" s="33" t="e">
        <f>_xlfn.XLOOKUP(__xlnm._FilterDatabase_1[[#This Row],[SAPSA Number]],'DS Point summary'!A:A,'DS Point summary'!G:G)</f>
        <v>#N/A</v>
      </c>
      <c r="I120" s="33" t="s">
        <v>363</v>
      </c>
      <c r="J120" s="34">
        <f>(IF(L120&gt;0,1,0)+(IF(M120&gt;0,1,0))+(IF(N120&gt;0,1,0))+(IF(O120&gt;0,1,0))+(IF(P120&gt;0,1,0))+(IF(Q120&gt;0,1,0))+(IF(R120&gt;0,1,0))+(IF(S120&gt;0,1,0))+(IF(T120&gt;0,1,0))+(IF(U120&gt;0,1,0))+(IF(V120&gt;0,1,0))+(IF(W120&gt;0,1,0)))</f>
        <v>0</v>
      </c>
      <c r="K120" s="22">
        <f>(LARGE(L120:W120,1)+LARGE(L120:W120,2)+LARGE(L120:W120,3)+LARGE(L120:W120,4)+LARGE(L120:W120,5))/5</f>
        <v>0</v>
      </c>
      <c r="L120" s="23">
        <v>0</v>
      </c>
      <c r="M120" s="24">
        <v>0</v>
      </c>
      <c r="N120" s="23">
        <v>0</v>
      </c>
      <c r="O120" s="24">
        <v>0</v>
      </c>
      <c r="P120" s="23">
        <v>0</v>
      </c>
      <c r="Q120" s="24">
        <v>0</v>
      </c>
      <c r="R120" s="23">
        <v>0</v>
      </c>
      <c r="S120" s="24">
        <v>0</v>
      </c>
      <c r="T120" s="23">
        <v>0</v>
      </c>
      <c r="U120" s="24">
        <v>0</v>
      </c>
      <c r="V120" s="23">
        <v>0</v>
      </c>
      <c r="W120" s="24">
        <v>0</v>
      </c>
    </row>
    <row r="121" spans="1:23" x14ac:dyDescent="0.25">
      <c r="A121" s="31">
        <f>RANK(K121,K$2:K$144,0)</f>
        <v>22</v>
      </c>
      <c r="B121" s="32">
        <v>1923</v>
      </c>
      <c r="C121" s="25">
        <f>_xlfn.XLOOKUP(__xlnm._FilterDatabase_1[[#This Row],[SAPSA Number]],Table1[SAPSA number],Table1[Paid up])</f>
        <v>0</v>
      </c>
      <c r="D121" s="19" t="e">
        <f>_xlfn.XLOOKUP(__xlnm._FilterDatabase_1[[#This Row],[SAPSA Number]],'DS Point summary'!A:A,'DS Point summary'!C:C)</f>
        <v>#N/A</v>
      </c>
      <c r="E121" s="19" t="e">
        <f>_xlfn.XLOOKUP(__xlnm._FilterDatabase_1[[#This Row],[SAPSA Number]],'DS Point summary'!A:A,'DS Point summary'!D:D)</f>
        <v>#N/A</v>
      </c>
      <c r="F121" s="28" t="e">
        <f>_xlfn.XLOOKUP(__xlnm._FilterDatabase_1[[#This Row],[SAPSA Number]],'DS Point summary'!A:A,'DS Point summary'!E:E)</f>
        <v>#N/A</v>
      </c>
      <c r="G121" s="17" t="e">
        <f>_xlfn.XLOOKUP(__xlnm._FilterDatabase_1[[#This Row],[SAPSA Number]],'DS Point summary'!A:A,'DS Point summary'!F:F)</f>
        <v>#N/A</v>
      </c>
      <c r="H121" s="33" t="e">
        <f>_xlfn.XLOOKUP(__xlnm._FilterDatabase_1[[#This Row],[SAPSA Number]],'DS Point summary'!A:A,'DS Point summary'!G:G)</f>
        <v>#N/A</v>
      </c>
      <c r="I121" s="33" t="s">
        <v>363</v>
      </c>
      <c r="J121" s="34">
        <f>(IF(L121&gt;0,1,0)+(IF(M121&gt;0,1,0))+(IF(N121&gt;0,1,0))+(IF(O121&gt;0,1,0))+(IF(P121&gt;0,1,0))+(IF(Q121&gt;0,1,0))+(IF(R121&gt;0,1,0))+(IF(S121&gt;0,1,0))+(IF(T121&gt;0,1,0))+(IF(U121&gt;0,1,0))+(IF(V121&gt;0,1,0))+(IF(W121&gt;0,1,0)))</f>
        <v>0</v>
      </c>
      <c r="K121" s="22">
        <f>(LARGE(L121:W121,1)+LARGE(L121:W121,2)+LARGE(L121:W121,3)+LARGE(L121:W121,4)+LARGE(L121:W121,5))/5</f>
        <v>0</v>
      </c>
      <c r="L121" s="23">
        <v>0</v>
      </c>
      <c r="M121" s="24">
        <v>0</v>
      </c>
      <c r="N121" s="23">
        <v>0</v>
      </c>
      <c r="O121" s="24">
        <v>0</v>
      </c>
      <c r="P121" s="23">
        <v>0</v>
      </c>
      <c r="Q121" s="24">
        <v>0</v>
      </c>
      <c r="R121" s="23">
        <v>0</v>
      </c>
      <c r="S121" s="24">
        <v>0</v>
      </c>
      <c r="T121" s="23">
        <v>0</v>
      </c>
      <c r="U121" s="24">
        <v>0</v>
      </c>
      <c r="V121" s="23">
        <v>0</v>
      </c>
      <c r="W121" s="24">
        <v>0</v>
      </c>
    </row>
    <row r="122" spans="1:23" x14ac:dyDescent="0.25">
      <c r="A122" s="31">
        <f>RANK(K122,K$2:K$144,0)</f>
        <v>22</v>
      </c>
      <c r="B122" s="32">
        <v>681</v>
      </c>
      <c r="C122" s="25">
        <f>_xlfn.XLOOKUP(__xlnm._FilterDatabase_1[[#This Row],[SAPSA Number]],Table1[SAPSA number],Table1[Paid up])</f>
        <v>0</v>
      </c>
      <c r="D122" s="19" t="e">
        <f>_xlfn.XLOOKUP(__xlnm._FilterDatabase_1[[#This Row],[SAPSA Number]],'DS Point summary'!A:A,'DS Point summary'!C:C)</f>
        <v>#N/A</v>
      </c>
      <c r="E122" s="19" t="e">
        <f>_xlfn.XLOOKUP(__xlnm._FilterDatabase_1[[#This Row],[SAPSA Number]],'DS Point summary'!A:A,'DS Point summary'!D:D)</f>
        <v>#N/A</v>
      </c>
      <c r="F122" s="28" t="e">
        <f>_xlfn.XLOOKUP(__xlnm._FilterDatabase_1[[#This Row],[SAPSA Number]],'DS Point summary'!A:A,'DS Point summary'!E:E)</f>
        <v>#N/A</v>
      </c>
      <c r="G122" s="17" t="e">
        <f>_xlfn.XLOOKUP(__xlnm._FilterDatabase_1[[#This Row],[SAPSA Number]],'DS Point summary'!A:A,'DS Point summary'!F:F)</f>
        <v>#N/A</v>
      </c>
      <c r="H122" s="33" t="e">
        <f>_xlfn.XLOOKUP(__xlnm._FilterDatabase_1[[#This Row],[SAPSA Number]],'DS Point summary'!A:A,'DS Point summary'!G:G)</f>
        <v>#N/A</v>
      </c>
      <c r="I122" s="33" t="s">
        <v>363</v>
      </c>
      <c r="J122" s="34">
        <f>(IF(L122&gt;0,1,0)+(IF(M122&gt;0,1,0))+(IF(N122&gt;0,1,0))+(IF(O122&gt;0,1,0))+(IF(P122&gt;0,1,0))+(IF(Q122&gt;0,1,0))+(IF(R122&gt;0,1,0))+(IF(S122&gt;0,1,0))+(IF(T122&gt;0,1,0))+(IF(U122&gt;0,1,0))+(IF(V122&gt;0,1,0))+(IF(W122&gt;0,1,0)))</f>
        <v>0</v>
      </c>
      <c r="K122" s="22">
        <f>(LARGE(L122:W122,1)+LARGE(L122:W122,2)+LARGE(L122:W122,3)+LARGE(L122:W122,4)+LARGE(L122:W122,5))/5</f>
        <v>0</v>
      </c>
      <c r="L122" s="23">
        <v>0</v>
      </c>
      <c r="M122" s="24">
        <v>0</v>
      </c>
      <c r="N122" s="23">
        <v>0</v>
      </c>
      <c r="O122" s="24">
        <v>0</v>
      </c>
      <c r="P122" s="23">
        <v>0</v>
      </c>
      <c r="Q122" s="24">
        <v>0</v>
      </c>
      <c r="R122" s="23">
        <v>0</v>
      </c>
      <c r="S122" s="24">
        <v>0</v>
      </c>
      <c r="T122" s="23">
        <v>0</v>
      </c>
      <c r="U122" s="24">
        <v>0</v>
      </c>
      <c r="V122" s="23">
        <v>0</v>
      </c>
      <c r="W122" s="24">
        <v>0</v>
      </c>
    </row>
    <row r="123" spans="1:23" x14ac:dyDescent="0.25">
      <c r="A123" s="31">
        <f>RANK(K123,K$2:K$144,0)</f>
        <v>22</v>
      </c>
      <c r="B123" s="41">
        <v>949</v>
      </c>
      <c r="C123" s="25">
        <f>_xlfn.XLOOKUP(__xlnm._FilterDatabase_1[[#This Row],[SAPSA Number]],Table1[SAPSA number],Table1[Paid up])</f>
        <v>0</v>
      </c>
      <c r="D123" s="19" t="e">
        <f>_xlfn.XLOOKUP(__xlnm._FilterDatabase_1[[#This Row],[SAPSA Number]],'DS Point summary'!A:A,'DS Point summary'!C:C)</f>
        <v>#N/A</v>
      </c>
      <c r="E123" s="19" t="e">
        <f>_xlfn.XLOOKUP(__xlnm._FilterDatabase_1[[#This Row],[SAPSA Number]],'DS Point summary'!A:A,'DS Point summary'!D:D)</f>
        <v>#N/A</v>
      </c>
      <c r="F123" s="28" t="e">
        <f>_xlfn.XLOOKUP(__xlnm._FilterDatabase_1[[#This Row],[SAPSA Number]],'DS Point summary'!A:A,'DS Point summary'!E:E)</f>
        <v>#N/A</v>
      </c>
      <c r="G123" s="17" t="e">
        <f>_xlfn.XLOOKUP(__xlnm._FilterDatabase_1[[#This Row],[SAPSA Number]],'DS Point summary'!A:A,'DS Point summary'!F:F)</f>
        <v>#N/A</v>
      </c>
      <c r="H123" s="33" t="e">
        <f>_xlfn.XLOOKUP(__xlnm._FilterDatabase_1[[#This Row],[SAPSA Number]],'DS Point summary'!A:A,'DS Point summary'!G:G)</f>
        <v>#N/A</v>
      </c>
      <c r="I123" s="33" t="s">
        <v>363</v>
      </c>
      <c r="J123" s="34">
        <f>(IF(L123&gt;0,1,0)+(IF(M123&gt;0,1,0))+(IF(N123&gt;0,1,0))+(IF(O123&gt;0,1,0))+(IF(P123&gt;0,1,0))+(IF(Q123&gt;0,1,0))+(IF(R123&gt;0,1,0))+(IF(S123&gt;0,1,0))+(IF(T123&gt;0,1,0))+(IF(U123&gt;0,1,0))+(IF(V123&gt;0,1,0))+(IF(W123&gt;0,1,0)))</f>
        <v>0</v>
      </c>
      <c r="K123" s="22">
        <f>(LARGE(L123:W123,1)+LARGE(L123:W123,2)+LARGE(L123:W123,3)+LARGE(L123:W123,4)+LARGE(L123:W123,5))/5</f>
        <v>0</v>
      </c>
      <c r="L123" s="23">
        <v>0</v>
      </c>
      <c r="M123" s="24">
        <v>0</v>
      </c>
      <c r="N123" s="23">
        <v>0</v>
      </c>
      <c r="O123" s="24">
        <v>0</v>
      </c>
      <c r="P123" s="23">
        <v>0</v>
      </c>
      <c r="Q123" s="24">
        <v>0</v>
      </c>
      <c r="R123" s="23">
        <v>0</v>
      </c>
      <c r="S123" s="24">
        <v>0</v>
      </c>
      <c r="T123" s="23">
        <v>0</v>
      </c>
      <c r="U123" s="24">
        <v>0</v>
      </c>
      <c r="V123" s="23">
        <v>0</v>
      </c>
      <c r="W123" s="24">
        <v>0</v>
      </c>
    </row>
    <row r="124" spans="1:23" x14ac:dyDescent="0.25">
      <c r="A124" s="31">
        <f>RANK(K124,K$2:K$144,0)</f>
        <v>22</v>
      </c>
      <c r="B124" s="32">
        <v>3268</v>
      </c>
      <c r="C124" s="25">
        <f>_xlfn.XLOOKUP(__xlnm._FilterDatabase_1[[#This Row],[SAPSA Number]],Table1[SAPSA number],Table1[Paid up])</f>
        <v>0</v>
      </c>
      <c r="D124" s="19" t="e">
        <f>_xlfn.XLOOKUP(__xlnm._FilterDatabase_1[[#This Row],[SAPSA Number]],'DS Point summary'!A:A,'DS Point summary'!C:C)</f>
        <v>#N/A</v>
      </c>
      <c r="E124" s="19" t="e">
        <f>_xlfn.XLOOKUP(__xlnm._FilterDatabase_1[[#This Row],[SAPSA Number]],'DS Point summary'!A:A,'DS Point summary'!D:D)</f>
        <v>#N/A</v>
      </c>
      <c r="F124" s="28" t="e">
        <f>_xlfn.XLOOKUP(__xlnm._FilterDatabase_1[[#This Row],[SAPSA Number]],'DS Point summary'!A:A,'DS Point summary'!E:E)</f>
        <v>#N/A</v>
      </c>
      <c r="G124" s="17" t="e">
        <f>_xlfn.XLOOKUP(__xlnm._FilterDatabase_1[[#This Row],[SAPSA Number]],'DS Point summary'!A:A,'DS Point summary'!F:F)</f>
        <v>#N/A</v>
      </c>
      <c r="H124" s="33" t="e">
        <f>_xlfn.XLOOKUP(__xlnm._FilterDatabase_1[[#This Row],[SAPSA Number]],'DS Point summary'!A:A,'DS Point summary'!G:G)</f>
        <v>#N/A</v>
      </c>
      <c r="I124" s="33" t="s">
        <v>363</v>
      </c>
      <c r="J124" s="34">
        <f>(IF(L124&gt;0,1,0)+(IF(M124&gt;0,1,0))+(IF(N124&gt;0,1,0))+(IF(O124&gt;0,1,0))+(IF(P124&gt;0,1,0))+(IF(Q124&gt;0,1,0))+(IF(R124&gt;0,1,0))+(IF(S124&gt;0,1,0))+(IF(T124&gt;0,1,0))+(IF(U124&gt;0,1,0))+(IF(V124&gt;0,1,0))+(IF(W124&gt;0,1,0)))</f>
        <v>0</v>
      </c>
      <c r="K124" s="22">
        <f>(LARGE(L124:W124,1)+LARGE(L124:W124,2)+LARGE(L124:W124,3)+LARGE(L124:W124,4)+LARGE(L124:W124,5))/5</f>
        <v>0</v>
      </c>
      <c r="L124" s="23">
        <v>0</v>
      </c>
      <c r="M124" s="24">
        <v>0</v>
      </c>
      <c r="N124" s="23">
        <v>0</v>
      </c>
      <c r="O124" s="24">
        <v>0</v>
      </c>
      <c r="P124" s="23">
        <v>0</v>
      </c>
      <c r="Q124" s="24">
        <v>0</v>
      </c>
      <c r="R124" s="23">
        <v>0</v>
      </c>
      <c r="S124" s="24">
        <v>0</v>
      </c>
      <c r="T124" s="23">
        <v>0</v>
      </c>
      <c r="U124" s="24">
        <v>0</v>
      </c>
      <c r="V124" s="23">
        <v>0</v>
      </c>
      <c r="W124" s="24">
        <v>0</v>
      </c>
    </row>
    <row r="125" spans="1:23" x14ac:dyDescent="0.25">
      <c r="A125" s="31">
        <f>RANK(K125,K$2:K$144,0)</f>
        <v>22</v>
      </c>
      <c r="B125" s="32">
        <v>3209</v>
      </c>
      <c r="C125" s="25">
        <f>_xlfn.XLOOKUP(__xlnm._FilterDatabase_1[[#This Row],[SAPSA Number]],Table1[SAPSA number],Table1[Paid up])</f>
        <v>0</v>
      </c>
      <c r="D125" s="19" t="e">
        <f>_xlfn.XLOOKUP(__xlnm._FilterDatabase_1[[#This Row],[SAPSA Number]],'DS Point summary'!A:A,'DS Point summary'!C:C)</f>
        <v>#N/A</v>
      </c>
      <c r="E125" s="19" t="e">
        <f>_xlfn.XLOOKUP(__xlnm._FilterDatabase_1[[#This Row],[SAPSA Number]],'DS Point summary'!A:A,'DS Point summary'!D:D)</f>
        <v>#N/A</v>
      </c>
      <c r="F125" s="28" t="e">
        <f>_xlfn.XLOOKUP(__xlnm._FilterDatabase_1[[#This Row],[SAPSA Number]],'DS Point summary'!A:A,'DS Point summary'!E:E)</f>
        <v>#N/A</v>
      </c>
      <c r="G125" s="17" t="e">
        <f>_xlfn.XLOOKUP(__xlnm._FilterDatabase_1[[#This Row],[SAPSA Number]],'DS Point summary'!A:A,'DS Point summary'!F:F)</f>
        <v>#N/A</v>
      </c>
      <c r="H125" s="33" t="e">
        <f>_xlfn.XLOOKUP(__xlnm._FilterDatabase_1[[#This Row],[SAPSA Number]],'DS Point summary'!A:A,'DS Point summary'!G:G)</f>
        <v>#N/A</v>
      </c>
      <c r="I125" s="33" t="s">
        <v>363</v>
      </c>
      <c r="J125" s="34">
        <f>(IF(L125&gt;0,1,0)+(IF(M125&gt;0,1,0))+(IF(N125&gt;0,1,0))+(IF(O125&gt;0,1,0))+(IF(P125&gt;0,1,0))+(IF(Q125&gt;0,1,0))+(IF(R125&gt;0,1,0))+(IF(S125&gt;0,1,0))+(IF(T125&gt;0,1,0))+(IF(U125&gt;0,1,0))+(IF(V125&gt;0,1,0))+(IF(W125&gt;0,1,0)))</f>
        <v>0</v>
      </c>
      <c r="K125" s="22">
        <f>(LARGE(L125:W125,1)+LARGE(L125:W125,2)+LARGE(L125:W125,3)+LARGE(L125:W125,4)+LARGE(L125:W125,5))/5</f>
        <v>0</v>
      </c>
      <c r="L125" s="23">
        <v>0</v>
      </c>
      <c r="M125" s="24">
        <v>0</v>
      </c>
      <c r="N125" s="23">
        <v>0</v>
      </c>
      <c r="O125" s="24">
        <v>0</v>
      </c>
      <c r="P125" s="23">
        <v>0</v>
      </c>
      <c r="Q125" s="24">
        <v>0</v>
      </c>
      <c r="R125" s="23">
        <v>0</v>
      </c>
      <c r="S125" s="24">
        <v>0</v>
      </c>
      <c r="T125" s="23">
        <v>0</v>
      </c>
      <c r="U125" s="24">
        <v>0</v>
      </c>
      <c r="V125" s="23">
        <v>0</v>
      </c>
      <c r="W125" s="24">
        <v>0</v>
      </c>
    </row>
    <row r="126" spans="1:23" x14ac:dyDescent="0.25">
      <c r="A126" s="31">
        <f>RANK(K126,K$2:K$144,0)</f>
        <v>22</v>
      </c>
      <c r="B126" s="32">
        <v>3587</v>
      </c>
      <c r="C126" s="25">
        <f>_xlfn.XLOOKUP(__xlnm._FilterDatabase_1[[#This Row],[SAPSA Number]],Table1[SAPSA number],Table1[Paid up])</f>
        <v>0</v>
      </c>
      <c r="D126" s="19" t="e">
        <f>_xlfn.XLOOKUP(__xlnm._FilterDatabase_1[[#This Row],[SAPSA Number]],'DS Point summary'!A:A,'DS Point summary'!C:C)</f>
        <v>#N/A</v>
      </c>
      <c r="E126" s="19" t="e">
        <f>_xlfn.XLOOKUP(__xlnm._FilterDatabase_1[[#This Row],[SAPSA Number]],'DS Point summary'!A:A,'DS Point summary'!D:D)</f>
        <v>#N/A</v>
      </c>
      <c r="F126" s="28" t="e">
        <f>_xlfn.XLOOKUP(__xlnm._FilterDatabase_1[[#This Row],[SAPSA Number]],'DS Point summary'!A:A,'DS Point summary'!E:E)</f>
        <v>#N/A</v>
      </c>
      <c r="G126" s="17" t="e">
        <f>_xlfn.XLOOKUP(__xlnm._FilterDatabase_1[[#This Row],[SAPSA Number]],'DS Point summary'!A:A,'DS Point summary'!F:F)</f>
        <v>#N/A</v>
      </c>
      <c r="H126" s="33" t="e">
        <f>_xlfn.XLOOKUP(__xlnm._FilterDatabase_1[[#This Row],[SAPSA Number]],'DS Point summary'!A:A,'DS Point summary'!G:G)</f>
        <v>#N/A</v>
      </c>
      <c r="I126" s="33" t="s">
        <v>363</v>
      </c>
      <c r="J126" s="34">
        <f>(IF(L126&gt;0,1,0)+(IF(M126&gt;0,1,0))+(IF(N126&gt;0,1,0))+(IF(O126&gt;0,1,0))+(IF(P126&gt;0,1,0))+(IF(Q126&gt;0,1,0))+(IF(R126&gt;0,1,0))+(IF(S126&gt;0,1,0))+(IF(T126&gt;0,1,0))+(IF(U126&gt;0,1,0))+(IF(V126&gt;0,1,0))+(IF(W126&gt;0,1,0)))</f>
        <v>0</v>
      </c>
      <c r="K126" s="22">
        <f>(LARGE(L126:W126,1)+LARGE(L126:W126,2)+LARGE(L126:W126,3)+LARGE(L126:W126,4)+LARGE(L126:W126,5))/5</f>
        <v>0</v>
      </c>
      <c r="L126" s="23">
        <v>0</v>
      </c>
      <c r="M126" s="24">
        <v>0</v>
      </c>
      <c r="N126" s="23">
        <v>0</v>
      </c>
      <c r="O126" s="24">
        <v>0</v>
      </c>
      <c r="P126" s="23">
        <v>0</v>
      </c>
      <c r="Q126" s="24">
        <v>0</v>
      </c>
      <c r="R126" s="23">
        <v>0</v>
      </c>
      <c r="S126" s="24">
        <v>0</v>
      </c>
      <c r="T126" s="23">
        <v>0</v>
      </c>
      <c r="U126" s="24">
        <v>0</v>
      </c>
      <c r="V126" s="23">
        <v>0</v>
      </c>
      <c r="W126" s="24">
        <v>0</v>
      </c>
    </row>
    <row r="127" spans="1:23" x14ac:dyDescent="0.25">
      <c r="A127" s="31">
        <f>RANK(K127,K$2:K$144,0)</f>
        <v>22</v>
      </c>
      <c r="B127" s="32">
        <v>475</v>
      </c>
      <c r="C127" s="25">
        <f>_xlfn.XLOOKUP(__xlnm._FilterDatabase_1[[#This Row],[SAPSA Number]],Table1[SAPSA number],Table1[Paid up])</f>
        <v>0</v>
      </c>
      <c r="D127" s="19" t="e">
        <f>_xlfn.XLOOKUP(__xlnm._FilterDatabase_1[[#This Row],[SAPSA Number]],'DS Point summary'!A:A,'DS Point summary'!C:C)</f>
        <v>#N/A</v>
      </c>
      <c r="E127" s="19" t="e">
        <f>_xlfn.XLOOKUP(__xlnm._FilterDatabase_1[[#This Row],[SAPSA Number]],'DS Point summary'!A:A,'DS Point summary'!D:D)</f>
        <v>#N/A</v>
      </c>
      <c r="F127" s="28" t="e">
        <f>_xlfn.XLOOKUP(__xlnm._FilterDatabase_1[[#This Row],[SAPSA Number]],'DS Point summary'!A:A,'DS Point summary'!E:E)</f>
        <v>#N/A</v>
      </c>
      <c r="G127" s="17" t="e">
        <f>_xlfn.XLOOKUP(__xlnm._FilterDatabase_1[[#This Row],[SAPSA Number]],'DS Point summary'!A:A,'DS Point summary'!F:F)</f>
        <v>#N/A</v>
      </c>
      <c r="H127" s="33" t="e">
        <f>_xlfn.XLOOKUP(__xlnm._FilterDatabase_1[[#This Row],[SAPSA Number]],'DS Point summary'!A:A,'DS Point summary'!G:G)</f>
        <v>#N/A</v>
      </c>
      <c r="I127" s="33" t="s">
        <v>363</v>
      </c>
      <c r="J127" s="34">
        <f>(IF(L127&gt;0,1,0)+(IF(M127&gt;0,1,0))+(IF(N127&gt;0,1,0))+(IF(O127&gt;0,1,0))+(IF(P127&gt;0,1,0))+(IF(Q127&gt;0,1,0))+(IF(R127&gt;0,1,0))+(IF(S127&gt;0,1,0))+(IF(T127&gt;0,1,0))+(IF(U127&gt;0,1,0))+(IF(V127&gt;0,1,0))+(IF(W127&gt;0,1,0)))</f>
        <v>0</v>
      </c>
      <c r="K127" s="22">
        <f>(LARGE(L127:W127,1)+LARGE(L127:W127,2)+LARGE(L127:W127,3)+LARGE(L127:W127,4)+LARGE(L127:W127,5))/5</f>
        <v>0</v>
      </c>
      <c r="L127" s="23">
        <v>0</v>
      </c>
      <c r="M127" s="24">
        <v>0</v>
      </c>
      <c r="N127" s="23">
        <v>0</v>
      </c>
      <c r="O127" s="24">
        <v>0</v>
      </c>
      <c r="P127" s="23">
        <v>0</v>
      </c>
      <c r="Q127" s="24">
        <v>0</v>
      </c>
      <c r="R127" s="23">
        <v>0</v>
      </c>
      <c r="S127" s="24">
        <v>0</v>
      </c>
      <c r="T127" s="23">
        <v>0</v>
      </c>
      <c r="U127" s="24">
        <v>0</v>
      </c>
      <c r="V127" s="23">
        <v>0</v>
      </c>
      <c r="W127" s="24">
        <v>0</v>
      </c>
    </row>
    <row r="128" spans="1:23" x14ac:dyDescent="0.25">
      <c r="A128" s="31">
        <f>RANK(K128,K$2:K$144,0)</f>
        <v>22</v>
      </c>
      <c r="B128" s="32">
        <v>2960</v>
      </c>
      <c r="C128" s="25">
        <f>_xlfn.XLOOKUP(__xlnm._FilterDatabase_1[[#This Row],[SAPSA Number]],Table1[SAPSA number],Table1[Paid up])</f>
        <v>0</v>
      </c>
      <c r="D128" s="19" t="e">
        <f>_xlfn.XLOOKUP(__xlnm._FilterDatabase_1[[#This Row],[SAPSA Number]],'DS Point summary'!A:A,'DS Point summary'!C:C)</f>
        <v>#N/A</v>
      </c>
      <c r="E128" s="19" t="e">
        <f>_xlfn.XLOOKUP(__xlnm._FilterDatabase_1[[#This Row],[SAPSA Number]],'DS Point summary'!A:A,'DS Point summary'!D:D)</f>
        <v>#N/A</v>
      </c>
      <c r="F128" s="28" t="e">
        <f>_xlfn.XLOOKUP(__xlnm._FilterDatabase_1[[#This Row],[SAPSA Number]],'DS Point summary'!A:A,'DS Point summary'!E:E)</f>
        <v>#N/A</v>
      </c>
      <c r="G128" s="17" t="e">
        <f>_xlfn.XLOOKUP(__xlnm._FilterDatabase_1[[#This Row],[SAPSA Number]],'DS Point summary'!A:A,'DS Point summary'!F:F)</f>
        <v>#N/A</v>
      </c>
      <c r="H128" s="33" t="e">
        <f>_xlfn.XLOOKUP(__xlnm._FilterDatabase_1[[#This Row],[SAPSA Number]],'DS Point summary'!A:A,'DS Point summary'!G:G)</f>
        <v>#N/A</v>
      </c>
      <c r="I128" s="33" t="s">
        <v>363</v>
      </c>
      <c r="J128" s="34">
        <f>(IF(L128&gt;0,1,0)+(IF(M128&gt;0,1,0))+(IF(N128&gt;0,1,0))+(IF(O128&gt;0,1,0))+(IF(P128&gt;0,1,0))+(IF(Q128&gt;0,1,0))+(IF(R128&gt;0,1,0))+(IF(S128&gt;0,1,0))+(IF(T128&gt;0,1,0))+(IF(U128&gt;0,1,0))+(IF(V128&gt;0,1,0))+(IF(W128&gt;0,1,0)))</f>
        <v>0</v>
      </c>
      <c r="K128" s="22">
        <f>(LARGE(L128:W128,1)+LARGE(L128:W128,2)+LARGE(L128:W128,3)+LARGE(L128:W128,4)+LARGE(L128:W128,5))/5</f>
        <v>0</v>
      </c>
      <c r="L128" s="23">
        <v>0</v>
      </c>
      <c r="M128" s="24">
        <v>0</v>
      </c>
      <c r="N128" s="23">
        <v>0</v>
      </c>
      <c r="O128" s="24">
        <v>0</v>
      </c>
      <c r="P128" s="23">
        <v>0</v>
      </c>
      <c r="Q128" s="24">
        <v>0</v>
      </c>
      <c r="R128" s="23">
        <v>0</v>
      </c>
      <c r="S128" s="24">
        <v>0</v>
      </c>
      <c r="T128" s="23">
        <v>0</v>
      </c>
      <c r="U128" s="24">
        <v>0</v>
      </c>
      <c r="V128" s="23">
        <v>0</v>
      </c>
      <c r="W128" s="24">
        <v>0</v>
      </c>
    </row>
    <row r="129" spans="1:23" x14ac:dyDescent="0.25">
      <c r="A129" s="31">
        <f>RANK(K129,K$2:K$144,0)</f>
        <v>22</v>
      </c>
      <c r="B129" s="32">
        <v>5760</v>
      </c>
      <c r="C129" s="25">
        <f>_xlfn.XLOOKUP(__xlnm._FilterDatabase_1[[#This Row],[SAPSA Number]],Table1[SAPSA number],Table1[Paid up])</f>
        <v>0</v>
      </c>
      <c r="D129" s="19" t="e">
        <f>_xlfn.XLOOKUP(__xlnm._FilterDatabase_1[[#This Row],[SAPSA Number]],'DS Point summary'!A:A,'DS Point summary'!C:C)</f>
        <v>#N/A</v>
      </c>
      <c r="E129" s="19" t="e">
        <f>_xlfn.XLOOKUP(__xlnm._FilterDatabase_1[[#This Row],[SAPSA Number]],'DS Point summary'!A:A,'DS Point summary'!D:D)</f>
        <v>#N/A</v>
      </c>
      <c r="F129" s="28" t="e">
        <f>_xlfn.XLOOKUP(__xlnm._FilterDatabase_1[[#This Row],[SAPSA Number]],'DS Point summary'!A:A,'DS Point summary'!E:E)</f>
        <v>#N/A</v>
      </c>
      <c r="G129" s="17" t="e">
        <f>_xlfn.XLOOKUP(__xlnm._FilterDatabase_1[[#This Row],[SAPSA Number]],'DS Point summary'!A:A,'DS Point summary'!F:F)</f>
        <v>#N/A</v>
      </c>
      <c r="H129" s="33" t="e">
        <f>_xlfn.XLOOKUP(__xlnm._FilterDatabase_1[[#This Row],[SAPSA Number]],'DS Point summary'!A:A,'DS Point summary'!G:G)</f>
        <v>#N/A</v>
      </c>
      <c r="I129" s="33" t="s">
        <v>363</v>
      </c>
      <c r="J129" s="34">
        <f>(IF(L129&gt;0,1,0)+(IF(M129&gt;0,1,0))+(IF(N129&gt;0,1,0))+(IF(O129&gt;0,1,0))+(IF(P129&gt;0,1,0))+(IF(Q129&gt;0,1,0))+(IF(R129&gt;0,1,0))+(IF(S129&gt;0,1,0))+(IF(T129&gt;0,1,0))+(IF(U129&gt;0,1,0))+(IF(V129&gt;0,1,0))+(IF(W129&gt;0,1,0)))</f>
        <v>0</v>
      </c>
      <c r="K129" s="22">
        <f>(LARGE(L129:W129,1)+LARGE(L129:W129,2)+LARGE(L129:W129,3)+LARGE(L129:W129,4)+LARGE(L129:W129,5))/5</f>
        <v>0</v>
      </c>
      <c r="L129" s="23">
        <v>0</v>
      </c>
      <c r="M129" s="24">
        <v>0</v>
      </c>
      <c r="N129" s="23">
        <v>0</v>
      </c>
      <c r="O129" s="24">
        <v>0</v>
      </c>
      <c r="P129" s="23">
        <v>0</v>
      </c>
      <c r="Q129" s="24">
        <v>0</v>
      </c>
      <c r="R129" s="23">
        <v>0</v>
      </c>
      <c r="S129" s="24">
        <v>0</v>
      </c>
      <c r="T129" s="23">
        <v>0</v>
      </c>
      <c r="U129" s="24">
        <v>0</v>
      </c>
      <c r="V129" s="23">
        <v>0</v>
      </c>
      <c r="W129" s="24">
        <v>0</v>
      </c>
    </row>
    <row r="130" spans="1:23" x14ac:dyDescent="0.25">
      <c r="A130" s="31">
        <f>RANK(K130,K$2:K$144,0)</f>
        <v>22</v>
      </c>
      <c r="B130" s="32">
        <v>1250</v>
      </c>
      <c r="C130" s="25">
        <f>_xlfn.XLOOKUP(__xlnm._FilterDatabase_1[[#This Row],[SAPSA Number]],Table1[SAPSA number],Table1[Paid up])</f>
        <v>0</v>
      </c>
      <c r="D130" s="19" t="e">
        <f>_xlfn.XLOOKUP(__xlnm._FilterDatabase_1[[#This Row],[SAPSA Number]],'DS Point summary'!A:A,'DS Point summary'!C:C)</f>
        <v>#N/A</v>
      </c>
      <c r="E130" s="19" t="e">
        <f>_xlfn.XLOOKUP(__xlnm._FilterDatabase_1[[#This Row],[SAPSA Number]],'DS Point summary'!A:A,'DS Point summary'!D:D)</f>
        <v>#N/A</v>
      </c>
      <c r="F130" s="28" t="e">
        <f>_xlfn.XLOOKUP(__xlnm._FilterDatabase_1[[#This Row],[SAPSA Number]],'DS Point summary'!A:A,'DS Point summary'!E:E)</f>
        <v>#N/A</v>
      </c>
      <c r="G130" s="17" t="e">
        <f>_xlfn.XLOOKUP(__xlnm._FilterDatabase_1[[#This Row],[SAPSA Number]],'DS Point summary'!A:A,'DS Point summary'!F:F)</f>
        <v>#N/A</v>
      </c>
      <c r="H130" s="33" t="e">
        <f>_xlfn.XLOOKUP(__xlnm._FilterDatabase_1[[#This Row],[SAPSA Number]],'DS Point summary'!A:A,'DS Point summary'!G:G)</f>
        <v>#N/A</v>
      </c>
      <c r="I130" s="33" t="s">
        <v>363</v>
      </c>
      <c r="J130" s="34">
        <f>(IF(L130&gt;0,1,0)+(IF(M130&gt;0,1,0))+(IF(N130&gt;0,1,0))+(IF(O130&gt;0,1,0))+(IF(P130&gt;0,1,0))+(IF(Q130&gt;0,1,0))+(IF(R130&gt;0,1,0))+(IF(S130&gt;0,1,0))+(IF(T130&gt;0,1,0))+(IF(U130&gt;0,1,0))+(IF(V130&gt;0,1,0))+(IF(W130&gt;0,1,0)))</f>
        <v>0</v>
      </c>
      <c r="K130" s="22">
        <f>(LARGE(L130:W130,1)+LARGE(L130:W130,2)+LARGE(L130:W130,3)+LARGE(L130:W130,4)+LARGE(L130:W130,5))/5</f>
        <v>0</v>
      </c>
      <c r="L130" s="23">
        <v>0</v>
      </c>
      <c r="M130" s="24">
        <v>0</v>
      </c>
      <c r="N130" s="23">
        <v>0</v>
      </c>
      <c r="O130" s="24">
        <v>0</v>
      </c>
      <c r="P130" s="23">
        <v>0</v>
      </c>
      <c r="Q130" s="24">
        <v>0</v>
      </c>
      <c r="R130" s="23">
        <v>0</v>
      </c>
      <c r="S130" s="24">
        <v>0</v>
      </c>
      <c r="T130" s="23">
        <v>0</v>
      </c>
      <c r="U130" s="24">
        <v>0</v>
      </c>
      <c r="V130" s="23">
        <v>0</v>
      </c>
      <c r="W130" s="24">
        <v>0</v>
      </c>
    </row>
    <row r="131" spans="1:23" x14ac:dyDescent="0.25">
      <c r="A131" s="31">
        <f>RANK(K131,K$2:K$144,0)</f>
        <v>22</v>
      </c>
      <c r="B131" s="43"/>
      <c r="C131" s="25">
        <f>_xlfn.XLOOKUP(__xlnm._FilterDatabase_1[[#This Row],[SAPSA Number]],Table1[SAPSA number],Table1[Paid up])</f>
        <v>0</v>
      </c>
      <c r="D131" s="19" t="e">
        <f>_xlfn.XLOOKUP(__xlnm._FilterDatabase_1[[#This Row],[SAPSA Number]],'DS Point summary'!A:A,'DS Point summary'!C:C)</f>
        <v>#N/A</v>
      </c>
      <c r="E131" s="19" t="e">
        <f>_xlfn.XLOOKUP(__xlnm._FilterDatabase_1[[#This Row],[SAPSA Number]],'DS Point summary'!A:A,'DS Point summary'!D:D)</f>
        <v>#N/A</v>
      </c>
      <c r="F131" s="28" t="e">
        <f>_xlfn.XLOOKUP(__xlnm._FilterDatabase_1[[#This Row],[SAPSA Number]],'DS Point summary'!A:A,'DS Point summary'!E:E)</f>
        <v>#N/A</v>
      </c>
      <c r="G131" s="17" t="e">
        <f>_xlfn.XLOOKUP(__xlnm._FilterDatabase_1[[#This Row],[SAPSA Number]],'DS Point summary'!A:A,'DS Point summary'!F:F)</f>
        <v>#N/A</v>
      </c>
      <c r="H131" s="33" t="e">
        <f>_xlfn.XLOOKUP(__xlnm._FilterDatabase_1[[#This Row],[SAPSA Number]],'DS Point summary'!A:A,'DS Point summary'!G:G)</f>
        <v>#N/A</v>
      </c>
      <c r="I131" s="33" t="s">
        <v>363</v>
      </c>
      <c r="J131" s="34">
        <f>(IF(L131&gt;0,1,0)+(IF(M131&gt;0,1,0))+(IF(N131&gt;0,1,0))+(IF(O131&gt;0,1,0))+(IF(P131&gt;0,1,0))+(IF(Q131&gt;0,1,0))+(IF(R131&gt;0,1,0))+(IF(S131&gt;0,1,0))+(IF(T131&gt;0,1,0))+(IF(U131&gt;0,1,0))+(IF(V131&gt;0,1,0))+(IF(W131&gt;0,1,0)))</f>
        <v>0</v>
      </c>
      <c r="K131" s="22">
        <f>(LARGE(L131:W131,1)+LARGE(L131:W131,2)+LARGE(L131:W131,3)+LARGE(L131:W131,4)+LARGE(L131:W131,5))/5</f>
        <v>0</v>
      </c>
      <c r="L131" s="23">
        <v>0</v>
      </c>
      <c r="M131" s="24">
        <v>0</v>
      </c>
      <c r="N131" s="23">
        <v>0</v>
      </c>
      <c r="O131" s="24">
        <v>0</v>
      </c>
      <c r="P131" s="23">
        <v>0</v>
      </c>
      <c r="Q131" s="24">
        <v>0</v>
      </c>
      <c r="R131" s="23">
        <v>0</v>
      </c>
      <c r="S131" s="24">
        <v>0</v>
      </c>
      <c r="T131" s="23">
        <v>0</v>
      </c>
      <c r="U131" s="24">
        <v>0</v>
      </c>
      <c r="V131" s="23">
        <v>0</v>
      </c>
      <c r="W131" s="24">
        <v>0</v>
      </c>
    </row>
    <row r="132" spans="1:23" x14ac:dyDescent="0.25">
      <c r="A132" s="31"/>
      <c r="B132" s="32"/>
      <c r="C132" s="25">
        <f>_xlfn.XLOOKUP(__xlnm._FilterDatabase_1[[#This Row],[SAPSA Number]],Table1[SAPSA number],Table1[Paid up])</f>
        <v>0</v>
      </c>
      <c r="D132" s="19" t="e">
        <f>_xlfn.XLOOKUP(__xlnm._FilterDatabase_1[[#This Row],[SAPSA Number]],'DS Point summary'!A:A,'DS Point summary'!C:C)</f>
        <v>#N/A</v>
      </c>
      <c r="E132" s="19" t="e">
        <f>_xlfn.XLOOKUP(__xlnm._FilterDatabase_1[[#This Row],[SAPSA Number]],'DS Point summary'!A:A,'DS Point summary'!D:D)</f>
        <v>#N/A</v>
      </c>
      <c r="F132" s="28" t="e">
        <f>_xlfn.XLOOKUP(__xlnm._FilterDatabase_1[[#This Row],[SAPSA Number]],'DS Point summary'!A:A,'DS Point summary'!E:E)</f>
        <v>#N/A</v>
      </c>
      <c r="G132" s="17" t="e">
        <f>_xlfn.XLOOKUP(__xlnm._FilterDatabase_1[[#This Row],[SAPSA Number]],'DS Point summary'!A:A,'DS Point summary'!F:F)</f>
        <v>#N/A</v>
      </c>
      <c r="H132" s="33"/>
      <c r="I132" s="33"/>
      <c r="J132" s="34"/>
      <c r="K132" s="22"/>
      <c r="L132" s="23"/>
      <c r="M132" s="24"/>
      <c r="N132" s="23"/>
      <c r="O132" s="24"/>
      <c r="P132" s="23"/>
      <c r="Q132" s="24"/>
      <c r="R132" s="23"/>
      <c r="S132" s="24"/>
      <c r="T132" s="23"/>
      <c r="U132" s="24"/>
      <c r="V132" s="23"/>
      <c r="W132" s="24"/>
    </row>
    <row r="133" spans="1:23" x14ac:dyDescent="0.25">
      <c r="A133" s="31"/>
      <c r="B133" s="32"/>
      <c r="C133" s="25">
        <f>_xlfn.XLOOKUP(__xlnm._FilterDatabase_1[[#This Row],[SAPSA Number]],Table1[SAPSA number],Table1[Paid up])</f>
        <v>0</v>
      </c>
      <c r="D133" s="19" t="e">
        <f>_xlfn.XLOOKUP(__xlnm._FilterDatabase_1[[#This Row],[SAPSA Number]],'DS Point summary'!A:A,'DS Point summary'!C:C)</f>
        <v>#N/A</v>
      </c>
      <c r="E133" s="19" t="e">
        <f>_xlfn.XLOOKUP(__xlnm._FilterDatabase_1[[#This Row],[SAPSA Number]],'DS Point summary'!A:A,'DS Point summary'!D:D)</f>
        <v>#N/A</v>
      </c>
      <c r="F133" s="28" t="e">
        <f>_xlfn.XLOOKUP(__xlnm._FilterDatabase_1[[#This Row],[SAPSA Number]],'DS Point summary'!A:A,'DS Point summary'!E:E)</f>
        <v>#N/A</v>
      </c>
      <c r="G133" s="17" t="e">
        <f>_xlfn.XLOOKUP(__xlnm._FilterDatabase_1[[#This Row],[SAPSA Number]],'DS Point summary'!A:A,'DS Point summary'!F:F)</f>
        <v>#N/A</v>
      </c>
      <c r="H133" s="33"/>
      <c r="I133" s="33"/>
      <c r="J133" s="34"/>
      <c r="K133" s="22"/>
      <c r="L133" s="23"/>
      <c r="M133" s="24"/>
      <c r="N133" s="23"/>
      <c r="O133" s="24"/>
      <c r="P133" s="23"/>
      <c r="Q133" s="24"/>
      <c r="R133" s="23"/>
      <c r="S133" s="24"/>
      <c r="T133" s="23"/>
      <c r="U133" s="24"/>
      <c r="V133" s="23"/>
      <c r="W133" s="24"/>
    </row>
    <row r="134" spans="1:23" x14ac:dyDescent="0.25">
      <c r="A134" s="31"/>
      <c r="B134" s="32"/>
      <c r="C134" s="25">
        <f>_xlfn.XLOOKUP(__xlnm._FilterDatabase_1[[#This Row],[SAPSA Number]],Table1[SAPSA number],Table1[Paid up])</f>
        <v>0</v>
      </c>
      <c r="D134" s="19" t="e">
        <f>_xlfn.XLOOKUP(__xlnm._FilterDatabase_1[[#This Row],[SAPSA Number]],'DS Point summary'!A:A,'DS Point summary'!C:C)</f>
        <v>#N/A</v>
      </c>
      <c r="E134" s="19" t="e">
        <f>_xlfn.XLOOKUP(__xlnm._FilterDatabase_1[[#This Row],[SAPSA Number]],'DS Point summary'!A:A,'DS Point summary'!D:D)</f>
        <v>#N/A</v>
      </c>
      <c r="F134" s="28" t="e">
        <f>_xlfn.XLOOKUP(__xlnm._FilterDatabase_1[[#This Row],[SAPSA Number]],'DS Point summary'!A:A,'DS Point summary'!E:E)</f>
        <v>#N/A</v>
      </c>
      <c r="G134" s="17" t="e">
        <f>_xlfn.XLOOKUP(__xlnm._FilterDatabase_1[[#This Row],[SAPSA Number]],'DS Point summary'!A:A,'DS Point summary'!F:F)</f>
        <v>#N/A</v>
      </c>
      <c r="H134" s="33"/>
      <c r="I134" s="33"/>
      <c r="J134" s="34"/>
      <c r="K134" s="22"/>
      <c r="L134" s="23"/>
      <c r="M134" s="24"/>
      <c r="N134" s="23"/>
      <c r="O134" s="24"/>
      <c r="P134" s="23"/>
      <c r="Q134" s="24"/>
      <c r="R134" s="23"/>
      <c r="S134" s="24"/>
      <c r="T134" s="23"/>
      <c r="U134" s="24"/>
      <c r="V134" s="23"/>
      <c r="W134" s="24"/>
    </row>
  </sheetData>
  <sheetProtection algorithmName="SHA-512" hashValue="YqsNbp3yqmLqUTRYMXQIJa4Nl3dCgdaOFrq2HmsNl2vgPzb38vqHfhPQYXM7bDCFyTYdmkrkgfaNIHg/6Texow==" saltValue="Q9uCVcxHHCFKLBmZi4GGiA==" spinCount="100000" sheet="1" objects="1" scenarios="1"/>
  <conditionalFormatting sqref="G2:G134">
    <cfRule type="cellIs" dxfId="17" priority="2" stopIfTrue="1" operator="equal">
      <formula>0</formula>
    </cfRule>
  </conditionalFormatting>
  <pageMargins left="0.7" right="0.7" top="0.75" bottom="0.75" header="0.3" footer="0.3"/>
  <legacyDrawing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AC964D-082F-4E8C-9BE8-A072EF75A39F}">
  <sheetPr codeName="Sheet5">
    <tabColor rgb="FF0070C0"/>
  </sheetPr>
  <dimension ref="A1:AMJ124"/>
  <sheetViews>
    <sheetView zoomScaleNormal="100" workbookViewId="0">
      <pane xSplit="11" ySplit="1" topLeftCell="L2" activePane="bottomRight" state="frozen"/>
      <selection activeCell="D82" sqref="D82"/>
      <selection pane="topRight" activeCell="D82" sqref="D82"/>
      <selection pane="bottomLeft" activeCell="D82" sqref="D82"/>
      <selection pane="bottomRight" activeCell="K123" sqref="K123:K124"/>
    </sheetView>
  </sheetViews>
  <sheetFormatPr defaultRowHeight="15" x14ac:dyDescent="0.25"/>
  <cols>
    <col min="1" max="1" width="11.85546875" style="37" customWidth="1"/>
    <col min="2" max="2" width="10.28515625" style="16" customWidth="1"/>
    <col min="3" max="3" width="10.28515625" style="16" hidden="1" customWidth="1"/>
    <col min="4" max="4" width="23.28515625" style="16" customWidth="1"/>
    <col min="5" max="5" width="16.140625" style="16" bestFit="1" customWidth="1"/>
    <col min="6" max="6" width="8.140625" style="16" customWidth="1"/>
    <col min="7" max="7" width="7" style="16" customWidth="1"/>
    <col min="8" max="8" width="6.28515625" style="16" hidden="1" customWidth="1"/>
    <col min="9" max="9" width="9.5703125" style="16" customWidth="1"/>
    <col min="10" max="10" width="10.85546875" style="16" customWidth="1"/>
    <col min="11" max="11" width="11.5703125" style="38" customWidth="1"/>
    <col min="12" max="15" width="6.85546875" style="16" customWidth="1"/>
    <col min="16" max="16" width="10.28515625" style="16" customWidth="1"/>
    <col min="17" max="17" width="9.28515625" style="16" customWidth="1"/>
    <col min="18" max="23" width="6.85546875" style="16" customWidth="1"/>
    <col min="24" max="1024" width="10.28515625" style="16" customWidth="1"/>
  </cols>
  <sheetData>
    <row r="1" spans="1:23" ht="30" x14ac:dyDescent="0.25">
      <c r="A1" s="10" t="s">
        <v>348</v>
      </c>
      <c r="B1" s="11" t="s">
        <v>317</v>
      </c>
      <c r="C1" s="11" t="s">
        <v>698</v>
      </c>
      <c r="D1" s="11" t="s">
        <v>3</v>
      </c>
      <c r="E1" s="11" t="s">
        <v>4</v>
      </c>
      <c r="F1" s="11" t="s">
        <v>5</v>
      </c>
      <c r="G1" s="12" t="s">
        <v>318</v>
      </c>
      <c r="H1" s="13" t="s">
        <v>8</v>
      </c>
      <c r="I1" s="14" t="s">
        <v>349</v>
      </c>
      <c r="J1" s="14" t="s">
        <v>350</v>
      </c>
      <c r="K1" s="15" t="s">
        <v>351</v>
      </c>
      <c r="L1" s="14" t="s">
        <v>352</v>
      </c>
      <c r="M1" s="14" t="s">
        <v>353</v>
      </c>
      <c r="N1" s="14" t="s">
        <v>354</v>
      </c>
      <c r="O1" s="14" t="s">
        <v>355</v>
      </c>
      <c r="P1" s="14" t="s">
        <v>347</v>
      </c>
      <c r="Q1" s="14" t="s">
        <v>356</v>
      </c>
      <c r="R1" s="14" t="s">
        <v>357</v>
      </c>
      <c r="S1" s="14" t="s">
        <v>358</v>
      </c>
      <c r="T1" s="14" t="s">
        <v>359</v>
      </c>
      <c r="U1" s="14" t="s">
        <v>360</v>
      </c>
      <c r="V1" s="14" t="s">
        <v>361</v>
      </c>
      <c r="W1" s="14" t="s">
        <v>362</v>
      </c>
    </row>
    <row r="2" spans="1:23" ht="14.45" customHeight="1" x14ac:dyDescent="0.25">
      <c r="A2" s="17">
        <f>RANK(K2,K$2:K$135,0)</f>
        <v>1</v>
      </c>
      <c r="B2" s="25">
        <v>645</v>
      </c>
      <c r="C2" s="25" t="str">
        <f>_xlfn.XLOOKUP(__xlnm._FilterDatabase_156[[#This Row],[SAPSA Number]],Table1[SAPSA number],Table1[Paid up])</f>
        <v>Y</v>
      </c>
      <c r="D2" s="39" t="s">
        <v>214</v>
      </c>
      <c r="E2" s="39" t="s">
        <v>215</v>
      </c>
      <c r="F2" s="28" t="s">
        <v>216</v>
      </c>
      <c r="G2" s="17" t="str">
        <f ca="1">_xlfn.XLOOKUP(__xlnm._FilterDatabase_156[[#This Row],[SAPSA Number]],'DS Point summary'!A:A,'DS Point summary'!F:F)</f>
        <v xml:space="preserve"> </v>
      </c>
      <c r="H2" s="19">
        <f ca="1">_xlfn.XLOOKUP(__xlnm._FilterDatabase_156[[#This Row],[SAPSA Number]],'DS Point summary'!A:A,'DS Point summary'!G:G)</f>
        <v>29</v>
      </c>
      <c r="I2" s="19" t="s">
        <v>374</v>
      </c>
      <c r="J2" s="21">
        <f>(IF(L2&gt;0,1,0)+(IF(M2&gt;0,1,0))+(IF(N2&gt;0,1,0))+(IF(O2&gt;0,1,0))+(IF(P2&gt;0,1,0))+(IF(Q2&gt;0,1,0))+(IF(R2&gt;0,1,0))+(IF(S2&gt;0,1,0))+(IF(T2&gt;0,1,0))+(IF(U2&gt;0,1,0))+(IF(V2&gt;0,1,0))+(IF(W2&gt;0,1,0)))</f>
        <v>11</v>
      </c>
      <c r="K2" s="22">
        <f>(LARGE(L2:W2,1)+LARGE(L2:W2,2)+LARGE(L2:W2,3)+LARGE(L2:W2,4)+LARGE(L2:W2,5))/5</f>
        <v>100</v>
      </c>
      <c r="L2" s="23">
        <v>100</v>
      </c>
      <c r="M2" s="24">
        <v>100</v>
      </c>
      <c r="N2" s="23">
        <v>100</v>
      </c>
      <c r="O2" s="24">
        <v>100</v>
      </c>
      <c r="P2" s="23">
        <v>100</v>
      </c>
      <c r="Q2" s="24">
        <v>100</v>
      </c>
      <c r="R2" s="23">
        <v>100</v>
      </c>
      <c r="S2" s="24">
        <v>100</v>
      </c>
      <c r="T2" s="23">
        <v>100</v>
      </c>
      <c r="U2" s="24">
        <v>100</v>
      </c>
      <c r="V2" s="23">
        <v>0</v>
      </c>
      <c r="W2" s="24">
        <v>100</v>
      </c>
    </row>
    <row r="3" spans="1:23" ht="14.45" customHeight="1" x14ac:dyDescent="0.25">
      <c r="A3" s="17">
        <f>RANK(K3,K$2:K$135,0)</f>
        <v>2</v>
      </c>
      <c r="B3" s="25">
        <v>572</v>
      </c>
      <c r="C3" s="25" t="str">
        <f>_xlfn.XLOOKUP(__xlnm._FilterDatabase_156[[#This Row],[SAPSA Number]],Table1[SAPSA number],Table1[Paid up])</f>
        <v>Y</v>
      </c>
      <c r="D3" s="19" t="str">
        <f>_xlfn.XLOOKUP(__xlnm._FilterDatabase_156[[#This Row],[SAPSA Number]],'DS Point summary'!A:A,'DS Point summary'!C:C)</f>
        <v>DJ</v>
      </c>
      <c r="E3" s="19" t="str">
        <f>_xlfn.XLOOKUP(__xlnm._FilterDatabase_156[[#This Row],[SAPSA Number]],'DS Point summary'!A:A,'DS Point summary'!D:D)</f>
        <v>Smith</v>
      </c>
      <c r="F3" s="20" t="str">
        <f>_xlfn.XLOOKUP(__xlnm._FilterDatabase_156[[#This Row],[SAPSA Number]],'DS Point summary'!A:A,'DS Point summary'!E:E)</f>
        <v>DJ</v>
      </c>
      <c r="G3" s="17" t="str">
        <f ca="1">_xlfn.XLOOKUP(__xlnm._FilterDatabase_156[[#This Row],[SAPSA Number]],'DS Point summary'!A:A,'DS Point summary'!F:F)</f>
        <v>S</v>
      </c>
      <c r="H3" s="19">
        <f ca="1">_xlfn.XLOOKUP(__xlnm._FilterDatabase_156[[#This Row],[SAPSA Number]],'DS Point summary'!A:A,'DS Point summary'!G:G)</f>
        <v>59</v>
      </c>
      <c r="I3" s="19" t="s">
        <v>374</v>
      </c>
      <c r="J3" s="21">
        <f>(IF(L3&gt;0,1,0)+(IF(M3&gt;0,1,0))+(IF(N3&gt;0,1,0))+(IF(O3&gt;0,1,0))+(IF(P3&gt;0,1,0))+(IF(Q3&gt;0,1,0))+(IF(R3&gt;0,1,0))+(IF(S3&gt;0,1,0))+(IF(T3&gt;0,1,0))+(IF(U3&gt;0,1,0))+(IF(V3&gt;0,1,0))+(IF(W3&gt;0,1,0)))</f>
        <v>8</v>
      </c>
      <c r="K3" s="22">
        <f>(LARGE(L3:W3,1)+LARGE(L3:W3,2)+LARGE(L3:W3,3)+LARGE(L3:W3,4)+LARGE(L3:W3,5))/5</f>
        <v>85.387500000000003</v>
      </c>
      <c r="L3" s="23">
        <v>72.726900000000001</v>
      </c>
      <c r="M3" s="24">
        <v>83.327600000000004</v>
      </c>
      <c r="N3" s="23">
        <v>90.389499999999998</v>
      </c>
      <c r="O3" s="24">
        <v>80.128900000000002</v>
      </c>
      <c r="P3" s="23">
        <v>85.582999999999998</v>
      </c>
      <c r="Q3" s="24">
        <v>0</v>
      </c>
      <c r="R3" s="23">
        <v>0</v>
      </c>
      <c r="S3" s="24">
        <v>84.775099999999995</v>
      </c>
      <c r="T3" s="23">
        <v>82.862300000000005</v>
      </c>
      <c r="U3" s="24">
        <v>0</v>
      </c>
      <c r="V3" s="23">
        <v>0</v>
      </c>
      <c r="W3" s="24">
        <v>75.033699999999996</v>
      </c>
    </row>
    <row r="4" spans="1:23" ht="14.45" customHeight="1" x14ac:dyDescent="0.25">
      <c r="A4" s="17">
        <f>RANK(K4,K$2:K$135,0)</f>
        <v>3</v>
      </c>
      <c r="B4" s="18">
        <v>6434</v>
      </c>
      <c r="C4" s="114" t="str">
        <f>_xlfn.XLOOKUP(__xlnm._FilterDatabase_156[[#This Row],[SAPSA Number]],Table1[SAPSA number],Table1[Paid up])</f>
        <v>Y</v>
      </c>
      <c r="D4" s="19" t="str">
        <f>_xlfn.XLOOKUP(__xlnm._FilterDatabase_156[[#This Row],[SAPSA Number]],'DS Point summary'!A:A,'DS Point summary'!C:C)</f>
        <v>Francois Robert</v>
      </c>
      <c r="E4" s="19" t="str">
        <f>_xlfn.XLOOKUP(__xlnm._FilterDatabase_156[[#This Row],[SAPSA Number]],'DS Point summary'!A:A,'DS Point summary'!D:D)</f>
        <v>Koekemoer</v>
      </c>
      <c r="F4" s="20" t="str">
        <f>_xlfn.XLOOKUP(__xlnm._FilterDatabase_156[[#This Row],[SAPSA Number]],'DS Point summary'!A:A,'DS Point summary'!E:E)</f>
        <v>FR</v>
      </c>
      <c r="G4" s="17" t="str">
        <f ca="1">_xlfn.XLOOKUP(__xlnm._FilterDatabase_156[[#This Row],[SAPSA Number]],'DS Point summary'!A:A,'DS Point summary'!F:F)</f>
        <v xml:space="preserve"> </v>
      </c>
      <c r="H4" s="19">
        <f ca="1">_xlfn.XLOOKUP(__xlnm._FilterDatabase_156[[#This Row],[SAPSA Number]],'DS Point summary'!A:A,'DS Point summary'!G:G)</f>
        <v>42</v>
      </c>
      <c r="I4" s="19" t="s">
        <v>374</v>
      </c>
      <c r="J4" s="21">
        <f>(IF(L4&gt;0,1,0)+(IF(M4&gt;0,1,0))+(IF(N4&gt;0,1,0))+(IF(O4&gt;0,1,0))+(IF(P4&gt;0,1,0))+(IF(Q4&gt;0,1,0))+(IF(R4&gt;0,1,0))+(IF(S4&gt;0,1,0))+(IF(T4&gt;0,1,0))+(IF(U4&gt;0,1,0))+(IF(V4&gt;0,1,0))+(IF(W4&gt;0,1,0)))</f>
        <v>10</v>
      </c>
      <c r="K4" s="22">
        <f>(LARGE(L4:W4,1)+LARGE(L4:W4,2)+LARGE(L4:W4,3)+LARGE(L4:W4,4)+LARGE(L4:W4,5))/5</f>
        <v>82.532719999999998</v>
      </c>
      <c r="L4" s="23">
        <v>73.494900000000001</v>
      </c>
      <c r="M4" s="24">
        <v>0</v>
      </c>
      <c r="N4" s="23">
        <v>71.131200000000007</v>
      </c>
      <c r="O4" s="24">
        <v>67.8262</v>
      </c>
      <c r="P4" s="23">
        <v>0</v>
      </c>
      <c r="Q4" s="24">
        <v>62.491799999999998</v>
      </c>
      <c r="R4" s="23">
        <v>68.583799999999997</v>
      </c>
      <c r="S4" s="24">
        <v>75.5578</v>
      </c>
      <c r="T4" s="23">
        <v>72.779899999999998</v>
      </c>
      <c r="U4" s="24">
        <v>83.041700000000006</v>
      </c>
      <c r="V4" s="23">
        <v>100</v>
      </c>
      <c r="W4" s="24">
        <v>80.569199999999995</v>
      </c>
    </row>
    <row r="5" spans="1:23" ht="14.45" customHeight="1" x14ac:dyDescent="0.25">
      <c r="A5" s="17">
        <f>RANK(K5,K$2:K$135,0)</f>
        <v>4</v>
      </c>
      <c r="B5" s="25">
        <v>3810</v>
      </c>
      <c r="C5" s="25" t="str">
        <f>_xlfn.XLOOKUP(__xlnm._FilterDatabase_156[[#This Row],[SAPSA Number]],Table1[SAPSA number],Table1[Paid up])</f>
        <v>Y</v>
      </c>
      <c r="D5" s="19" t="str">
        <f>_xlfn.XLOOKUP(__xlnm._FilterDatabase_156[[#This Row],[SAPSA Number]],'DS Point summary'!A:A,'DS Point summary'!C:C)</f>
        <v>Roelof</v>
      </c>
      <c r="E5" s="19" t="str">
        <f>_xlfn.XLOOKUP(__xlnm._FilterDatabase_156[[#This Row],[SAPSA Number]],'DS Point summary'!A:A,'DS Point summary'!D:D)</f>
        <v>Liebenberg</v>
      </c>
      <c r="F5" s="20" t="str">
        <f>_xlfn.XLOOKUP(__xlnm._FilterDatabase_156[[#This Row],[SAPSA Number]],'DS Point summary'!A:A,'DS Point summary'!E:E)</f>
        <v>R</v>
      </c>
      <c r="G5" s="17" t="str">
        <f ca="1">_xlfn.XLOOKUP(__xlnm._FilterDatabase_156[[#This Row],[SAPSA Number]],'DS Point summary'!A:A,'DS Point summary'!F:F)</f>
        <v>S</v>
      </c>
      <c r="H5" s="19">
        <f ca="1">_xlfn.XLOOKUP(__xlnm._FilterDatabase_156[[#This Row],[SAPSA Number]],'DS Point summary'!A:A,'DS Point summary'!G:G)</f>
        <v>56</v>
      </c>
      <c r="I5" s="19" t="s">
        <v>374</v>
      </c>
      <c r="J5" s="21">
        <f>(IF(L5&gt;0,1,0)+(IF(M5&gt;0,1,0))+(IF(N5&gt;0,1,0))+(IF(O5&gt;0,1,0))+(IF(P5&gt;0,1,0))+(IF(Q5&gt;0,1,0))+(IF(R5&gt;0,1,0))+(IF(S5&gt;0,1,0))+(IF(T5&gt;0,1,0))+(IF(U5&gt;0,1,0))+(IF(V5&gt;0,1,0))+(IF(W5&gt;0,1,0)))</f>
        <v>8</v>
      </c>
      <c r="K5" s="22">
        <f>(LARGE(L5:W5,1)+LARGE(L5:W5,2)+LARGE(L5:W5,3)+LARGE(L5:W5,4)+LARGE(L5:W5,5))/5</f>
        <v>80.410640000000001</v>
      </c>
      <c r="L5" s="23">
        <v>88.534800000000004</v>
      </c>
      <c r="M5" s="24">
        <v>71.506299999999996</v>
      </c>
      <c r="N5" s="23">
        <v>80.0852</v>
      </c>
      <c r="O5" s="24">
        <v>1E-3</v>
      </c>
      <c r="P5" s="23">
        <v>80.645300000000006</v>
      </c>
      <c r="Q5" s="24">
        <v>0</v>
      </c>
      <c r="R5" s="23">
        <v>70.346000000000004</v>
      </c>
      <c r="S5" s="24">
        <v>81.281599999999997</v>
      </c>
      <c r="T5" s="23">
        <v>68.298199999999994</v>
      </c>
      <c r="U5" s="24">
        <v>0</v>
      </c>
      <c r="V5" s="23">
        <v>0</v>
      </c>
      <c r="W5" s="24">
        <v>0</v>
      </c>
    </row>
    <row r="6" spans="1:23" ht="14.45" customHeight="1" x14ac:dyDescent="0.25">
      <c r="A6" s="17">
        <f>RANK(K6,K$2:K$135,0)</f>
        <v>5</v>
      </c>
      <c r="B6" s="18">
        <v>6846</v>
      </c>
      <c r="C6" s="114" t="str">
        <f>_xlfn.XLOOKUP(__xlnm._FilterDatabase_156[[#This Row],[SAPSA Number]],Table1[SAPSA number],Table1[Paid up])</f>
        <v>Y</v>
      </c>
      <c r="D6" s="19" t="str">
        <f>_xlfn.XLOOKUP(__xlnm._FilterDatabase_156[[#This Row],[SAPSA Number]],'DS Point summary'!A:A,'DS Point summary'!C:C)</f>
        <v>Daniel Stephanus</v>
      </c>
      <c r="E6" s="19" t="str">
        <f>_xlfn.XLOOKUP(__xlnm._FilterDatabase_156[[#This Row],[SAPSA Number]],'DS Point summary'!A:A,'DS Point summary'!D:D)</f>
        <v>Dreyer</v>
      </c>
      <c r="F6" s="20" t="str">
        <f>_xlfn.XLOOKUP(__xlnm._FilterDatabase_156[[#This Row],[SAPSA Number]],'DS Point summary'!A:A,'DS Point summary'!E:E)</f>
        <v>DSJ</v>
      </c>
      <c r="G6" s="17" t="str">
        <f ca="1">_xlfn.XLOOKUP(__xlnm._FilterDatabase_156[[#This Row],[SAPSA Number]],'DS Point summary'!A:A,'DS Point summary'!F:F)</f>
        <v xml:space="preserve"> </v>
      </c>
      <c r="H6" s="19">
        <f ca="1">_xlfn.XLOOKUP(__xlnm._FilterDatabase_156[[#This Row],[SAPSA Number]],'DS Point summary'!A:A,'DS Point summary'!G:G)</f>
        <v>41</v>
      </c>
      <c r="I6" s="19" t="s">
        <v>374</v>
      </c>
      <c r="J6" s="21">
        <f>(IF(L6&gt;0,1,0)+(IF(M6&gt;0,1,0))+(IF(N6&gt;0,1,0))+(IF(O6&gt;0,1,0))+(IF(P6&gt;0,1,0))+(IF(Q6&gt;0,1,0))+(IF(R6&gt;0,1,0))+(IF(S6&gt;0,1,0))+(IF(T6&gt;0,1,0))+(IF(U6&gt;0,1,0))+(IF(V6&gt;0,1,0))+(IF(W6&gt;0,1,0)))</f>
        <v>6</v>
      </c>
      <c r="K6" s="22">
        <f>(LARGE(L6:W6,1)+LARGE(L6:W6,2)+LARGE(L6:W6,3)+LARGE(L6:W6,4)+LARGE(L6:W6,5))/5</f>
        <v>70.772160000000014</v>
      </c>
      <c r="L6" s="23">
        <v>0</v>
      </c>
      <c r="M6" s="24">
        <v>70.931700000000006</v>
      </c>
      <c r="N6" s="23">
        <v>0</v>
      </c>
      <c r="O6" s="24">
        <v>62.067900000000002</v>
      </c>
      <c r="P6" s="23">
        <v>0</v>
      </c>
      <c r="Q6" s="24">
        <v>77.653400000000005</v>
      </c>
      <c r="R6" s="23">
        <v>0</v>
      </c>
      <c r="S6" s="24">
        <v>67.430300000000003</v>
      </c>
      <c r="T6" s="23">
        <v>72.124399999999994</v>
      </c>
      <c r="U6" s="24">
        <v>65.721000000000004</v>
      </c>
      <c r="V6" s="23">
        <v>0</v>
      </c>
      <c r="W6" s="24">
        <v>0</v>
      </c>
    </row>
    <row r="7" spans="1:23" ht="14.45" customHeight="1" x14ac:dyDescent="0.25">
      <c r="A7" s="17">
        <f>RANK(K7,K$2:K$135,0)</f>
        <v>6</v>
      </c>
      <c r="B7" s="25">
        <v>393</v>
      </c>
      <c r="C7" s="25" t="str">
        <f>_xlfn.XLOOKUP(__xlnm._FilterDatabase_156[[#This Row],[SAPSA Number]],Table1[SAPSA number],Table1[Paid up])</f>
        <v>Y</v>
      </c>
      <c r="D7" s="19" t="str">
        <f>_xlfn.XLOOKUP(__xlnm._FilterDatabase_156[[#This Row],[SAPSA Number]],'DS Point summary'!A:A,'DS Point summary'!C:C)</f>
        <v>Robyn Angela</v>
      </c>
      <c r="E7" s="19" t="str">
        <f>_xlfn.XLOOKUP(__xlnm._FilterDatabase_156[[#This Row],[SAPSA Number]],'DS Point summary'!A:A,'DS Point summary'!D:D)</f>
        <v>Evans</v>
      </c>
      <c r="F7" s="20" t="str">
        <f>_xlfn.XLOOKUP(__xlnm._FilterDatabase_156[[#This Row],[SAPSA Number]],'DS Point summary'!A:A,'DS Point summary'!E:E)</f>
        <v>RA</v>
      </c>
      <c r="G7" s="17" t="str">
        <f>_xlfn.XLOOKUP(__xlnm._FilterDatabase_156[[#This Row],[SAPSA Number]],'DS Point summary'!A:A,'DS Point summary'!F:F)</f>
        <v>Lady</v>
      </c>
      <c r="H7" s="19">
        <f ca="1">_xlfn.XLOOKUP(__xlnm._FilterDatabase_156[[#This Row],[SAPSA Number]],'DS Point summary'!A:A,'DS Point summary'!G:G)</f>
        <v>59</v>
      </c>
      <c r="I7" s="19" t="s">
        <v>374</v>
      </c>
      <c r="J7" s="21">
        <f>(IF(L7&gt;0,1,0)+(IF(M7&gt;0,1,0))+(IF(N7&gt;0,1,0))+(IF(O7&gt;0,1,0))+(IF(P7&gt;0,1,0))+(IF(Q7&gt;0,1,0))+(IF(R7&gt;0,1,0))+(IF(S7&gt;0,1,0))+(IF(T7&gt;0,1,0))+(IF(U7&gt;0,1,0))+(IF(V7&gt;0,1,0))+(IF(W7&gt;0,1,0)))</f>
        <v>8</v>
      </c>
      <c r="K7" s="22">
        <f>(LARGE(L7:W7,1)+LARGE(L7:W7,2)+LARGE(L7:W7,3)+LARGE(L7:W7,4)+LARGE(L7:W7,5))/5</f>
        <v>59.274999999999999</v>
      </c>
      <c r="L7" s="23">
        <v>60.685600000000001</v>
      </c>
      <c r="M7" s="24">
        <v>58.447699999999998</v>
      </c>
      <c r="N7" s="23">
        <v>52.9679</v>
      </c>
      <c r="O7" s="24">
        <v>57.055399999999999</v>
      </c>
      <c r="P7" s="23">
        <v>60.127899999999997</v>
      </c>
      <c r="Q7" s="24">
        <v>56.0092</v>
      </c>
      <c r="R7" s="23">
        <v>0</v>
      </c>
      <c r="S7" s="24">
        <v>60.058399999999999</v>
      </c>
      <c r="T7" s="23">
        <v>0</v>
      </c>
      <c r="U7" s="24">
        <v>53.029400000000003</v>
      </c>
      <c r="V7" s="23">
        <v>0</v>
      </c>
      <c r="W7" s="24">
        <v>0</v>
      </c>
    </row>
    <row r="8" spans="1:23" ht="14.45" customHeight="1" x14ac:dyDescent="0.25">
      <c r="A8" s="17">
        <f>RANK(K8,K$2:K$135,0)</f>
        <v>7</v>
      </c>
      <c r="B8" s="25">
        <v>7074</v>
      </c>
      <c r="C8" s="25" t="str">
        <f>_xlfn.XLOOKUP(__xlnm._FilterDatabase_156[[#This Row],[SAPSA Number]],Table1[SAPSA number],Table1[Paid up])</f>
        <v>Y</v>
      </c>
      <c r="D8" s="19" t="str">
        <f>_xlfn.XLOOKUP(__xlnm._FilterDatabase_156[[#This Row],[SAPSA Number]],'DS Point summary'!A:A,'DS Point summary'!C:C)</f>
        <v>Christoffel</v>
      </c>
      <c r="E8" s="19" t="str">
        <f>_xlfn.XLOOKUP(__xlnm._FilterDatabase_156[[#This Row],[SAPSA Number]],'DS Point summary'!A:A,'DS Point summary'!D:D)</f>
        <v>Pretorius</v>
      </c>
      <c r="F8" s="20" t="str">
        <f>_xlfn.XLOOKUP(__xlnm._FilterDatabase_156[[#This Row],[SAPSA Number]],'DS Point summary'!A:A,'DS Point summary'!E:E)</f>
        <v>C</v>
      </c>
      <c r="G8" s="17" t="str">
        <f ca="1">_xlfn.XLOOKUP(__xlnm._FilterDatabase_156[[#This Row],[SAPSA Number]],'DS Point summary'!A:A,'DS Point summary'!F:F)</f>
        <v xml:space="preserve"> </v>
      </c>
      <c r="H8" s="19">
        <f>_xlfn.XLOOKUP(__xlnm._FilterDatabase_156[[#This Row],[SAPSA Number]],'DS Point summary'!A:A,'DS Point summary'!G:G)</f>
        <v>0</v>
      </c>
      <c r="I8" s="19" t="s">
        <v>374</v>
      </c>
      <c r="J8" s="21">
        <f>(IF(L8&gt;0,1,0)+(IF(M8&gt;0,1,0))+(IF(N8&gt;0,1,0))+(IF(O8&gt;0,1,0))+(IF(P8&gt;0,1,0))+(IF(Q8&gt;0,1,0))+(IF(R8&gt;0,1,0))+(IF(S8&gt;0,1,0))+(IF(T8&gt;0,1,0))+(IF(U8&gt;0,1,0))+(IF(V8&gt;0,1,0))+(IF(W8&gt;0,1,0)))</f>
        <v>8</v>
      </c>
      <c r="K8" s="22">
        <f>(LARGE(L8:W8,1)+LARGE(L8:W8,2)+LARGE(L8:W8,3)+LARGE(L8:W8,4)+LARGE(L8:W8,5))/5</f>
        <v>54.952739999999991</v>
      </c>
      <c r="L8" s="23">
        <v>0</v>
      </c>
      <c r="M8" s="24">
        <v>0</v>
      </c>
      <c r="N8" s="23">
        <v>0</v>
      </c>
      <c r="O8" s="24">
        <v>27.930900000000001</v>
      </c>
      <c r="P8" s="23">
        <v>37.2316</v>
      </c>
      <c r="Q8" s="24">
        <v>45.341900000000003</v>
      </c>
      <c r="R8" s="23">
        <v>36.521999999999998</v>
      </c>
      <c r="S8" s="24">
        <v>53.907299999999999</v>
      </c>
      <c r="T8" s="23">
        <v>48.743400000000001</v>
      </c>
      <c r="U8" s="24">
        <v>68.439899999999994</v>
      </c>
      <c r="V8" s="23">
        <v>0</v>
      </c>
      <c r="W8" s="24">
        <v>58.331200000000003</v>
      </c>
    </row>
    <row r="9" spans="1:23" ht="14.45" customHeight="1" x14ac:dyDescent="0.25">
      <c r="A9" s="17">
        <f>RANK(K9,K$2:K$135,0)</f>
        <v>8</v>
      </c>
      <c r="B9" s="18">
        <v>5304</v>
      </c>
      <c r="C9" s="114" t="str">
        <f>_xlfn.XLOOKUP(__xlnm._FilterDatabase_156[[#This Row],[SAPSA Number]],Table1[SAPSA number],Table1[Paid up])</f>
        <v>Y</v>
      </c>
      <c r="D9" s="19" t="str">
        <f>_xlfn.XLOOKUP(__xlnm._FilterDatabase_156[[#This Row],[SAPSA Number]],'DS Point summary'!A:A,'DS Point summary'!C:C)</f>
        <v>Johan Gerard</v>
      </c>
      <c r="E9" s="19" t="str">
        <f>_xlfn.XLOOKUP(__xlnm._FilterDatabase_156[[#This Row],[SAPSA Number]],'DS Point summary'!A:A,'DS Point summary'!D:D)</f>
        <v>Bultman</v>
      </c>
      <c r="F9" s="20" t="str">
        <f>_xlfn.XLOOKUP(__xlnm._FilterDatabase_156[[#This Row],[SAPSA Number]],'DS Point summary'!A:A,'DS Point summary'!E:E)</f>
        <v>JG</v>
      </c>
      <c r="G9" s="17" t="str">
        <f ca="1">_xlfn.XLOOKUP(__xlnm._FilterDatabase_156[[#This Row],[SAPSA Number]],'DS Point summary'!A:A,'DS Point summary'!F:F)</f>
        <v xml:space="preserve"> </v>
      </c>
      <c r="H9" s="19">
        <f ca="1">_xlfn.XLOOKUP(__xlnm._FilterDatabase_156[[#This Row],[SAPSA Number]],'DS Point summary'!A:A,'DS Point summary'!G:G)</f>
        <v>40</v>
      </c>
      <c r="I9" s="19" t="s">
        <v>374</v>
      </c>
      <c r="J9" s="21">
        <f>(IF(L9&gt;0,1,0)+(IF(M9&gt;0,1,0))+(IF(N9&gt;0,1,0))+(IF(O9&gt;0,1,0))+(IF(P9&gt;0,1,0))+(IF(Q9&gt;0,1,0))+(IF(R9&gt;0,1,0))+(IF(S9&gt;0,1,0))+(IF(T9&gt;0,1,0))+(IF(U9&gt;0,1,0))+(IF(V9&gt;0,1,0))+(IF(W9&gt;0,1,0)))</f>
        <v>3</v>
      </c>
      <c r="K9" s="22">
        <f>(LARGE(L9:W9,1)+LARGE(L9:W9,2)+LARGE(L9:W9,3)+LARGE(L9:W9,4)+LARGE(L9:W9,5))/5</f>
        <v>51.858860000000007</v>
      </c>
      <c r="L9" s="23">
        <v>94.703999999999994</v>
      </c>
      <c r="M9" s="24">
        <v>87.357299999999995</v>
      </c>
      <c r="N9" s="23">
        <v>77.233000000000004</v>
      </c>
      <c r="O9" s="24">
        <v>0</v>
      </c>
      <c r="P9" s="23">
        <v>0</v>
      </c>
      <c r="Q9" s="24">
        <v>0</v>
      </c>
      <c r="R9" s="23">
        <v>0</v>
      </c>
      <c r="S9" s="24">
        <v>0</v>
      </c>
      <c r="T9" s="23">
        <v>0</v>
      </c>
      <c r="U9" s="24">
        <v>0</v>
      </c>
      <c r="V9" s="23">
        <v>0</v>
      </c>
      <c r="W9" s="24">
        <v>0</v>
      </c>
    </row>
    <row r="10" spans="1:23" ht="14.45" customHeight="1" x14ac:dyDescent="0.25">
      <c r="A10" s="17">
        <f>RANK(K10,K$2:K$135,0)</f>
        <v>9</v>
      </c>
      <c r="B10" s="69">
        <v>6833</v>
      </c>
      <c r="C10" s="69" t="str">
        <f>_xlfn.XLOOKUP(__xlnm._FilterDatabase_156[[#This Row],[SAPSA Number]],Table1[SAPSA number],Table1[Paid up])</f>
        <v>Y</v>
      </c>
      <c r="D10" s="19" t="str">
        <f>_xlfn.XLOOKUP(__xlnm._FilterDatabase_156[[#This Row],[SAPSA Number]],'DS Point summary'!A:A,'DS Point summary'!C:C)</f>
        <v>Heinrich</v>
      </c>
      <c r="E10" s="19" t="str">
        <f>_xlfn.XLOOKUP(__xlnm._FilterDatabase_156[[#This Row],[SAPSA Number]],'DS Point summary'!A:A,'DS Point summary'!D:D)</f>
        <v>Barnes</v>
      </c>
      <c r="F10" s="20" t="str">
        <f>_xlfn.XLOOKUP(__xlnm._FilterDatabase_156[[#This Row],[SAPSA Number]],'DS Point summary'!A:A,'DS Point summary'!E:E)</f>
        <v>H</v>
      </c>
      <c r="G10" s="17" t="str">
        <f ca="1">_xlfn.XLOOKUP(__xlnm._FilterDatabase_156[[#This Row],[SAPSA Number]],'DS Point summary'!A:A,'DS Point summary'!F:F)</f>
        <v xml:space="preserve"> </v>
      </c>
      <c r="H10" s="19">
        <f ca="1">_xlfn.XLOOKUP(__xlnm._FilterDatabase_156[[#This Row],[SAPSA Number]],'DS Point summary'!A:A,'DS Point summary'!G:G)</f>
        <v>36</v>
      </c>
      <c r="I10" s="19" t="s">
        <v>374</v>
      </c>
      <c r="J10" s="21">
        <f>(IF(L10&gt;0,1,0)+(IF(M10&gt;0,1,0))+(IF(N10&gt;0,1,0))+(IF(O10&gt;0,1,0))+(IF(P10&gt;0,1,0))+(IF(Q10&gt;0,1,0))+(IF(R10&gt;0,1,0))+(IF(S10&gt;0,1,0))+(IF(T10&gt;0,1,0))+(IF(U10&gt;0,1,0))+(IF(V10&gt;0,1,0))+(IF(W10&gt;0,1,0)))</f>
        <v>7</v>
      </c>
      <c r="K10" s="22">
        <f>(LARGE(L10:W10,1)+LARGE(L10:W10,2)+LARGE(L10:W10,3)+LARGE(L10:W10,4)+LARGE(L10:W10,5))/5</f>
        <v>51.519480000000001</v>
      </c>
      <c r="L10" s="23">
        <v>43.563400000000001</v>
      </c>
      <c r="M10" s="24">
        <v>42.7395</v>
      </c>
      <c r="N10" s="23">
        <v>41.471299999999999</v>
      </c>
      <c r="O10" s="24">
        <v>0</v>
      </c>
      <c r="P10" s="23">
        <v>32.422800000000002</v>
      </c>
      <c r="Q10" s="24">
        <v>49.175800000000002</v>
      </c>
      <c r="R10" s="23">
        <v>55.0565</v>
      </c>
      <c r="S10" s="24">
        <v>0</v>
      </c>
      <c r="T10" s="23">
        <v>0</v>
      </c>
      <c r="U10" s="24">
        <v>67.062200000000004</v>
      </c>
      <c r="V10" s="23">
        <v>0</v>
      </c>
      <c r="W10" s="24">
        <v>0</v>
      </c>
    </row>
    <row r="11" spans="1:23" ht="14.45" customHeight="1" x14ac:dyDescent="0.25">
      <c r="A11" s="17">
        <f>RANK(K11,K$2:K$135,0)</f>
        <v>10</v>
      </c>
      <c r="B11" s="25">
        <v>4316</v>
      </c>
      <c r="C11" s="25" t="str">
        <f>_xlfn.XLOOKUP(__xlnm._FilterDatabase_156[[#This Row],[SAPSA Number]],Table1[SAPSA number],Table1[Paid up])</f>
        <v>Y</v>
      </c>
      <c r="D11" s="19" t="str">
        <f>_xlfn.XLOOKUP(__xlnm._FilterDatabase_156[[#This Row],[SAPSA Number]],'DS Point summary'!A:A,'DS Point summary'!C:C)</f>
        <v>Wilhelm Jacobus</v>
      </c>
      <c r="E11" s="19" t="str">
        <f>_xlfn.XLOOKUP(__xlnm._FilterDatabase_156[[#This Row],[SAPSA Number]],'DS Point summary'!A:A,'DS Point summary'!D:D)</f>
        <v>Coetzee</v>
      </c>
      <c r="F11" s="20" t="str">
        <f>_xlfn.XLOOKUP(__xlnm._FilterDatabase_156[[#This Row],[SAPSA Number]],'DS Point summary'!A:A,'DS Point summary'!E:E)</f>
        <v>WJ</v>
      </c>
      <c r="G11" s="17" t="str">
        <f ca="1">_xlfn.XLOOKUP(__xlnm._FilterDatabase_156[[#This Row],[SAPSA Number]],'DS Point summary'!A:A,'DS Point summary'!F:F)</f>
        <v>S</v>
      </c>
      <c r="H11" s="19">
        <f ca="1">_xlfn.XLOOKUP(__xlnm._FilterDatabase_156[[#This Row],[SAPSA Number]],'DS Point summary'!A:A,'DS Point summary'!G:G)</f>
        <v>54</v>
      </c>
      <c r="I11" s="19" t="s">
        <v>374</v>
      </c>
      <c r="J11" s="21">
        <f>(IF(L11&gt;0,1,0)+(IF(M11&gt;0,1,0))+(IF(N11&gt;0,1,0))+(IF(O11&gt;0,1,0))+(IF(P11&gt;0,1,0))+(IF(Q11&gt;0,1,0))+(IF(R11&gt;0,1,0))+(IF(S11&gt;0,1,0))+(IF(T11&gt;0,1,0))+(IF(U11&gt;0,1,0))+(IF(V11&gt;0,1,0))+(IF(W11&gt;0,1,0)))</f>
        <v>6</v>
      </c>
      <c r="K11" s="22">
        <f>(LARGE(L11:W11,1)+LARGE(L11:W11,2)+LARGE(L11:W11,3)+LARGE(L11:W11,4)+LARGE(L11:W11,5))/5</f>
        <v>49.589680000000001</v>
      </c>
      <c r="L11" s="23">
        <v>43.811700000000002</v>
      </c>
      <c r="M11" s="24">
        <v>0</v>
      </c>
      <c r="N11" s="23">
        <v>49.440199999999997</v>
      </c>
      <c r="O11" s="24">
        <v>53.137099999999997</v>
      </c>
      <c r="P11" s="23">
        <v>47.066899999999997</v>
      </c>
      <c r="Q11" s="24">
        <v>0</v>
      </c>
      <c r="R11" s="23">
        <v>0</v>
      </c>
      <c r="S11" s="24">
        <v>50.429699999999997</v>
      </c>
      <c r="T11" s="23">
        <v>0</v>
      </c>
      <c r="U11" s="24">
        <v>47.874499999999998</v>
      </c>
      <c r="V11" s="23">
        <v>0</v>
      </c>
      <c r="W11" s="24">
        <v>0</v>
      </c>
    </row>
    <row r="12" spans="1:23" ht="14.45" customHeight="1" x14ac:dyDescent="0.25">
      <c r="A12" s="17">
        <f>RANK(K12,K$2:K$135,0)</f>
        <v>11</v>
      </c>
      <c r="B12" s="25">
        <v>6855</v>
      </c>
      <c r="C12" s="25" t="str">
        <f>_xlfn.XLOOKUP(__xlnm._FilterDatabase_156[[#This Row],[SAPSA Number]],Table1[SAPSA number],Table1[Paid up])</f>
        <v>Y</v>
      </c>
      <c r="D12" s="19" t="str">
        <f>_xlfn.XLOOKUP(__xlnm._FilterDatabase_156[[#This Row],[SAPSA Number]],'DS Point summary'!A:A,'DS Point summary'!C:C)</f>
        <v>Cornelius Jansen</v>
      </c>
      <c r="E12" s="19" t="str">
        <f>_xlfn.XLOOKUP(__xlnm._FilterDatabase_156[[#This Row],[SAPSA Number]],'DS Point summary'!A:A,'DS Point summary'!D:D)</f>
        <v>de Jager</v>
      </c>
      <c r="F12" s="20" t="str">
        <f>_xlfn.XLOOKUP(__xlnm._FilterDatabase_156[[#This Row],[SAPSA Number]],'DS Point summary'!A:A,'DS Point summary'!E:E)</f>
        <v>CJ</v>
      </c>
      <c r="G12" s="17" t="str">
        <f ca="1">_xlfn.XLOOKUP(__xlnm._FilterDatabase_156[[#This Row],[SAPSA Number]],'DS Point summary'!A:A,'DS Point summary'!F:F)</f>
        <v xml:space="preserve"> </v>
      </c>
      <c r="H12" s="19">
        <f ca="1">_xlfn.XLOOKUP(__xlnm._FilterDatabase_156[[#This Row],[SAPSA Number]],'DS Point summary'!A:A,'DS Point summary'!G:G)</f>
        <v>38</v>
      </c>
      <c r="I12" s="19" t="s">
        <v>374</v>
      </c>
      <c r="J12" s="21">
        <f>(IF(L12&gt;0,1,0)+(IF(M12&gt;0,1,0))+(IF(N12&gt;0,1,0))+(IF(O12&gt;0,1,0))+(IF(P12&gt;0,1,0))+(IF(Q12&gt;0,1,0))+(IF(R12&gt;0,1,0))+(IF(S12&gt;0,1,0))+(IF(T12&gt;0,1,0))+(IF(U12&gt;0,1,0))+(IF(V12&gt;0,1,0))+(IF(W12&gt;0,1,0)))</f>
        <v>6</v>
      </c>
      <c r="K12" s="22">
        <f>(LARGE(L12:W12,1)+LARGE(L12:W12,2)+LARGE(L12:W12,3)+LARGE(L12:W12,4)+LARGE(L12:W12,5))/5</f>
        <v>46.980219999999996</v>
      </c>
      <c r="L12" s="23">
        <v>1E-4</v>
      </c>
      <c r="M12" s="24">
        <v>42.386600000000001</v>
      </c>
      <c r="N12" s="23">
        <v>48.370699999999999</v>
      </c>
      <c r="O12" s="24">
        <v>0</v>
      </c>
      <c r="P12" s="23">
        <v>0</v>
      </c>
      <c r="Q12" s="24">
        <v>0</v>
      </c>
      <c r="R12" s="23">
        <v>42.855899999999998</v>
      </c>
      <c r="S12" s="24">
        <v>51.335500000000003</v>
      </c>
      <c r="T12" s="23">
        <v>49.952399999999997</v>
      </c>
      <c r="U12" s="24">
        <v>0</v>
      </c>
      <c r="V12" s="23">
        <v>0</v>
      </c>
      <c r="W12" s="24">
        <v>0</v>
      </c>
    </row>
    <row r="13" spans="1:23" ht="14.45" customHeight="1" x14ac:dyDescent="0.25">
      <c r="A13" s="17">
        <f>RANK(K13,K$2:K$135,0)</f>
        <v>12</v>
      </c>
      <c r="B13" s="25">
        <v>3822</v>
      </c>
      <c r="C13" s="25" t="str">
        <f>_xlfn.XLOOKUP(__xlnm._FilterDatabase_156[[#This Row],[SAPSA Number]],Table1[SAPSA number],Table1[Paid up])</f>
        <v>Y</v>
      </c>
      <c r="D13" s="19" t="str">
        <f>_xlfn.XLOOKUP(__xlnm._FilterDatabase_156[[#This Row],[SAPSA Number]],'DS Point summary'!A:A,'DS Point summary'!C:C)</f>
        <v>Wayne Erald</v>
      </c>
      <c r="E13" s="19" t="str">
        <f>_xlfn.XLOOKUP(__xlnm._FilterDatabase_156[[#This Row],[SAPSA Number]],'DS Point summary'!A:A,'DS Point summary'!D:D)</f>
        <v>Schmidt</v>
      </c>
      <c r="F13" s="20" t="str">
        <f>_xlfn.XLOOKUP(__xlnm._FilterDatabase_156[[#This Row],[SAPSA Number]],'DS Point summary'!A:A,'DS Point summary'!E:E)</f>
        <v>WE</v>
      </c>
      <c r="G13" s="17" t="str">
        <f ca="1">_xlfn.XLOOKUP(__xlnm._FilterDatabase_156[[#This Row],[SAPSA Number]],'DS Point summary'!A:A,'DS Point summary'!F:F)</f>
        <v>S</v>
      </c>
      <c r="H13" s="19">
        <f ca="1">_xlfn.XLOOKUP(__xlnm._FilterDatabase_156[[#This Row],[SAPSA Number]],'DS Point summary'!A:A,'DS Point summary'!G:G)</f>
        <v>51</v>
      </c>
      <c r="I13" s="19" t="s">
        <v>374</v>
      </c>
      <c r="J13" s="21">
        <f>(IF(L13&gt;0,1,0)+(IF(M13&gt;0,1,0))+(IF(N13&gt;0,1,0))+(IF(O13&gt;0,1,0))+(IF(P13&gt;0,1,0))+(IF(Q13&gt;0,1,0))+(IF(R13&gt;0,1,0))+(IF(S13&gt;0,1,0))+(IF(T13&gt;0,1,0))+(IF(U13&gt;0,1,0))+(IF(V13&gt;0,1,0))+(IF(W13&gt;0,1,0)))</f>
        <v>3</v>
      </c>
      <c r="K13" s="22">
        <f>(LARGE(L13:W13,1)+LARGE(L13:W13,2)+LARGE(L13:W13,3)+LARGE(L13:W13,4)+LARGE(L13:W13,5))/5</f>
        <v>37.923380000000009</v>
      </c>
      <c r="L13" s="23">
        <v>0</v>
      </c>
      <c r="M13" s="24">
        <v>0</v>
      </c>
      <c r="N13" s="23">
        <v>64.841800000000006</v>
      </c>
      <c r="O13" s="24">
        <v>0</v>
      </c>
      <c r="P13" s="23">
        <v>64.807100000000005</v>
      </c>
      <c r="Q13" s="24">
        <v>0</v>
      </c>
      <c r="R13" s="23">
        <v>0</v>
      </c>
      <c r="S13" s="24">
        <v>0</v>
      </c>
      <c r="T13" s="23">
        <v>0</v>
      </c>
      <c r="U13" s="24">
        <v>0</v>
      </c>
      <c r="V13" s="23">
        <v>0</v>
      </c>
      <c r="W13" s="24">
        <v>59.968000000000004</v>
      </c>
    </row>
    <row r="14" spans="1:23" ht="14.45" customHeight="1" x14ac:dyDescent="0.25">
      <c r="A14" s="17">
        <f>RANK(K14,K$2:K$135,0)</f>
        <v>13</v>
      </c>
      <c r="B14" s="25">
        <v>7132</v>
      </c>
      <c r="C14" s="25" t="str">
        <f>_xlfn.XLOOKUP(__xlnm._FilterDatabase_156[[#This Row],[SAPSA Number]],Table1[SAPSA number],Table1[Paid up])</f>
        <v>Y</v>
      </c>
      <c r="D14" s="19" t="str">
        <f>_xlfn.XLOOKUP(__xlnm._FilterDatabase_156[[#This Row],[SAPSA Number]],'DS Point summary'!A:A,'DS Point summary'!C:C)</f>
        <v>Yussuf</v>
      </c>
      <c r="E14" s="19" t="str">
        <f>_xlfn.XLOOKUP(__xlnm._FilterDatabase_156[[#This Row],[SAPSA Number]],'DS Point summary'!A:A,'DS Point summary'!D:D)</f>
        <v>Mayet</v>
      </c>
      <c r="F14" s="20" t="str">
        <f>_xlfn.XLOOKUP(__xlnm._FilterDatabase_156[[#This Row],[SAPSA Number]],'DS Point summary'!A:A,'DS Point summary'!E:E)</f>
        <v>Y</v>
      </c>
      <c r="G14" s="17" t="str">
        <f ca="1">_xlfn.XLOOKUP(__xlnm._FilterDatabase_156[[#This Row],[SAPSA Number]],'DS Point summary'!A:A,'DS Point summary'!F:F)</f>
        <v>GS</v>
      </c>
      <c r="H14" s="19">
        <f>_xlfn.XLOOKUP(__xlnm._FilterDatabase_156[[#This Row],[SAPSA Number]],'DS Point summary'!A:A,'DS Point summary'!G:G)</f>
        <v>0</v>
      </c>
      <c r="I14" s="19" t="s">
        <v>374</v>
      </c>
      <c r="J14" s="21">
        <f>(IF(L14&gt;0,1,0)+(IF(M14&gt;0,1,0))+(IF(N14&gt;0,1,0))+(IF(O14&gt;0,1,0))+(IF(P14&gt;0,1,0))+(IF(Q14&gt;0,1,0))+(IF(R14&gt;0,1,0))+(IF(S14&gt;0,1,0))+(IF(T14&gt;0,1,0))+(IF(U14&gt;0,1,0))+(IF(V14&gt;0,1,0))+(IF(W14&gt;0,1,0)))</f>
        <v>4</v>
      </c>
      <c r="K14" s="22">
        <f>(LARGE(L14:W14,1)+LARGE(L14:W14,2)+LARGE(L14:W14,3)+LARGE(L14:W14,4)+LARGE(L14:W14,5))/5</f>
        <v>29.763740000000002</v>
      </c>
      <c r="L14" s="23">
        <v>0</v>
      </c>
      <c r="M14" s="24">
        <v>0</v>
      </c>
      <c r="N14" s="23">
        <v>0</v>
      </c>
      <c r="O14" s="24">
        <v>0</v>
      </c>
      <c r="P14" s="23">
        <v>0</v>
      </c>
      <c r="Q14" s="24">
        <v>0</v>
      </c>
      <c r="R14" s="23">
        <v>26.813199999999998</v>
      </c>
      <c r="S14" s="24">
        <v>27.464600000000001</v>
      </c>
      <c r="T14" s="23">
        <v>0</v>
      </c>
      <c r="U14" s="24">
        <v>48.304699999999997</v>
      </c>
      <c r="V14" s="23">
        <v>0</v>
      </c>
      <c r="W14" s="24">
        <v>46.236199999999997</v>
      </c>
    </row>
    <row r="15" spans="1:23" ht="14.45" customHeight="1" x14ac:dyDescent="0.25">
      <c r="A15" s="17">
        <f>RANK(K15,K$2:K$135,0)</f>
        <v>14</v>
      </c>
      <c r="B15" s="18">
        <v>3339</v>
      </c>
      <c r="C15" s="114" t="str">
        <f>_xlfn.XLOOKUP(__xlnm._FilterDatabase_156[[#This Row],[SAPSA Number]],Table1[SAPSA number],Table1[Paid up])</f>
        <v>Y</v>
      </c>
      <c r="D15" s="19" t="str">
        <f>_xlfn.XLOOKUP(__xlnm._FilterDatabase_156[[#This Row],[SAPSA Number]],'DS Point summary'!A:A,'DS Point summary'!C:C)</f>
        <v>Hendrik Johannes</v>
      </c>
      <c r="E15" s="19" t="str">
        <f>_xlfn.XLOOKUP(__xlnm._FilterDatabase_156[[#This Row],[SAPSA Number]],'DS Point summary'!A:A,'DS Point summary'!D:D)</f>
        <v>Joubert</v>
      </c>
      <c r="F15" s="20" t="str">
        <f>_xlfn.XLOOKUP(__xlnm._FilterDatabase_156[[#This Row],[SAPSA Number]],'DS Point summary'!A:A,'DS Point summary'!E:E)</f>
        <v>HJ</v>
      </c>
      <c r="G15" s="17" t="str">
        <f ca="1">_xlfn.XLOOKUP(__xlnm._FilterDatabase_156[[#This Row],[SAPSA Number]],'DS Point summary'!A:A,'DS Point summary'!F:F)</f>
        <v>S</v>
      </c>
      <c r="H15" s="19">
        <f ca="1">_xlfn.XLOOKUP(__xlnm._FilterDatabase_156[[#This Row],[SAPSA Number]],'DS Point summary'!A:A,'DS Point summary'!G:G)</f>
        <v>51</v>
      </c>
      <c r="I15" s="19" t="s">
        <v>374</v>
      </c>
      <c r="J15" s="21">
        <f>(IF(L15&gt;0,1,0)+(IF(M15&gt;0,1,0))+(IF(N15&gt;0,1,0))+(IF(O15&gt;0,1,0))+(IF(P15&gt;0,1,0))+(IF(Q15&gt;0,1,0))+(IF(R15&gt;0,1,0))+(IF(S15&gt;0,1,0))+(IF(T15&gt;0,1,0))+(IF(U15&gt;0,1,0))+(IF(V15&gt;0,1,0))+(IF(W15&gt;0,1,0)))</f>
        <v>3</v>
      </c>
      <c r="K15" s="22">
        <f>(LARGE(L15:W15,1)+LARGE(L15:W15,2)+LARGE(L15:W15,3)+LARGE(L15:W15,4)+LARGE(L15:W15,5))/5</f>
        <v>27.671139999999998</v>
      </c>
      <c r="L15" s="23">
        <v>0</v>
      </c>
      <c r="M15" s="24">
        <v>0</v>
      </c>
      <c r="N15" s="23">
        <v>46.906999999999996</v>
      </c>
      <c r="O15" s="24">
        <v>0</v>
      </c>
      <c r="P15" s="23">
        <v>47.295499999999997</v>
      </c>
      <c r="Q15" s="24">
        <v>0</v>
      </c>
      <c r="R15" s="23">
        <v>0</v>
      </c>
      <c r="S15" s="24">
        <v>0</v>
      </c>
      <c r="T15" s="23">
        <v>0</v>
      </c>
      <c r="U15" s="24">
        <v>44.153199999999998</v>
      </c>
      <c r="V15" s="23">
        <v>0</v>
      </c>
      <c r="W15" s="24">
        <v>0</v>
      </c>
    </row>
    <row r="16" spans="1:23" ht="14.45" customHeight="1" x14ac:dyDescent="0.25">
      <c r="A16" s="17">
        <f>RANK(K16,K$2:K$135,0)</f>
        <v>15</v>
      </c>
      <c r="B16" s="25">
        <v>6797</v>
      </c>
      <c r="C16" s="25" t="str">
        <f>_xlfn.XLOOKUP(__xlnm._FilterDatabase_156[[#This Row],[SAPSA Number]],Table1[SAPSA number],Table1[Paid up])</f>
        <v>Y</v>
      </c>
      <c r="D16" s="19" t="str">
        <f>_xlfn.XLOOKUP(__xlnm._FilterDatabase_156[[#This Row],[SAPSA Number]],'DS Point summary'!A:A,'DS Point summary'!C:C)</f>
        <v>Johann Andries</v>
      </c>
      <c r="E16" s="19" t="str">
        <f>_xlfn.XLOOKUP(__xlnm._FilterDatabase_156[[#This Row],[SAPSA Number]],'DS Point summary'!A:A,'DS Point summary'!D:D)</f>
        <v>Swart</v>
      </c>
      <c r="F16" s="20" t="str">
        <f>_xlfn.XLOOKUP(__xlnm._FilterDatabase_156[[#This Row],[SAPSA Number]],'DS Point summary'!A:A,'DS Point summary'!E:E)</f>
        <v>JA</v>
      </c>
      <c r="G16" s="17">
        <f>_xlfn.XLOOKUP(__xlnm._FilterDatabase_156[[#This Row],[SAPSA Number]],'DS Point summary'!A:A,'DS Point summary'!F:F)</f>
        <v>0</v>
      </c>
      <c r="H16" s="19">
        <f ca="1">_xlfn.XLOOKUP(__xlnm._FilterDatabase_156[[#This Row],[SAPSA Number]],'DS Point summary'!A:A,'DS Point summary'!G:G)</f>
        <v>23</v>
      </c>
      <c r="I16" s="19" t="s">
        <v>374</v>
      </c>
      <c r="J16" s="21">
        <f>(IF(L16&gt;0,1,0)+(IF(M16&gt;0,1,0))+(IF(N16&gt;0,1,0))+(IF(O16&gt;0,1,0))+(IF(P16&gt;0,1,0))+(IF(Q16&gt;0,1,0))+(IF(R16&gt;0,1,0))+(IF(S16&gt;0,1,0))+(IF(T16&gt;0,1,0))+(IF(U16&gt;0,1,0))+(IF(V16&gt;0,1,0))+(IF(W16&gt;0,1,0)))</f>
        <v>2</v>
      </c>
      <c r="K16" s="22">
        <f>(LARGE(L16:W16,1)+LARGE(L16:W16,2)+LARGE(L16:W16,3)+LARGE(L16:W16,4)+LARGE(L16:W16,5))/5</f>
        <v>23.877660000000002</v>
      </c>
      <c r="L16" s="23">
        <v>0</v>
      </c>
      <c r="M16" s="24">
        <v>0</v>
      </c>
      <c r="N16" s="23">
        <v>53.378700000000002</v>
      </c>
      <c r="O16" s="24">
        <v>0</v>
      </c>
      <c r="P16" s="23">
        <v>0</v>
      </c>
      <c r="Q16" s="24">
        <v>0</v>
      </c>
      <c r="R16" s="23">
        <v>0</v>
      </c>
      <c r="S16" s="24">
        <v>66.009600000000006</v>
      </c>
      <c r="T16" s="23">
        <v>0</v>
      </c>
      <c r="U16" s="24">
        <v>0</v>
      </c>
      <c r="V16" s="23">
        <v>0</v>
      </c>
      <c r="W16" s="24">
        <v>0</v>
      </c>
    </row>
    <row r="17" spans="1:23" ht="14.45" customHeight="1" x14ac:dyDescent="0.25">
      <c r="A17" s="17">
        <f>RANK(K17,K$2:K$135,0)</f>
        <v>16</v>
      </c>
      <c r="B17" s="25">
        <v>7065</v>
      </c>
      <c r="C17" s="25" t="str">
        <f>_xlfn.XLOOKUP(__xlnm._FilterDatabase_156[[#This Row],[SAPSA Number]],Table1[SAPSA number],Table1[Paid up])</f>
        <v>Y</v>
      </c>
      <c r="D17" s="19" t="str">
        <f>_xlfn.XLOOKUP(__xlnm._FilterDatabase_156[[#This Row],[SAPSA Number]],'DS Point summary'!A:A,'DS Point summary'!C:C)</f>
        <v>Wesley Austin</v>
      </c>
      <c r="E17" s="19" t="str">
        <f>_xlfn.XLOOKUP(__xlnm._FilterDatabase_156[[#This Row],[SAPSA Number]],'DS Point summary'!A:A,'DS Point summary'!D:D)</f>
        <v>Kiloh</v>
      </c>
      <c r="F17" s="20" t="str">
        <f>_xlfn.XLOOKUP(__xlnm._FilterDatabase_156[[#This Row],[SAPSA Number]],'DS Point summary'!A:A,'DS Point summary'!E:E)</f>
        <v>WA</v>
      </c>
      <c r="G17" s="17" t="str">
        <f ca="1">_xlfn.XLOOKUP(__xlnm._FilterDatabase_156[[#This Row],[SAPSA Number]],'DS Point summary'!A:A,'DS Point summary'!F:F)</f>
        <v xml:space="preserve"> </v>
      </c>
      <c r="H17" s="19">
        <f>_xlfn.XLOOKUP(__xlnm._FilterDatabase_156[[#This Row],[SAPSA Number]],'DS Point summary'!A:A,'DS Point summary'!G:G)</f>
        <v>0</v>
      </c>
      <c r="I17" s="19" t="s">
        <v>374</v>
      </c>
      <c r="J17" s="21">
        <f>(IF(L17&gt;0,1,0)+(IF(M17&gt;0,1,0))+(IF(N17&gt;0,1,0))+(IF(O17&gt;0,1,0))+(IF(P17&gt;0,1,0))+(IF(Q17&gt;0,1,0))+(IF(R17&gt;0,1,0))+(IF(S17&gt;0,1,0))+(IF(T17&gt;0,1,0))+(IF(U17&gt;0,1,0))+(IF(V17&gt;0,1,0))+(IF(W17&gt;0,1,0)))</f>
        <v>3</v>
      </c>
      <c r="K17" s="22">
        <f>(LARGE(L17:W17,1)+LARGE(L17:W17,2)+LARGE(L17:W17,3)+LARGE(L17:W17,4)+LARGE(L17:W17,5))/5</f>
        <v>19.927060000000001</v>
      </c>
      <c r="L17" s="23">
        <v>0</v>
      </c>
      <c r="M17" s="24">
        <v>0</v>
      </c>
      <c r="N17" s="23">
        <v>0</v>
      </c>
      <c r="O17" s="24">
        <v>24.202000000000002</v>
      </c>
      <c r="P17" s="23">
        <v>37.630499999999998</v>
      </c>
      <c r="Q17" s="24">
        <v>37.802799999999998</v>
      </c>
      <c r="R17" s="23">
        <v>0</v>
      </c>
      <c r="S17" s="24">
        <v>0</v>
      </c>
      <c r="T17" s="23">
        <v>0</v>
      </c>
      <c r="U17" s="24">
        <v>0</v>
      </c>
      <c r="V17" s="23">
        <v>0</v>
      </c>
      <c r="W17" s="24">
        <v>0</v>
      </c>
    </row>
    <row r="18" spans="1:23" ht="14.45" customHeight="1" x14ac:dyDescent="0.25">
      <c r="A18" s="17">
        <f>RANK(K18,K$2:K$135,0)</f>
        <v>17</v>
      </c>
      <c r="B18" s="25">
        <v>6395</v>
      </c>
      <c r="C18" s="114" t="str">
        <f>_xlfn.XLOOKUP(__xlnm._FilterDatabase_156[[#This Row],[SAPSA Number]],Table1[SAPSA number],Table1[Paid up])</f>
        <v>Y</v>
      </c>
      <c r="D18" s="19" t="str">
        <f>_xlfn.XLOOKUP(__xlnm._FilterDatabase_156[[#This Row],[SAPSA Number]],'DS Point summary'!A:A,'DS Point summary'!C:C)</f>
        <v>Andre Jacque</v>
      </c>
      <c r="E18" s="19" t="str">
        <f>_xlfn.XLOOKUP(__xlnm._FilterDatabase_156[[#This Row],[SAPSA Number]],'DS Point summary'!A:A,'DS Point summary'!D:D)</f>
        <v>Loubser</v>
      </c>
      <c r="F18" s="20" t="str">
        <f>_xlfn.XLOOKUP(__xlnm._FilterDatabase_156[[#This Row],[SAPSA Number]],'DS Point summary'!A:A,'DS Point summary'!E:E)</f>
        <v>AJP</v>
      </c>
      <c r="G18" s="17" t="str">
        <f>_xlfn.XLOOKUP(__xlnm._FilterDatabase_156[[#This Row],[SAPSA Number]],'DS Point summary'!A:A,'DS Point summary'!F:F)</f>
        <v>Y</v>
      </c>
      <c r="H18" s="19">
        <f>_xlfn.XLOOKUP(__xlnm._FilterDatabase_156[[#This Row],[SAPSA Number]],'DS Point summary'!A:A,'DS Point summary'!G:G)</f>
        <v>0</v>
      </c>
      <c r="I18" s="19" t="s">
        <v>374</v>
      </c>
      <c r="J18" s="21">
        <f>(IF(L18&gt;0,1,0)+(IF(M18&gt;0,1,0))+(IF(N18&gt;0,1,0))+(IF(O18&gt;0,1,0))+(IF(P18&gt;0,1,0))+(IF(Q18&gt;0,1,0))+(IF(R18&gt;0,1,0))+(IF(S18&gt;0,1,0))+(IF(T18&gt;0,1,0))+(IF(U18&gt;0,1,0))+(IF(V18&gt;0,1,0))+(IF(W18&gt;0,1,0)))</f>
        <v>2</v>
      </c>
      <c r="K18" s="22">
        <f>(LARGE(L18:W18,1)+LARGE(L18:W18,2)+LARGE(L18:W18,3)+LARGE(L18:W18,4)+LARGE(L18:W18,5))/5</f>
        <v>19.560840000000002</v>
      </c>
      <c r="L18" s="23">
        <v>0</v>
      </c>
      <c r="M18" s="24">
        <v>0</v>
      </c>
      <c r="N18" s="23">
        <v>0</v>
      </c>
      <c r="O18" s="24">
        <v>0</v>
      </c>
      <c r="P18" s="23">
        <v>0</v>
      </c>
      <c r="Q18" s="24">
        <v>0</v>
      </c>
      <c r="R18" s="23">
        <v>0</v>
      </c>
      <c r="S18" s="24">
        <v>59.358499999999999</v>
      </c>
      <c r="T18" s="23">
        <v>38.445700000000002</v>
      </c>
      <c r="U18" s="24">
        <v>0</v>
      </c>
      <c r="V18" s="23">
        <v>0</v>
      </c>
      <c r="W18" s="24">
        <v>0</v>
      </c>
    </row>
    <row r="19" spans="1:23" ht="14.45" customHeight="1" x14ac:dyDescent="0.25">
      <c r="A19" s="17">
        <f>RANK(K19,K$2:K$139,0)</f>
        <v>18</v>
      </c>
      <c r="B19" s="25">
        <v>4711</v>
      </c>
      <c r="C19" s="132" t="str">
        <f>_xlfn.XLOOKUP(__xlnm._FilterDatabase_156[[#This Row],[SAPSA Number]],Table1[SAPSA number],Table1[Paid up])</f>
        <v>Y</v>
      </c>
      <c r="D19" s="19" t="str">
        <f>_xlfn.XLOOKUP(__xlnm._FilterDatabase_156[[#This Row],[SAPSA Number]],'DS Point summary'!A:A,'DS Point summary'!C:C)</f>
        <v>Dirk</v>
      </c>
      <c r="E19" s="19" t="str">
        <f>_xlfn.XLOOKUP(__xlnm._FilterDatabase_156[[#This Row],[SAPSA Number]],'DS Point summary'!A:A,'DS Point summary'!D:D)</f>
        <v>van der Walt</v>
      </c>
      <c r="F19" s="20" t="str">
        <f>_xlfn.XLOOKUP(__xlnm._FilterDatabase_156[[#This Row],[SAPSA Number]],'DS Point summary'!A:A,'DS Point summary'!E:E)</f>
        <v>D</v>
      </c>
      <c r="G19" s="17" t="str">
        <f ca="1">_xlfn.XLOOKUP(__xlnm._FilterDatabase_156[[#This Row],[SAPSA Number]],'DS Point summary'!A:A,'DS Point summary'!F:F)</f>
        <v xml:space="preserve"> </v>
      </c>
      <c r="H19" s="19">
        <f>_xlfn.XLOOKUP(__xlnm._FilterDatabase_156[[#This Row],[SAPSA Number]],'DS Point summary'!A:A,'DS Point summary'!G:G)</f>
        <v>0</v>
      </c>
      <c r="I19" s="19" t="s">
        <v>374</v>
      </c>
      <c r="J19" s="21">
        <f>(IF(L19&gt;0,1,0)+(IF(M19&gt;0,1,0))+(IF(N19&gt;0,1,0))+(IF(O19&gt;0,1,0))+(IF(P19&gt;0,1,0))+(IF(Q19&gt;0,1,0))+(IF(R19&gt;0,1,0))+(IF(S19&gt;0,1,0))+(IF(T19&gt;0,1,0))+(IF(U19&gt;0,1,0))+(IF(V19&gt;0,1,0))+(IF(W19&gt;0,1,0)))</f>
        <v>1</v>
      </c>
      <c r="K19" s="22">
        <f>(LARGE(L19:W19,1)+LARGE(L19:W19,2)+LARGE(L19:W19,3)+LARGE(L19:W19,4)+LARGE(L19:W19,5))/5</f>
        <v>19.0807</v>
      </c>
      <c r="L19" s="23">
        <v>0</v>
      </c>
      <c r="M19" s="24">
        <v>0</v>
      </c>
      <c r="N19" s="23">
        <v>0</v>
      </c>
      <c r="O19" s="24">
        <v>0</v>
      </c>
      <c r="P19" s="23">
        <v>0</v>
      </c>
      <c r="Q19" s="24">
        <v>0</v>
      </c>
      <c r="R19" s="23">
        <v>0</v>
      </c>
      <c r="S19" s="24">
        <v>95.403499999999994</v>
      </c>
      <c r="T19" s="23">
        <v>0</v>
      </c>
      <c r="U19" s="24">
        <v>0</v>
      </c>
      <c r="V19" s="23">
        <v>0</v>
      </c>
      <c r="W19" s="24">
        <v>0</v>
      </c>
    </row>
    <row r="20" spans="1:23" ht="14.45" customHeight="1" x14ac:dyDescent="0.25">
      <c r="A20" s="17">
        <f>RANK(K20,K$2:K$135,0)</f>
        <v>19</v>
      </c>
      <c r="B20" s="25">
        <v>7260</v>
      </c>
      <c r="C20" s="25" t="str">
        <f>_xlfn.XLOOKUP(__xlnm._FilterDatabase_156[[#This Row],[SAPSA Number]],Table1[SAPSA number],Table1[Paid up])</f>
        <v>Y</v>
      </c>
      <c r="D20" s="19" t="str">
        <f>_xlfn.XLOOKUP(__xlnm._FilterDatabase_156[[#This Row],[SAPSA Number]],'DS Point summary'!A:A,'DS Point summary'!C:C)</f>
        <v>Glenn</v>
      </c>
      <c r="E20" s="19" t="str">
        <f>_xlfn.XLOOKUP(__xlnm._FilterDatabase_156[[#This Row],[SAPSA Number]],'DS Point summary'!A:A,'DS Point summary'!D:D)</f>
        <v>Kieser</v>
      </c>
      <c r="F20" s="20" t="str">
        <f>_xlfn.XLOOKUP(__xlnm._FilterDatabase_156[[#This Row],[SAPSA Number]],'DS Point summary'!A:A,'DS Point summary'!E:E)</f>
        <v>G</v>
      </c>
      <c r="G20" s="17" t="str">
        <f ca="1">_xlfn.XLOOKUP(__xlnm._FilterDatabase_156[[#This Row],[SAPSA Number]],'DS Point summary'!A:A,'DS Point summary'!F:F)</f>
        <v>S</v>
      </c>
      <c r="H20" s="19">
        <f ca="1">_xlfn.XLOOKUP(__xlnm._FilterDatabase_156[[#This Row],[SAPSA Number]],'DS Point summary'!A:A,'DS Point summary'!G:G)</f>
        <v>59</v>
      </c>
      <c r="I20" s="19" t="s">
        <v>374</v>
      </c>
      <c r="J20" s="21">
        <f>(IF(L20&gt;0,1,0)+(IF(M20&gt;0,1,0))+(IF(N20&gt;0,1,0))+(IF(O20&gt;0,1,0))+(IF(P20&gt;0,1,0))+(IF(Q20&gt;0,1,0))+(IF(R20&gt;0,1,0))+(IF(S20&gt;0,1,0))+(IF(T20&gt;0,1,0))+(IF(U20&gt;0,1,0))+(IF(V20&gt;0,1,0))+(IF(W20&gt;0,1,0)))</f>
        <v>3</v>
      </c>
      <c r="K20" s="22">
        <f>(LARGE(L20:W20,1)+LARGE(L20:W20,2)+LARGE(L20:W20,3)+LARGE(L20:W20,4)+LARGE(L20:W20,5))/5</f>
        <v>18.117699999999999</v>
      </c>
      <c r="L20" s="23">
        <v>0</v>
      </c>
      <c r="M20" s="24">
        <v>0</v>
      </c>
      <c r="N20" s="23">
        <v>0</v>
      </c>
      <c r="O20" s="24">
        <v>0</v>
      </c>
      <c r="P20" s="23">
        <v>0</v>
      </c>
      <c r="Q20" s="24">
        <v>0</v>
      </c>
      <c r="R20" s="23">
        <v>0</v>
      </c>
      <c r="S20" s="24">
        <v>0</v>
      </c>
      <c r="T20" s="23">
        <v>0</v>
      </c>
      <c r="U20" s="24">
        <v>27.920999999999999</v>
      </c>
      <c r="V20" s="23">
        <v>22.837</v>
      </c>
      <c r="W20" s="24">
        <v>39.830500000000001</v>
      </c>
    </row>
    <row r="21" spans="1:23" ht="14.45" customHeight="1" x14ac:dyDescent="0.25">
      <c r="A21" s="17">
        <f>RANK(K21,K$2:K$135,0)</f>
        <v>20</v>
      </c>
      <c r="B21" s="25">
        <v>3576</v>
      </c>
      <c r="C21" s="25" t="str">
        <f>_xlfn.XLOOKUP(__xlnm._FilterDatabase_156[[#This Row],[SAPSA Number]],Table1[SAPSA number],Table1[Paid up])</f>
        <v>Y</v>
      </c>
      <c r="D21" s="19" t="str">
        <f>_xlfn.XLOOKUP(__xlnm._FilterDatabase_156[[#This Row],[SAPSA Number]],'DS Point summary'!A:A,'DS Point summary'!C:C)</f>
        <v>Christoff Mechiel</v>
      </c>
      <c r="E21" s="19" t="str">
        <f>_xlfn.XLOOKUP(__xlnm._FilterDatabase_156[[#This Row],[SAPSA Number]],'DS Point summary'!A:A,'DS Point summary'!D:D)</f>
        <v>Brandt</v>
      </c>
      <c r="F21" s="20" t="str">
        <f>_xlfn.XLOOKUP(__xlnm._FilterDatabase_156[[#This Row],[SAPSA Number]],'DS Point summary'!A:A,'DS Point summary'!E:E)</f>
        <v>CM</v>
      </c>
      <c r="G21" s="17" t="str">
        <f ca="1">_xlfn.XLOOKUP(__xlnm._FilterDatabase_156[[#This Row],[SAPSA Number]],'DS Point summary'!A:A,'DS Point summary'!F:F)</f>
        <v xml:space="preserve"> </v>
      </c>
      <c r="H21" s="19">
        <f ca="1">_xlfn.XLOOKUP(__xlnm._FilterDatabase_156[[#This Row],[SAPSA Number]],'DS Point summary'!A:A,'DS Point summary'!G:G)</f>
        <v>46</v>
      </c>
      <c r="I21" s="19" t="s">
        <v>374</v>
      </c>
      <c r="J21" s="21">
        <f>(IF(L21&gt;0,1,0)+(IF(M21&gt;0,1,0))+(IF(N21&gt;0,1,0))+(IF(O21&gt;0,1,0))+(IF(P21&gt;0,1,0))+(IF(Q21&gt;0,1,0))+(IF(R21&gt;0,1,0))+(IF(S21&gt;0,1,0))+(IF(T21&gt;0,1,0))+(IF(U21&gt;0,1,0))+(IF(V21&gt;0,1,0))+(IF(W21&gt;0,1,0)))</f>
        <v>1</v>
      </c>
      <c r="K21" s="22">
        <f>(LARGE(L21:W21,1)+LARGE(L21:W21,2)+LARGE(L21:W21,3)+LARGE(L21:W21,4)+LARGE(L21:W21,5))/5</f>
        <v>16.499199999999998</v>
      </c>
      <c r="L21" s="23">
        <v>0</v>
      </c>
      <c r="M21" s="24">
        <v>0</v>
      </c>
      <c r="N21" s="23">
        <v>0</v>
      </c>
      <c r="O21" s="24">
        <v>0</v>
      </c>
      <c r="P21" s="23">
        <v>0</v>
      </c>
      <c r="Q21" s="24">
        <v>0</v>
      </c>
      <c r="R21" s="23">
        <v>0</v>
      </c>
      <c r="S21" s="24">
        <v>0</v>
      </c>
      <c r="T21" s="23">
        <v>0</v>
      </c>
      <c r="U21" s="24">
        <v>0</v>
      </c>
      <c r="V21" s="23">
        <v>82.495999999999995</v>
      </c>
      <c r="W21" s="24">
        <v>0</v>
      </c>
    </row>
    <row r="22" spans="1:23" ht="14.45" customHeight="1" x14ac:dyDescent="0.25">
      <c r="A22" s="17">
        <f>RANK(K22,K$2:K$135,0)</f>
        <v>21</v>
      </c>
      <c r="B22" s="25">
        <v>2688</v>
      </c>
      <c r="C22" s="25" t="str">
        <f>_xlfn.XLOOKUP(__xlnm._FilterDatabase_156[[#This Row],[SAPSA Number]],Table1[SAPSA number],Table1[Paid up])</f>
        <v>Y</v>
      </c>
      <c r="D22" s="19" t="str">
        <f>_xlfn.XLOOKUP(__xlnm._FilterDatabase_156[[#This Row],[SAPSA Number]],'DS Point summary'!A:A,'DS Point summary'!C:C)</f>
        <v>Durandt Hendrik</v>
      </c>
      <c r="E22" s="19" t="str">
        <f>_xlfn.XLOOKUP(__xlnm._FilterDatabase_156[[#This Row],[SAPSA Number]],'DS Point summary'!A:A,'DS Point summary'!D:D)</f>
        <v>Storm</v>
      </c>
      <c r="F22" s="20" t="str">
        <f>_xlfn.XLOOKUP(__xlnm._FilterDatabase_156[[#This Row],[SAPSA Number]],'DS Point summary'!A:A,'DS Point summary'!E:E)</f>
        <v>DH</v>
      </c>
      <c r="G22" s="17" t="str">
        <f ca="1">_xlfn.XLOOKUP(__xlnm._FilterDatabase_156[[#This Row],[SAPSA Number]],'DS Point summary'!A:A,'DS Point summary'!F:F)</f>
        <v xml:space="preserve"> </v>
      </c>
      <c r="H22" s="19">
        <f ca="1">_xlfn.XLOOKUP(__xlnm._FilterDatabase_156[[#This Row],[SAPSA Number]],'DS Point summary'!A:A,'DS Point summary'!G:G)</f>
        <v>22</v>
      </c>
      <c r="I22" s="19" t="s">
        <v>374</v>
      </c>
      <c r="J22" s="21">
        <f>(IF(L22&gt;0,1,0)+(IF(M22&gt;0,1,0))+(IF(N22&gt;0,1,0))+(IF(O22&gt;0,1,0))+(IF(P22&gt;0,1,0))+(IF(Q22&gt;0,1,0))+(IF(R22&gt;0,1,0))+(IF(S22&gt;0,1,0))+(IF(T22&gt;0,1,0))+(IF(U22&gt;0,1,0))+(IF(V22&gt;0,1,0))+(IF(W22&gt;0,1,0)))</f>
        <v>1</v>
      </c>
      <c r="K22" s="22">
        <f>(LARGE(L22:W22,1)+LARGE(L22:W22,2)+LARGE(L22:W22,3)+LARGE(L22:W22,4)+LARGE(L22:W22,5))/5</f>
        <v>15.5695</v>
      </c>
      <c r="L22" s="23">
        <v>0</v>
      </c>
      <c r="M22" s="24">
        <v>0</v>
      </c>
      <c r="N22" s="23">
        <v>0</v>
      </c>
      <c r="O22" s="24">
        <v>0</v>
      </c>
      <c r="P22" s="23">
        <v>0</v>
      </c>
      <c r="Q22" s="24">
        <v>0</v>
      </c>
      <c r="R22" s="23">
        <v>0</v>
      </c>
      <c r="S22" s="24">
        <v>0</v>
      </c>
      <c r="T22" s="23">
        <v>0</v>
      </c>
      <c r="U22" s="24">
        <v>0</v>
      </c>
      <c r="V22" s="23">
        <v>77.847499999999997</v>
      </c>
      <c r="W22" s="24">
        <v>0</v>
      </c>
    </row>
    <row r="23" spans="1:23" ht="14.45" customHeight="1" x14ac:dyDescent="0.25">
      <c r="A23" s="17">
        <f>RANK(K23,K$2:K$135,0)</f>
        <v>22</v>
      </c>
      <c r="B23" s="25">
        <v>7066</v>
      </c>
      <c r="C23" s="25" t="str">
        <f>_xlfn.XLOOKUP(__xlnm._FilterDatabase_156[[#This Row],[SAPSA Number]],Table1[SAPSA number],Table1[Paid up])</f>
        <v>Y</v>
      </c>
      <c r="D23" s="19" t="str">
        <f>_xlfn.XLOOKUP(__xlnm._FilterDatabase_156[[#This Row],[SAPSA Number]],'DS Point summary'!A:A,'DS Point summary'!C:C)</f>
        <v>Adrian Warren</v>
      </c>
      <c r="E23" s="19" t="str">
        <f>_xlfn.XLOOKUP(__xlnm._FilterDatabase_156[[#This Row],[SAPSA Number]],'DS Point summary'!A:A,'DS Point summary'!D:D)</f>
        <v>Kiloh</v>
      </c>
      <c r="F23" s="20" t="str">
        <f>_xlfn.XLOOKUP(__xlnm._FilterDatabase_156[[#This Row],[SAPSA Number]],'DS Point summary'!A:A,'DS Point summary'!E:E)</f>
        <v>AW</v>
      </c>
      <c r="G23" s="17" t="str">
        <f ca="1">_xlfn.XLOOKUP(__xlnm._FilterDatabase_156[[#This Row],[SAPSA Number]],'DS Point summary'!A:A,'DS Point summary'!F:F)</f>
        <v>Jnr</v>
      </c>
      <c r="H23" s="19">
        <f>_xlfn.XLOOKUP(__xlnm._FilterDatabase_156[[#This Row],[SAPSA Number]],'DS Point summary'!A:A,'DS Point summary'!G:G)</f>
        <v>0</v>
      </c>
      <c r="I23" s="19" t="s">
        <v>374</v>
      </c>
      <c r="J23" s="21">
        <f>(IF(L23&gt;0,1,0)+(IF(M23&gt;0,1,0))+(IF(N23&gt;0,1,0))+(IF(O23&gt;0,1,0))+(IF(P23&gt;0,1,0))+(IF(Q23&gt;0,1,0))+(IF(R23&gt;0,1,0))+(IF(S23&gt;0,1,0))+(IF(T23&gt;0,1,0))+(IF(U23&gt;0,1,0))+(IF(V23&gt;0,1,0))+(IF(W23&gt;0,1,0)))</f>
        <v>3</v>
      </c>
      <c r="K23" s="22">
        <f>(LARGE(L23:W23,1)+LARGE(L23:W23,2)+LARGE(L23:W23,3)+LARGE(L23:W23,4)+LARGE(L23:W23,5))/5</f>
        <v>15.564020000000003</v>
      </c>
      <c r="L23" s="23">
        <v>0</v>
      </c>
      <c r="M23" s="24">
        <v>0</v>
      </c>
      <c r="N23" s="23">
        <v>0</v>
      </c>
      <c r="O23" s="24">
        <v>20.1906</v>
      </c>
      <c r="P23" s="23">
        <v>18.62</v>
      </c>
      <c r="Q23" s="24">
        <v>0</v>
      </c>
      <c r="R23" s="23">
        <v>39.009500000000003</v>
      </c>
      <c r="S23" s="24">
        <v>0</v>
      </c>
      <c r="T23" s="23">
        <v>0</v>
      </c>
      <c r="U23" s="24">
        <v>0</v>
      </c>
      <c r="V23" s="23">
        <v>0</v>
      </c>
      <c r="W23" s="24">
        <v>0</v>
      </c>
    </row>
    <row r="24" spans="1:23" ht="14.45" customHeight="1" x14ac:dyDescent="0.25">
      <c r="A24" s="17">
        <f>RANK(K24,K$2:K$135,0)</f>
        <v>23</v>
      </c>
      <c r="B24" s="25">
        <v>1777</v>
      </c>
      <c r="C24" s="114" t="str">
        <f>_xlfn.XLOOKUP(__xlnm._FilterDatabase_156[[#This Row],[SAPSA Number]],Table1[SAPSA number],Table1[Paid up])</f>
        <v>Y</v>
      </c>
      <c r="D24" s="19" t="str">
        <f>_xlfn.XLOOKUP(__xlnm._FilterDatabase_156[[#This Row],[SAPSA Number]],'DS Point summary'!A:A,'DS Point summary'!C:C)</f>
        <v xml:space="preserve">Leon </v>
      </c>
      <c r="E24" s="19" t="str">
        <f>_xlfn.XLOOKUP(__xlnm._FilterDatabase_156[[#This Row],[SAPSA Number]],'DS Point summary'!A:A,'DS Point summary'!D:D)</f>
        <v>Myburgh</v>
      </c>
      <c r="F24" s="20" t="str">
        <f>_xlfn.XLOOKUP(__xlnm._FilterDatabase_156[[#This Row],[SAPSA Number]],'DS Point summary'!A:A,'DS Point summary'!E:E)</f>
        <v>LC</v>
      </c>
      <c r="G24" s="17" t="str">
        <f ca="1">_xlfn.XLOOKUP(__xlnm._FilterDatabase_156[[#This Row],[SAPSA Number]],'DS Point summary'!A:A,'DS Point summary'!F:F)</f>
        <v>S</v>
      </c>
      <c r="H24" s="19">
        <f ca="1">_xlfn.XLOOKUP(__xlnm._FilterDatabase_156[[#This Row],[SAPSA Number]],'DS Point summary'!A:A,'DS Point summary'!G:G)</f>
        <v>51</v>
      </c>
      <c r="I24" s="19" t="s">
        <v>374</v>
      </c>
      <c r="J24" s="21">
        <f>(IF(L24&gt;0,1,0)+(IF(M24&gt;0,1,0))+(IF(N24&gt;0,1,0))+(IF(O24&gt;0,1,0))+(IF(P24&gt;0,1,0))+(IF(Q24&gt;0,1,0))+(IF(R24&gt;0,1,0))+(IF(S24&gt;0,1,0))+(IF(T24&gt;0,1,0))+(IF(U24&gt;0,1,0))+(IF(V24&gt;0,1,0))+(IF(W24&gt;0,1,0)))</f>
        <v>1</v>
      </c>
      <c r="K24" s="22">
        <f>(LARGE(L24:W24,1)+LARGE(L24:W24,2)+LARGE(L24:W24,3)+LARGE(L24:W24,4)+LARGE(L24:W24,5))/5</f>
        <v>12.319700000000001</v>
      </c>
      <c r="L24" s="23">
        <v>0</v>
      </c>
      <c r="M24" s="24">
        <v>0</v>
      </c>
      <c r="N24" s="23">
        <v>0</v>
      </c>
      <c r="O24" s="24">
        <v>0</v>
      </c>
      <c r="P24" s="23">
        <v>0</v>
      </c>
      <c r="Q24" s="24">
        <v>0</v>
      </c>
      <c r="R24" s="23">
        <v>61.598500000000001</v>
      </c>
      <c r="S24" s="24">
        <v>0</v>
      </c>
      <c r="T24" s="23">
        <v>0</v>
      </c>
      <c r="U24" s="24">
        <v>0</v>
      </c>
      <c r="V24" s="23">
        <v>0</v>
      </c>
      <c r="W24" s="24">
        <v>0</v>
      </c>
    </row>
    <row r="25" spans="1:23" ht="14.45" customHeight="1" x14ac:dyDescent="0.25">
      <c r="A25" s="17">
        <f>RANK(K25,K$2:K$135,0)</f>
        <v>24</v>
      </c>
      <c r="B25" s="25">
        <v>1716</v>
      </c>
      <c r="C25" s="25" t="str">
        <f>_xlfn.XLOOKUP(__xlnm._FilterDatabase_156[[#This Row],[SAPSA Number]],Table1[SAPSA number],Table1[Paid up])</f>
        <v>Y</v>
      </c>
      <c r="D25" s="19" t="str">
        <f>_xlfn.XLOOKUP(__xlnm._FilterDatabase_156[[#This Row],[SAPSA Number]],'DS Point summary'!A:A,'DS Point summary'!C:C)</f>
        <v>Albert</v>
      </c>
      <c r="E25" s="19" t="str">
        <f>_xlfn.XLOOKUP(__xlnm._FilterDatabase_156[[#This Row],[SAPSA Number]],'DS Point summary'!A:A,'DS Point summary'!D:D)</f>
        <v>Wöcke</v>
      </c>
      <c r="F25" s="20" t="str">
        <f>_xlfn.XLOOKUP(__xlnm._FilterDatabase_156[[#This Row],[SAPSA Number]],'DS Point summary'!A:A,'DS Point summary'!E:E)</f>
        <v>A</v>
      </c>
      <c r="G25" s="17" t="str">
        <f ca="1">_xlfn.XLOOKUP(__xlnm._FilterDatabase_156[[#This Row],[SAPSA Number]],'DS Point summary'!A:A,'DS Point summary'!F:F)</f>
        <v>S</v>
      </c>
      <c r="H25" s="19">
        <f ca="1">_xlfn.XLOOKUP(__xlnm._FilterDatabase_156[[#This Row],[SAPSA Number]],'DS Point summary'!A:A,'DS Point summary'!G:G)</f>
        <v>57</v>
      </c>
      <c r="I25" s="19" t="s">
        <v>374</v>
      </c>
      <c r="J25" s="21">
        <f>(IF(L25&gt;0,1,0)+(IF(M25&gt;0,1,0))+(IF(N25&gt;0,1,0))+(IF(O25&gt;0,1,0))+(IF(P25&gt;0,1,0))+(IF(Q25&gt;0,1,0))+(IF(R25&gt;0,1,0))+(IF(S25&gt;0,1,0))+(IF(T25&gt;0,1,0))+(IF(U25&gt;0,1,0))+(IF(V25&gt;0,1,0))+(IF(W25&gt;0,1,0)))</f>
        <v>1</v>
      </c>
      <c r="K25" s="22">
        <f>(LARGE(L25:W25,1)+LARGE(L25:W25,2)+LARGE(L25:W25,3)+LARGE(L25:W25,4)+LARGE(L25:W25,5))/5</f>
        <v>12.177299999999999</v>
      </c>
      <c r="L25" s="23">
        <v>0</v>
      </c>
      <c r="M25" s="24">
        <v>0</v>
      </c>
      <c r="N25" s="23">
        <v>0</v>
      </c>
      <c r="O25" s="24">
        <v>0</v>
      </c>
      <c r="P25" s="23">
        <v>0</v>
      </c>
      <c r="Q25" s="24">
        <v>0</v>
      </c>
      <c r="R25" s="23">
        <v>0</v>
      </c>
      <c r="S25" s="24">
        <v>0</v>
      </c>
      <c r="T25" s="23">
        <v>0</v>
      </c>
      <c r="U25" s="24">
        <v>0</v>
      </c>
      <c r="V25" s="23">
        <v>60.886499999999998</v>
      </c>
      <c r="W25" s="24">
        <v>0</v>
      </c>
    </row>
    <row r="26" spans="1:23" ht="14.45" customHeight="1" x14ac:dyDescent="0.25">
      <c r="A26" s="17">
        <f>RANK(K26,K$2:K$135,0)</f>
        <v>25</v>
      </c>
      <c r="B26" s="25">
        <v>6225</v>
      </c>
      <c r="C26" s="25" t="str">
        <f>_xlfn.XLOOKUP(__xlnm._FilterDatabase_156[[#This Row],[SAPSA Number]],Table1[SAPSA number],Table1[Paid up])</f>
        <v>Y</v>
      </c>
      <c r="D26" s="19" t="str">
        <f>_xlfn.XLOOKUP(__xlnm._FilterDatabase_156[[#This Row],[SAPSA Number]],'DS Point summary'!A:A,'DS Point summary'!C:C)</f>
        <v>Hannele Meliske</v>
      </c>
      <c r="E26" s="19" t="str">
        <f>_xlfn.XLOOKUP(__xlnm._FilterDatabase_156[[#This Row],[SAPSA Number]],'DS Point summary'!A:A,'DS Point summary'!D:D)</f>
        <v>du Bruyn</v>
      </c>
      <c r="F26" s="20" t="str">
        <f>_xlfn.XLOOKUP(__xlnm._FilterDatabase_156[[#This Row],[SAPSA Number]],'DS Point summary'!A:A,'DS Point summary'!E:E)</f>
        <v>HM</v>
      </c>
      <c r="G26" s="17" t="str">
        <f>_xlfn.XLOOKUP(__xlnm._FilterDatabase_156[[#This Row],[SAPSA Number]],'DS Point summary'!A:A,'DS Point summary'!F:F)</f>
        <v>Lady</v>
      </c>
      <c r="H26" s="19">
        <f ca="1">_xlfn.XLOOKUP(__xlnm._FilterDatabase_156[[#This Row],[SAPSA Number]],'DS Point summary'!A:A,'DS Point summary'!G:G)</f>
        <v>42</v>
      </c>
      <c r="I26" s="19" t="s">
        <v>374</v>
      </c>
      <c r="J26" s="21">
        <f>(IF(L26&gt;0,1,0)+(IF(M26&gt;0,1,0))+(IF(N26&gt;0,1,0))+(IF(O26&gt;0,1,0))+(IF(P26&gt;0,1,0))+(IF(Q26&gt;0,1,0))+(IF(R26&gt;0,1,0))+(IF(S26&gt;0,1,0))+(IF(T26&gt;0,1,0))+(IF(U26&gt;0,1,0))+(IF(V26&gt;0,1,0))+(IF(W26&gt;0,1,0)))</f>
        <v>1</v>
      </c>
      <c r="K26" s="22">
        <f>(LARGE(L26:W26,1)+LARGE(L26:W26,2)+LARGE(L26:W26,3)+LARGE(L26:W26,4)+LARGE(L26:W26,5))/5</f>
        <v>11.363620000000001</v>
      </c>
      <c r="L26" s="23">
        <v>0</v>
      </c>
      <c r="M26" s="24">
        <v>0</v>
      </c>
      <c r="N26" s="23">
        <v>0</v>
      </c>
      <c r="O26" s="24">
        <v>0</v>
      </c>
      <c r="P26" s="23">
        <v>0</v>
      </c>
      <c r="Q26" s="24">
        <v>0</v>
      </c>
      <c r="R26" s="23">
        <v>0</v>
      </c>
      <c r="S26" s="24">
        <v>0</v>
      </c>
      <c r="T26" s="23">
        <v>0</v>
      </c>
      <c r="U26" s="24">
        <v>0</v>
      </c>
      <c r="V26" s="23">
        <v>56.818100000000001</v>
      </c>
      <c r="W26" s="24">
        <v>0</v>
      </c>
    </row>
    <row r="27" spans="1:23" ht="14.45" customHeight="1" x14ac:dyDescent="0.25">
      <c r="A27" s="17">
        <f>RANK(K27,K$2:K$135,0)</f>
        <v>26</v>
      </c>
      <c r="B27" s="25">
        <v>250</v>
      </c>
      <c r="C27" s="25" t="str">
        <f>_xlfn.XLOOKUP(__xlnm._FilterDatabase_156[[#This Row],[SAPSA Number]],Table1[SAPSA number],Table1[Paid up])</f>
        <v>Y</v>
      </c>
      <c r="D27" s="19" t="str">
        <f>_xlfn.XLOOKUP(__xlnm._FilterDatabase_156[[#This Row],[SAPSA Number]],'DS Point summary'!A:A,'DS Point summary'!C:C)</f>
        <v>Adriano Walter</v>
      </c>
      <c r="E27" s="19" t="str">
        <f>_xlfn.XLOOKUP(__xlnm._FilterDatabase_156[[#This Row],[SAPSA Number]],'DS Point summary'!A:A,'DS Point summary'!D:D)</f>
        <v>Paschini</v>
      </c>
      <c r="F27" s="20" t="str">
        <f>_xlfn.XLOOKUP(__xlnm._FilterDatabase_156[[#This Row],[SAPSA Number]],'DS Point summary'!A:A,'DS Point summary'!E:E)</f>
        <v>AW</v>
      </c>
      <c r="G27" s="17" t="str">
        <f ca="1">_xlfn.XLOOKUP(__xlnm._FilterDatabase_156[[#This Row],[SAPSA Number]],'DS Point summary'!A:A,'DS Point summary'!F:F)</f>
        <v>SS</v>
      </c>
      <c r="H27" s="19">
        <f ca="1">_xlfn.XLOOKUP(__xlnm._FilterDatabase_156[[#This Row],[SAPSA Number]],'DS Point summary'!A:A,'DS Point summary'!G:G)</f>
        <v>65</v>
      </c>
      <c r="I27" s="19" t="s">
        <v>374</v>
      </c>
      <c r="J27" s="21">
        <f>(IF(L27&gt;0,1,0)+(IF(M27&gt;0,1,0))+(IF(N27&gt;0,1,0))+(IF(O27&gt;0,1,0))+(IF(P27&gt;0,1,0))+(IF(Q27&gt;0,1,0))+(IF(R27&gt;0,1,0))+(IF(S27&gt;0,1,0))+(IF(T27&gt;0,1,0))+(IF(U27&gt;0,1,0))+(IF(V27&gt;0,1,0))+(IF(W27&gt;0,1,0)))</f>
        <v>1</v>
      </c>
      <c r="K27" s="22">
        <f>(LARGE(L27:W27,1)+LARGE(L27:W27,2)+LARGE(L27:W27,3)+LARGE(L27:W27,4)+LARGE(L27:W27,5))/5</f>
        <v>10.986940000000001</v>
      </c>
      <c r="L27" s="23">
        <v>54.934699999999999</v>
      </c>
      <c r="M27" s="24">
        <v>0</v>
      </c>
      <c r="N27" s="23">
        <v>0</v>
      </c>
      <c r="O27" s="24">
        <v>0</v>
      </c>
      <c r="P27" s="23">
        <v>0</v>
      </c>
      <c r="Q27" s="24">
        <v>0</v>
      </c>
      <c r="R27" s="23">
        <v>0</v>
      </c>
      <c r="S27" s="24">
        <v>0</v>
      </c>
      <c r="T27" s="23">
        <v>0</v>
      </c>
      <c r="U27" s="24">
        <v>0</v>
      </c>
      <c r="V27" s="23">
        <v>0</v>
      </c>
      <c r="W27" s="24">
        <v>0</v>
      </c>
    </row>
    <row r="28" spans="1:23" ht="14.45" customHeight="1" x14ac:dyDescent="0.25">
      <c r="A28" s="17">
        <f>RANK(K28,K$2:K$135,0)</f>
        <v>27</v>
      </c>
      <c r="B28" s="25">
        <v>7067</v>
      </c>
      <c r="C28" s="25" t="str">
        <f>_xlfn.XLOOKUP(__xlnm._FilterDatabase_156[[#This Row],[SAPSA Number]],Table1[SAPSA number],Table1[Paid up])</f>
        <v>Y</v>
      </c>
      <c r="D28" s="19" t="str">
        <f>_xlfn.XLOOKUP(__xlnm._FilterDatabase_156[[#This Row],[SAPSA Number]],'DS Point summary'!A:A,'DS Point summary'!C:C)</f>
        <v>Kewan Rudy</v>
      </c>
      <c r="E28" s="19" t="str">
        <f>_xlfn.XLOOKUP(__xlnm._FilterDatabase_156[[#This Row],[SAPSA Number]],'DS Point summary'!A:A,'DS Point summary'!D:D)</f>
        <v>Kiloh</v>
      </c>
      <c r="F28" s="20" t="str">
        <f>_xlfn.XLOOKUP(__xlnm._FilterDatabase_156[[#This Row],[SAPSA Number]],'DS Point summary'!A:A,'DS Point summary'!E:E)</f>
        <v>KR</v>
      </c>
      <c r="G28" s="17" t="str">
        <f ca="1">_xlfn.XLOOKUP(__xlnm._FilterDatabase_156[[#This Row],[SAPSA Number]],'DS Point summary'!A:A,'DS Point summary'!F:F)</f>
        <v>Jnr</v>
      </c>
      <c r="H28" s="19">
        <f>_xlfn.XLOOKUP(__xlnm._FilterDatabase_156[[#This Row],[SAPSA Number]],'DS Point summary'!A:A,'DS Point summary'!G:G)</f>
        <v>0</v>
      </c>
      <c r="I28" s="19" t="s">
        <v>374</v>
      </c>
      <c r="J28" s="21">
        <f>(IF(L28&gt;0,1,0)+(IF(M28&gt;0,1,0))+(IF(N28&gt;0,1,0))+(IF(O28&gt;0,1,0))+(IF(P28&gt;0,1,0))+(IF(Q28&gt;0,1,0))+(IF(R28&gt;0,1,0))+(IF(S28&gt;0,1,0))+(IF(T28&gt;0,1,0))+(IF(U28&gt;0,1,0))+(IF(V28&gt;0,1,0))+(IF(W28&gt;0,1,0)))</f>
        <v>2</v>
      </c>
      <c r="K28" s="22">
        <f>(LARGE(L28:W28,1)+LARGE(L28:W28,2)+LARGE(L28:W28,3)+LARGE(L28:W28,4)+LARGE(L28:W28,5))/5</f>
        <v>9.9508600000000005</v>
      </c>
      <c r="L28" s="23">
        <v>0</v>
      </c>
      <c r="M28" s="24">
        <v>0</v>
      </c>
      <c r="N28" s="23">
        <v>0</v>
      </c>
      <c r="O28" s="24">
        <v>7.9821</v>
      </c>
      <c r="P28" s="23">
        <v>0</v>
      </c>
      <c r="Q28" s="24">
        <v>0</v>
      </c>
      <c r="R28" s="23">
        <v>0</v>
      </c>
      <c r="S28" s="24">
        <v>41.772199999999998</v>
      </c>
      <c r="T28" s="23">
        <v>0</v>
      </c>
      <c r="U28" s="24">
        <v>0</v>
      </c>
      <c r="V28" s="23">
        <v>0</v>
      </c>
      <c r="W28" s="24">
        <v>0</v>
      </c>
    </row>
    <row r="29" spans="1:23" ht="14.45" customHeight="1" x14ac:dyDescent="0.25">
      <c r="A29" s="17">
        <f>RANK(K29,K$2:K$135,0)</f>
        <v>28</v>
      </c>
      <c r="B29" s="18">
        <v>7075</v>
      </c>
      <c r="C29" s="114" t="str">
        <f>_xlfn.XLOOKUP(__xlnm._FilterDatabase_156[[#This Row],[SAPSA Number]],Table1[SAPSA number],Table1[Paid up])</f>
        <v>Y</v>
      </c>
      <c r="D29" s="19" t="str">
        <f>_xlfn.XLOOKUP(__xlnm._FilterDatabase_156[[#This Row],[SAPSA Number]],'DS Point summary'!A:A,'DS Point summary'!C:C)</f>
        <v>Erika</v>
      </c>
      <c r="E29" s="19" t="str">
        <f>_xlfn.XLOOKUP(__xlnm._FilterDatabase_156[[#This Row],[SAPSA Number]],'DS Point summary'!A:A,'DS Point summary'!D:D)</f>
        <v>van Rooyen</v>
      </c>
      <c r="F29" s="20" t="str">
        <f>_xlfn.XLOOKUP(__xlnm._FilterDatabase_156[[#This Row],[SAPSA Number]],'DS Point summary'!A:A,'DS Point summary'!E:E)</f>
        <v>E</v>
      </c>
      <c r="G29" s="17" t="str">
        <f>_xlfn.XLOOKUP(__xlnm._FilterDatabase_156[[#This Row],[SAPSA Number]],'DS Point summary'!A:A,'DS Point summary'!F:F)</f>
        <v>Lady</v>
      </c>
      <c r="H29" s="19">
        <f>_xlfn.XLOOKUP(__xlnm._FilterDatabase_156[[#This Row],[SAPSA Number]],'DS Point summary'!A:A,'DS Point summary'!G:G)</f>
        <v>0</v>
      </c>
      <c r="I29" s="19" t="s">
        <v>374</v>
      </c>
      <c r="J29" s="21">
        <f>(IF(L29&gt;0,1,0)+(IF(M29&gt;0,1,0))+(IF(N29&gt;0,1,0))+(IF(O29&gt;0,1,0))+(IF(P29&gt;0,1,0))+(IF(Q29&gt;0,1,0))+(IF(R29&gt;0,1,0))+(IF(S29&gt;0,1,0))+(IF(T29&gt;0,1,0))+(IF(U29&gt;0,1,0))+(IF(V29&gt;0,1,0))+(IF(W29&gt;0,1,0)))</f>
        <v>2</v>
      </c>
      <c r="K29" s="22">
        <f>(LARGE(L29:W29,1)+LARGE(L29:W29,2)+LARGE(L29:W29,3)+LARGE(L29:W29,4)+LARGE(L29:W29,5))/5</f>
        <v>5.3586600000000004</v>
      </c>
      <c r="L29" s="23">
        <v>0</v>
      </c>
      <c r="M29" s="24">
        <v>0</v>
      </c>
      <c r="N29" s="23">
        <v>16.104700000000001</v>
      </c>
      <c r="O29" s="24">
        <v>0</v>
      </c>
      <c r="P29" s="23">
        <v>10.688599999999999</v>
      </c>
      <c r="Q29" s="24">
        <v>0</v>
      </c>
      <c r="R29" s="23">
        <v>0</v>
      </c>
      <c r="S29" s="24">
        <v>0</v>
      </c>
      <c r="T29" s="23">
        <v>0</v>
      </c>
      <c r="U29" s="24">
        <v>0</v>
      </c>
      <c r="V29" s="23">
        <v>0</v>
      </c>
      <c r="W29" s="24">
        <v>0</v>
      </c>
    </row>
    <row r="30" spans="1:23" ht="14.45" customHeight="1" x14ac:dyDescent="0.25">
      <c r="A30" s="17">
        <f>RANK(K30,K$2:K$135,0)</f>
        <v>29</v>
      </c>
      <c r="B30" s="25">
        <v>6966</v>
      </c>
      <c r="C30" s="25" t="str">
        <f>_xlfn.XLOOKUP(__xlnm._FilterDatabase_156[[#This Row],[SAPSA Number]],Table1[SAPSA number],Table1[Paid up])</f>
        <v>Y</v>
      </c>
      <c r="D30" s="19" t="str">
        <f>_xlfn.XLOOKUP(__xlnm._FilterDatabase_156[[#This Row],[SAPSA Number]],'DS Point summary'!A:A,'DS Point summary'!C:C)</f>
        <v>James</v>
      </c>
      <c r="E30" s="19" t="str">
        <f>_xlfn.XLOOKUP(__xlnm._FilterDatabase_156[[#This Row],[SAPSA Number]],'DS Point summary'!A:A,'DS Point summary'!D:D)</f>
        <v>Masonganye</v>
      </c>
      <c r="F30" s="20" t="str">
        <f>_xlfn.XLOOKUP(__xlnm._FilterDatabase_156[[#This Row],[SAPSA Number]],'DS Point summary'!A:A,'DS Point summary'!E:E)</f>
        <v>J</v>
      </c>
      <c r="G30" s="17" t="str">
        <f ca="1">_xlfn.XLOOKUP(__xlnm._FilterDatabase_156[[#This Row],[SAPSA Number]],'DS Point summary'!A:A,'DS Point summary'!F:F)</f>
        <v>S</v>
      </c>
      <c r="H30" s="19">
        <f ca="1">_xlfn.XLOOKUP(__xlnm._FilterDatabase_156[[#This Row],[SAPSA Number]],'DS Point summary'!A:A,'DS Point summary'!G:G)</f>
        <v>50</v>
      </c>
      <c r="I30" s="19" t="s">
        <v>374</v>
      </c>
      <c r="J30" s="21">
        <f>(IF(L30&gt;0,1,0)+(IF(M30&gt;0,1,0))+(IF(N30&gt;0,1,0))+(IF(O30&gt;0,1,0))+(IF(P30&gt;0,1,0))+(IF(Q30&gt;0,1,0))+(IF(R30&gt;0,1,0))+(IF(S30&gt;0,1,0))+(IF(T30&gt;0,1,0))+(IF(U30&gt;0,1,0))+(IF(V30&gt;0,1,0))+(IF(W30&gt;0,1,0)))</f>
        <v>3</v>
      </c>
      <c r="K30" s="22">
        <f>(LARGE(L30:W30,1)+LARGE(L30:W30,2)+LARGE(L30:W30,3)+LARGE(L30:W30,4)+LARGE(L30:W30,5))/5</f>
        <v>4.4647199999999998</v>
      </c>
      <c r="L30" s="23">
        <v>0</v>
      </c>
      <c r="M30" s="24">
        <v>0.8871</v>
      </c>
      <c r="N30" s="23">
        <v>0</v>
      </c>
      <c r="O30" s="24">
        <v>0</v>
      </c>
      <c r="P30" s="23">
        <v>0</v>
      </c>
      <c r="Q30" s="24">
        <v>0</v>
      </c>
      <c r="R30" s="23">
        <v>5.8318000000000003</v>
      </c>
      <c r="S30" s="24">
        <v>0</v>
      </c>
      <c r="T30" s="23">
        <v>0</v>
      </c>
      <c r="U30" s="24">
        <v>0</v>
      </c>
      <c r="V30" s="23">
        <v>0</v>
      </c>
      <c r="W30" s="24">
        <v>15.604699999999999</v>
      </c>
    </row>
    <row r="31" spans="1:23" ht="14.45" customHeight="1" x14ac:dyDescent="0.25">
      <c r="A31" s="17">
        <f>RANK(K31,K$2:K$135,0)</f>
        <v>30</v>
      </c>
      <c r="B31" s="25">
        <v>2655</v>
      </c>
      <c r="C31" s="26" t="str">
        <f>_xlfn.XLOOKUP(__xlnm._FilterDatabase_156[[#This Row],[SAPSA Number]],Table1[SAPSA number],Table1[Paid up])</f>
        <v>Y</v>
      </c>
      <c r="D31" s="19" t="str">
        <f>_xlfn.XLOOKUP(__xlnm._FilterDatabase_156[[#This Row],[SAPSA Number]],'DS Point summary'!A:A,'DS Point summary'!C:C)</f>
        <v>Ruben</v>
      </c>
      <c r="E31" s="19" t="str">
        <f>_xlfn.XLOOKUP(__xlnm._FilterDatabase_156[[#This Row],[SAPSA Number]],'DS Point summary'!A:A,'DS Point summary'!D:D)</f>
        <v>Joubert</v>
      </c>
      <c r="F31" s="20" t="str">
        <f>_xlfn.XLOOKUP(__xlnm._FilterDatabase_156[[#This Row],[SAPSA Number]],'DS Point summary'!A:A,'DS Point summary'!E:E)</f>
        <v>R</v>
      </c>
      <c r="G31" s="17" t="str">
        <f ca="1">_xlfn.XLOOKUP(__xlnm._FilterDatabase_156[[#This Row],[SAPSA Number]],'DS Point summary'!A:A,'DS Point summary'!F:F)</f>
        <v>Jnr</v>
      </c>
      <c r="H31" s="19">
        <f ca="1">_xlfn.XLOOKUP(__xlnm._FilterDatabase_156[[#This Row],[SAPSA Number]],'DS Point summary'!A:A,'DS Point summary'!G:G)</f>
        <v>17</v>
      </c>
      <c r="I31" s="19" t="s">
        <v>374</v>
      </c>
      <c r="J31" s="21">
        <f>(IF(L31&gt;0,1,0)+(IF(M31&gt;0,1,0))+(IF(N31&gt;0,1,0))+(IF(O31&gt;0,1,0))+(IF(P31&gt;0,1,0))+(IF(Q31&gt;0,1,0))+(IF(R31&gt;0,1,0))+(IF(S31&gt;0,1,0))+(IF(T31&gt;0,1,0))+(IF(U31&gt;0,1,0))+(IF(V31&gt;0,1,0))+(IF(W31&gt;0,1,0)))</f>
        <v>1</v>
      </c>
      <c r="K31" s="22">
        <f>(LARGE(L31:W31,1)+LARGE(L31:W31,2)+LARGE(L31:W31,3)+LARGE(L31:W31,4)+LARGE(L31:W31,5))/5</f>
        <v>2.8594999999999997</v>
      </c>
      <c r="L31" s="23">
        <v>0</v>
      </c>
      <c r="M31" s="24">
        <v>0</v>
      </c>
      <c r="N31" s="23">
        <v>0</v>
      </c>
      <c r="O31" s="24">
        <v>0</v>
      </c>
      <c r="P31" s="23">
        <v>0</v>
      </c>
      <c r="Q31" s="24">
        <v>0</v>
      </c>
      <c r="R31" s="23">
        <v>0</v>
      </c>
      <c r="S31" s="24">
        <v>0</v>
      </c>
      <c r="T31" s="23">
        <v>0</v>
      </c>
      <c r="U31" s="24">
        <v>14.297499999999999</v>
      </c>
      <c r="V31" s="23">
        <v>0</v>
      </c>
      <c r="W31" s="24">
        <v>0</v>
      </c>
    </row>
    <row r="32" spans="1:23" ht="14.45" customHeight="1" x14ac:dyDescent="0.25">
      <c r="A32" s="17">
        <f>RANK(K32,K$2:K$135,0)</f>
        <v>31</v>
      </c>
      <c r="B32" s="25">
        <v>7193</v>
      </c>
      <c r="C32" s="25" t="str">
        <f>_xlfn.XLOOKUP(__xlnm._FilterDatabase_156[[#This Row],[SAPSA Number]],Table1[SAPSA number],Table1[Paid up])</f>
        <v>Y</v>
      </c>
      <c r="D32" s="19" t="str">
        <f>_xlfn.XLOOKUP(__xlnm._FilterDatabase_156[[#This Row],[SAPSA Number]],'DS Point summary'!A:A,'DS Point summary'!C:C)</f>
        <v>Liezl</v>
      </c>
      <c r="E32" s="19" t="str">
        <f>_xlfn.XLOOKUP(__xlnm._FilterDatabase_156[[#This Row],[SAPSA Number]],'DS Point summary'!A:A,'DS Point summary'!D:D)</f>
        <v>de Jager</v>
      </c>
      <c r="F32" s="20" t="str">
        <f>_xlfn.XLOOKUP(__xlnm._FilterDatabase_156[[#This Row],[SAPSA Number]],'DS Point summary'!A:A,'DS Point summary'!E:E)</f>
        <v>L</v>
      </c>
      <c r="G32" s="17" t="str">
        <f>_xlfn.XLOOKUP(__xlnm._FilterDatabase_156[[#This Row],[SAPSA Number]],'DS Point summary'!A:A,'DS Point summary'!F:F)</f>
        <v>Lady</v>
      </c>
      <c r="H32" s="19">
        <f ca="1">_xlfn.XLOOKUP(__xlnm._FilterDatabase_156[[#This Row],[SAPSA Number]],'DS Point summary'!A:A,'DS Point summary'!G:G)</f>
        <v>39</v>
      </c>
      <c r="I32" s="19" t="s">
        <v>374</v>
      </c>
      <c r="J32" s="21">
        <f>(IF(L32&gt;0,1,0)+(IF(M32&gt;0,1,0))+(IF(N32&gt;0,1,0))+(IF(O32&gt;0,1,0))+(IF(P32&gt;0,1,0))+(IF(Q32&gt;0,1,0))+(IF(R32&gt;0,1,0))+(IF(S32&gt;0,1,0))+(IF(T32&gt;0,1,0))+(IF(U32&gt;0,1,0))+(IF(V32&gt;0,1,0))+(IF(W32&gt;0,1,0)))</f>
        <v>1</v>
      </c>
      <c r="K32" s="22">
        <f>(LARGE(L32:W32,1)+LARGE(L32:W32,2)+LARGE(L32:W32,3)+LARGE(L32:W32,4)+LARGE(L32:W32,5))/5</f>
        <v>2.41432</v>
      </c>
      <c r="L32" s="23">
        <v>0</v>
      </c>
      <c r="M32" s="24">
        <v>0</v>
      </c>
      <c r="N32" s="23">
        <v>0</v>
      </c>
      <c r="O32" s="24">
        <v>0</v>
      </c>
      <c r="P32" s="23">
        <v>0</v>
      </c>
      <c r="Q32" s="24">
        <v>0</v>
      </c>
      <c r="R32" s="23">
        <v>12.0716</v>
      </c>
      <c r="S32" s="24">
        <v>0</v>
      </c>
      <c r="T32" s="23">
        <v>0</v>
      </c>
      <c r="U32" s="24">
        <v>0</v>
      </c>
      <c r="V32" s="23">
        <v>0</v>
      </c>
      <c r="W32" s="24">
        <v>0</v>
      </c>
    </row>
    <row r="33" spans="1:23" ht="14.45" customHeight="1" x14ac:dyDescent="0.25">
      <c r="A33" s="17">
        <f>RANK(K33,K$2:K$135,0)</f>
        <v>32</v>
      </c>
      <c r="B33" s="25"/>
      <c r="C33" s="25">
        <f>_xlfn.XLOOKUP(__xlnm._FilterDatabase_156[[#This Row],[SAPSA Number]],Table1[SAPSA number],Table1[Paid up])</f>
        <v>0</v>
      </c>
      <c r="D33" s="19">
        <f>_xlfn.XLOOKUP(__xlnm._FilterDatabase_156[[#This Row],[SAPSA Number]],'DS Point summary'!A:A,'DS Point summary'!C:C)</f>
        <v>0</v>
      </c>
      <c r="E33" s="19">
        <f>_xlfn.XLOOKUP(__xlnm._FilterDatabase_156[[#This Row],[SAPSA Number]],'DS Point summary'!A:A,'DS Point summary'!D:D)</f>
        <v>0</v>
      </c>
      <c r="F33" s="20">
        <f>_xlfn.XLOOKUP(__xlnm._FilterDatabase_156[[#This Row],[SAPSA Number]],'DS Point summary'!A:A,'DS Point summary'!E:E)</f>
        <v>0</v>
      </c>
      <c r="G33" s="17">
        <f>_xlfn.XLOOKUP(__xlnm._FilterDatabase_156[[#This Row],[SAPSA Number]],'DS Point summary'!A:A,'DS Point summary'!F:F)</f>
        <v>0</v>
      </c>
      <c r="H33" s="19">
        <f>_xlfn.XLOOKUP(__xlnm._FilterDatabase_156[[#This Row],[SAPSA Number]],'DS Point summary'!A:A,'DS Point summary'!G:G)</f>
        <v>0</v>
      </c>
      <c r="I33" s="19" t="s">
        <v>374</v>
      </c>
      <c r="J33" s="21">
        <f>(IF(L33&gt;0,1,0)+(IF(M33&gt;0,1,0))+(IF(N33&gt;0,1,0))+(IF(O33&gt;0,1,0))+(IF(P33&gt;0,1,0))+(IF(Q33&gt;0,1,0))+(IF(R33&gt;0,1,0))+(IF(S33&gt;0,1,0))+(IF(T33&gt;0,1,0))+(IF(U33&gt;0,1,0))+(IF(V33&gt;0,1,0))+(IF(W33&gt;0,1,0)))</f>
        <v>0</v>
      </c>
      <c r="K33" s="22">
        <f>(LARGE(L33:W33,1)+LARGE(L33:W33,2)+LARGE(L33:W33,3)+LARGE(L33:W33,4)+LARGE(L33:W33,5))/5</f>
        <v>0</v>
      </c>
      <c r="L33" s="23">
        <v>0</v>
      </c>
      <c r="M33" s="24">
        <v>0</v>
      </c>
      <c r="N33" s="23">
        <v>0</v>
      </c>
      <c r="O33" s="24">
        <v>0</v>
      </c>
      <c r="P33" s="23">
        <v>0</v>
      </c>
      <c r="Q33" s="24">
        <v>0</v>
      </c>
      <c r="R33" s="23">
        <v>0</v>
      </c>
      <c r="S33" s="24">
        <v>0</v>
      </c>
      <c r="T33" s="23">
        <v>0</v>
      </c>
      <c r="U33" s="24">
        <v>0</v>
      </c>
      <c r="V33" s="23">
        <v>0</v>
      </c>
      <c r="W33" s="24">
        <v>0</v>
      </c>
    </row>
    <row r="34" spans="1:23" ht="14.45" customHeight="1" x14ac:dyDescent="0.25">
      <c r="A34" s="17">
        <f>RANK(K34,K$2:K$135,0)</f>
        <v>32</v>
      </c>
      <c r="B34" s="25"/>
      <c r="C34" s="114">
        <f>_xlfn.XLOOKUP(__xlnm._FilterDatabase_156[[#This Row],[SAPSA Number]],Table1[SAPSA number],Table1[Paid up])</f>
        <v>0</v>
      </c>
      <c r="D34" s="19">
        <f>_xlfn.XLOOKUP(__xlnm._FilterDatabase_156[[#This Row],[SAPSA Number]],'DS Point summary'!A:A,'DS Point summary'!C:C)</f>
        <v>0</v>
      </c>
      <c r="E34" s="19">
        <f>_xlfn.XLOOKUP(__xlnm._FilterDatabase_156[[#This Row],[SAPSA Number]],'DS Point summary'!A:A,'DS Point summary'!D:D)</f>
        <v>0</v>
      </c>
      <c r="F34" s="20">
        <f>_xlfn.XLOOKUP(__xlnm._FilterDatabase_156[[#This Row],[SAPSA Number]],'DS Point summary'!A:A,'DS Point summary'!E:E)</f>
        <v>0</v>
      </c>
      <c r="G34" s="17">
        <f>_xlfn.XLOOKUP(__xlnm._FilterDatabase_156[[#This Row],[SAPSA Number]],'DS Point summary'!A:A,'DS Point summary'!F:F)</f>
        <v>0</v>
      </c>
      <c r="H34" s="19">
        <f>_xlfn.XLOOKUP(__xlnm._FilterDatabase_156[[#This Row],[SAPSA Number]],'DS Point summary'!A:A,'DS Point summary'!G:G)</f>
        <v>0</v>
      </c>
      <c r="I34" s="19" t="s">
        <v>374</v>
      </c>
      <c r="J34" s="21">
        <f>(IF(L34&gt;0,1,0)+(IF(M34&gt;0,1,0))+(IF(N34&gt;0,1,0))+(IF(O34&gt;0,1,0))+(IF(P34&gt;0,1,0))+(IF(Q34&gt;0,1,0))+(IF(R34&gt;0,1,0))+(IF(S34&gt;0,1,0))+(IF(T34&gt;0,1,0))+(IF(U34&gt;0,1,0))+(IF(V34&gt;0,1,0))+(IF(W34&gt;0,1,0)))</f>
        <v>0</v>
      </c>
      <c r="K34" s="22">
        <f>(LARGE(L34:W34,1)+LARGE(L34:W34,2)+LARGE(L34:W34,3)+LARGE(L34:W34,4)+LARGE(L34:W34,5))/5</f>
        <v>0</v>
      </c>
      <c r="L34" s="23">
        <v>0</v>
      </c>
      <c r="M34" s="24">
        <v>0</v>
      </c>
      <c r="N34" s="23">
        <v>0</v>
      </c>
      <c r="O34" s="24">
        <v>0</v>
      </c>
      <c r="P34" s="23">
        <v>0</v>
      </c>
      <c r="Q34" s="24">
        <v>0</v>
      </c>
      <c r="R34" s="23">
        <v>0</v>
      </c>
      <c r="S34" s="24">
        <v>0</v>
      </c>
      <c r="T34" s="23">
        <v>0</v>
      </c>
      <c r="U34" s="24">
        <v>0</v>
      </c>
      <c r="V34" s="23">
        <v>0</v>
      </c>
      <c r="W34" s="24">
        <v>0</v>
      </c>
    </row>
    <row r="35" spans="1:23" ht="14.45" customHeight="1" x14ac:dyDescent="0.25">
      <c r="A35" s="17">
        <f>RANK(K35,K$2:K$135,0)</f>
        <v>32</v>
      </c>
      <c r="B35" s="25"/>
      <c r="C35" s="26">
        <f>_xlfn.XLOOKUP(__xlnm._FilterDatabase_156[[#This Row],[SAPSA Number]],Table1[SAPSA number],Table1[Paid up])</f>
        <v>0</v>
      </c>
      <c r="D35" s="19">
        <f>_xlfn.XLOOKUP(__xlnm._FilterDatabase_156[[#This Row],[SAPSA Number]],'DS Point summary'!A:A,'DS Point summary'!C:C)</f>
        <v>0</v>
      </c>
      <c r="E35" s="19">
        <f>_xlfn.XLOOKUP(__xlnm._FilterDatabase_156[[#This Row],[SAPSA Number]],'DS Point summary'!A:A,'DS Point summary'!D:D)</f>
        <v>0</v>
      </c>
      <c r="F35" s="20">
        <f>_xlfn.XLOOKUP(__xlnm._FilterDatabase_156[[#This Row],[SAPSA Number]],'DS Point summary'!A:A,'DS Point summary'!E:E)</f>
        <v>0</v>
      </c>
      <c r="G35" s="17">
        <f>_xlfn.XLOOKUP(__xlnm._FilterDatabase_156[[#This Row],[SAPSA Number]],'DS Point summary'!A:A,'DS Point summary'!F:F)</f>
        <v>0</v>
      </c>
      <c r="H35" s="19">
        <f>_xlfn.XLOOKUP(__xlnm._FilterDatabase_156[[#This Row],[SAPSA Number]],'DS Point summary'!A:A,'DS Point summary'!G:G)</f>
        <v>0</v>
      </c>
      <c r="I35" s="19" t="s">
        <v>374</v>
      </c>
      <c r="J35" s="21">
        <f>(IF(L35&gt;0,1,0)+(IF(M35&gt;0,1,0))+(IF(N35&gt;0,1,0))+(IF(O35&gt;0,1,0))+(IF(P35&gt;0,1,0))+(IF(Q35&gt;0,1,0))+(IF(R35&gt;0,1,0))+(IF(S35&gt;0,1,0))+(IF(T35&gt;0,1,0))+(IF(U35&gt;0,1,0))+(IF(V35&gt;0,1,0))+(IF(W35&gt;0,1,0)))</f>
        <v>0</v>
      </c>
      <c r="K35" s="22">
        <f>(LARGE(L35:W35,1)+LARGE(L35:W35,2)+LARGE(L35:W35,3)+LARGE(L35:W35,4)+LARGE(L35:W35,5))/5</f>
        <v>0</v>
      </c>
      <c r="L35" s="23">
        <v>0</v>
      </c>
      <c r="M35" s="24">
        <v>0</v>
      </c>
      <c r="N35" s="23">
        <v>0</v>
      </c>
      <c r="O35" s="24">
        <v>0</v>
      </c>
      <c r="P35" s="23">
        <v>0</v>
      </c>
      <c r="Q35" s="24">
        <v>0</v>
      </c>
      <c r="R35" s="23">
        <v>0</v>
      </c>
      <c r="S35" s="24">
        <v>0</v>
      </c>
      <c r="T35" s="23">
        <v>0</v>
      </c>
      <c r="U35" s="24">
        <v>0</v>
      </c>
      <c r="V35" s="23">
        <v>0</v>
      </c>
      <c r="W35" s="24">
        <v>0</v>
      </c>
    </row>
    <row r="36" spans="1:23" ht="14.45" customHeight="1" x14ac:dyDescent="0.25">
      <c r="A36" s="17">
        <f>RANK(K36,K$2:K$135,0)</f>
        <v>32</v>
      </c>
      <c r="B36" s="25"/>
      <c r="C36" s="25">
        <f>_xlfn.XLOOKUP(__xlnm._FilterDatabase_156[[#This Row],[SAPSA Number]],Table1[SAPSA number],Table1[Paid up])</f>
        <v>0</v>
      </c>
      <c r="D36" s="19">
        <f>_xlfn.XLOOKUP(__xlnm._FilterDatabase_156[[#This Row],[SAPSA Number]],'DS Point summary'!A:A,'DS Point summary'!C:C)</f>
        <v>0</v>
      </c>
      <c r="E36" s="19">
        <f>_xlfn.XLOOKUP(__xlnm._FilterDatabase_156[[#This Row],[SAPSA Number]],'DS Point summary'!A:A,'DS Point summary'!D:D)</f>
        <v>0</v>
      </c>
      <c r="F36" s="20">
        <f>_xlfn.XLOOKUP(__xlnm._FilterDatabase_156[[#This Row],[SAPSA Number]],'DS Point summary'!A:A,'DS Point summary'!E:E)</f>
        <v>0</v>
      </c>
      <c r="G36" s="17">
        <f>_xlfn.XLOOKUP(__xlnm._FilterDatabase_156[[#This Row],[SAPSA Number]],'DS Point summary'!A:A,'DS Point summary'!F:F)</f>
        <v>0</v>
      </c>
      <c r="H36" s="19">
        <f>_xlfn.XLOOKUP(__xlnm._FilterDatabase_156[[#This Row],[SAPSA Number]],'DS Point summary'!A:A,'DS Point summary'!G:G)</f>
        <v>0</v>
      </c>
      <c r="I36" s="19" t="s">
        <v>374</v>
      </c>
      <c r="J36" s="21">
        <f>(IF(L36&gt;0,1,0)+(IF(M36&gt;0,1,0))+(IF(N36&gt;0,1,0))+(IF(O36&gt;0,1,0))+(IF(P36&gt;0,1,0))+(IF(Q36&gt;0,1,0))+(IF(R36&gt;0,1,0))+(IF(S36&gt;0,1,0))+(IF(T36&gt;0,1,0))+(IF(U36&gt;0,1,0))+(IF(V36&gt;0,1,0))+(IF(W36&gt;0,1,0)))</f>
        <v>0</v>
      </c>
      <c r="K36" s="22">
        <f>(LARGE(L36:W36,1)+LARGE(L36:W36,2)+LARGE(L36:W36,3)+LARGE(L36:W36,4)+LARGE(L36:W36,5))/5</f>
        <v>0</v>
      </c>
      <c r="L36" s="23">
        <v>0</v>
      </c>
      <c r="M36" s="24">
        <v>0</v>
      </c>
      <c r="N36" s="23">
        <v>0</v>
      </c>
      <c r="O36" s="24">
        <v>0</v>
      </c>
      <c r="P36" s="23">
        <v>0</v>
      </c>
      <c r="Q36" s="24">
        <v>0</v>
      </c>
      <c r="R36" s="23">
        <v>0</v>
      </c>
      <c r="S36" s="24">
        <v>0</v>
      </c>
      <c r="T36" s="23">
        <v>0</v>
      </c>
      <c r="U36" s="24">
        <v>0</v>
      </c>
      <c r="V36" s="23">
        <v>0</v>
      </c>
      <c r="W36" s="24">
        <v>0</v>
      </c>
    </row>
    <row r="37" spans="1:23" ht="14.45" customHeight="1" x14ac:dyDescent="0.25">
      <c r="A37" s="17">
        <f>RANK(K37,K$2:K$135,0)</f>
        <v>32</v>
      </c>
      <c r="B37" s="25"/>
      <c r="C37" s="25">
        <f>_xlfn.XLOOKUP(__xlnm._FilterDatabase_156[[#This Row],[SAPSA Number]],Table1[SAPSA number],Table1[Paid up])</f>
        <v>0</v>
      </c>
      <c r="D37" s="19">
        <f>_xlfn.XLOOKUP(__xlnm._FilterDatabase_156[[#This Row],[SAPSA Number]],'DS Point summary'!A:A,'DS Point summary'!C:C)</f>
        <v>0</v>
      </c>
      <c r="E37" s="19">
        <f>_xlfn.XLOOKUP(__xlnm._FilterDatabase_156[[#This Row],[SAPSA Number]],'DS Point summary'!A:A,'DS Point summary'!D:D)</f>
        <v>0</v>
      </c>
      <c r="F37" s="20">
        <f>_xlfn.XLOOKUP(__xlnm._FilterDatabase_156[[#This Row],[SAPSA Number]],'DS Point summary'!A:A,'DS Point summary'!E:E)</f>
        <v>0</v>
      </c>
      <c r="G37" s="17">
        <f>_xlfn.XLOOKUP(__xlnm._FilterDatabase_156[[#This Row],[SAPSA Number]],'DS Point summary'!A:A,'DS Point summary'!F:F)</f>
        <v>0</v>
      </c>
      <c r="H37" s="19">
        <f>_xlfn.XLOOKUP(__xlnm._FilterDatabase_156[[#This Row],[SAPSA Number]],'DS Point summary'!A:A,'DS Point summary'!G:G)</f>
        <v>0</v>
      </c>
      <c r="I37" s="19" t="s">
        <v>374</v>
      </c>
      <c r="J37" s="21">
        <f>(IF(L37&gt;0,1,0)+(IF(M37&gt;0,1,0))+(IF(N37&gt;0,1,0))+(IF(O37&gt;0,1,0))+(IF(P37&gt;0,1,0))+(IF(Q37&gt;0,1,0))+(IF(R37&gt;0,1,0))+(IF(S37&gt;0,1,0))+(IF(T37&gt;0,1,0))+(IF(U37&gt;0,1,0))+(IF(V37&gt;0,1,0))+(IF(W37&gt;0,1,0)))</f>
        <v>0</v>
      </c>
      <c r="K37" s="22">
        <f>(LARGE(L37:W37,1)+LARGE(L37:W37,2)+LARGE(L37:W37,3)+LARGE(L37:W37,4)+LARGE(L37:W37,5))/5</f>
        <v>0</v>
      </c>
      <c r="L37" s="23">
        <v>0</v>
      </c>
      <c r="M37" s="24">
        <v>0</v>
      </c>
      <c r="N37" s="23">
        <v>0</v>
      </c>
      <c r="O37" s="24">
        <v>0</v>
      </c>
      <c r="P37" s="23">
        <v>0</v>
      </c>
      <c r="Q37" s="24">
        <v>0</v>
      </c>
      <c r="R37" s="23">
        <v>0</v>
      </c>
      <c r="S37" s="24">
        <v>0</v>
      </c>
      <c r="T37" s="23">
        <v>0</v>
      </c>
      <c r="U37" s="24">
        <v>0</v>
      </c>
      <c r="V37" s="23">
        <v>0</v>
      </c>
      <c r="W37" s="24">
        <v>0</v>
      </c>
    </row>
    <row r="38" spans="1:23" ht="14.45" customHeight="1" x14ac:dyDescent="0.25">
      <c r="A38" s="17">
        <f>RANK(K38,K$2:K$135,0)</f>
        <v>32</v>
      </c>
      <c r="B38" s="25"/>
      <c r="C38" s="114">
        <f>_xlfn.XLOOKUP(__xlnm._FilterDatabase_156[[#This Row],[SAPSA Number]],Table1[SAPSA number],Table1[Paid up])</f>
        <v>0</v>
      </c>
      <c r="D38" s="19">
        <f>_xlfn.XLOOKUP(__xlnm._FilterDatabase_156[[#This Row],[SAPSA Number]],'DS Point summary'!A:A,'DS Point summary'!C:C)</f>
        <v>0</v>
      </c>
      <c r="E38" s="19">
        <f>_xlfn.XLOOKUP(__xlnm._FilterDatabase_156[[#This Row],[SAPSA Number]],'DS Point summary'!A:A,'DS Point summary'!D:D)</f>
        <v>0</v>
      </c>
      <c r="F38" s="20">
        <f>_xlfn.XLOOKUP(__xlnm._FilterDatabase_156[[#This Row],[SAPSA Number]],'DS Point summary'!A:A,'DS Point summary'!E:E)</f>
        <v>0</v>
      </c>
      <c r="G38" s="17">
        <f>_xlfn.XLOOKUP(__xlnm._FilterDatabase_156[[#This Row],[SAPSA Number]],'DS Point summary'!A:A,'DS Point summary'!F:F)</f>
        <v>0</v>
      </c>
      <c r="H38" s="19">
        <f>_xlfn.XLOOKUP(__xlnm._FilterDatabase_156[[#This Row],[SAPSA Number]],'DS Point summary'!A:A,'DS Point summary'!G:G)</f>
        <v>0</v>
      </c>
      <c r="I38" s="19" t="s">
        <v>374</v>
      </c>
      <c r="J38" s="21">
        <f>(IF(L38&gt;0,1,0)+(IF(M38&gt;0,1,0))+(IF(N38&gt;0,1,0))+(IF(O38&gt;0,1,0))+(IF(P38&gt;0,1,0))+(IF(Q38&gt;0,1,0))+(IF(R38&gt;0,1,0))+(IF(S38&gt;0,1,0))+(IF(T38&gt;0,1,0))+(IF(U38&gt;0,1,0))+(IF(V38&gt;0,1,0))+(IF(W38&gt;0,1,0)))</f>
        <v>0</v>
      </c>
      <c r="K38" s="22">
        <f>(LARGE(L38:W38,1)+LARGE(L38:W38,2)+LARGE(L38:W38,3)+LARGE(L38:W38,4)+LARGE(L38:W38,5))/5</f>
        <v>0</v>
      </c>
      <c r="L38" s="23">
        <v>0</v>
      </c>
      <c r="M38" s="24">
        <v>0</v>
      </c>
      <c r="N38" s="23">
        <v>0</v>
      </c>
      <c r="O38" s="24">
        <v>0</v>
      </c>
      <c r="P38" s="23">
        <v>0</v>
      </c>
      <c r="Q38" s="24">
        <v>0</v>
      </c>
      <c r="R38" s="23">
        <v>0</v>
      </c>
      <c r="S38" s="24">
        <v>0</v>
      </c>
      <c r="T38" s="23">
        <v>0</v>
      </c>
      <c r="U38" s="24">
        <v>0</v>
      </c>
      <c r="V38" s="23">
        <v>0</v>
      </c>
      <c r="W38" s="24">
        <v>0</v>
      </c>
    </row>
    <row r="39" spans="1:23" ht="14.45" customHeight="1" x14ac:dyDescent="0.25">
      <c r="A39" s="17">
        <f>RANK(K39,K$2:K$135,0)</f>
        <v>32</v>
      </c>
      <c r="B39" s="25"/>
      <c r="C39" s="26">
        <f>_xlfn.XLOOKUP(__xlnm._FilterDatabase_156[[#This Row],[SAPSA Number]],Table1[SAPSA number],Table1[Paid up])</f>
        <v>0</v>
      </c>
      <c r="D39" s="19">
        <f>_xlfn.XLOOKUP(__xlnm._FilterDatabase_156[[#This Row],[SAPSA Number]],'DS Point summary'!A:A,'DS Point summary'!C:C)</f>
        <v>0</v>
      </c>
      <c r="E39" s="19">
        <f>_xlfn.XLOOKUP(__xlnm._FilterDatabase_156[[#This Row],[SAPSA Number]],'DS Point summary'!A:A,'DS Point summary'!D:D)</f>
        <v>0</v>
      </c>
      <c r="F39" s="20">
        <f>_xlfn.XLOOKUP(__xlnm._FilterDatabase_156[[#This Row],[SAPSA Number]],'DS Point summary'!A:A,'DS Point summary'!E:E)</f>
        <v>0</v>
      </c>
      <c r="G39" s="17">
        <f>_xlfn.XLOOKUP(__xlnm._FilterDatabase_156[[#This Row],[SAPSA Number]],'DS Point summary'!A:A,'DS Point summary'!F:F)</f>
        <v>0</v>
      </c>
      <c r="H39" s="19">
        <f>_xlfn.XLOOKUP(__xlnm._FilterDatabase_156[[#This Row],[SAPSA Number]],'DS Point summary'!A:A,'DS Point summary'!G:G)</f>
        <v>0</v>
      </c>
      <c r="I39" s="19" t="s">
        <v>374</v>
      </c>
      <c r="J39" s="21">
        <f>(IF(L39&gt;0,1,0)+(IF(M39&gt;0,1,0))+(IF(N39&gt;0,1,0))+(IF(O39&gt;0,1,0))+(IF(P39&gt;0,1,0))+(IF(Q39&gt;0,1,0))+(IF(R39&gt;0,1,0))+(IF(S39&gt;0,1,0))+(IF(T39&gt;0,1,0))+(IF(U39&gt;0,1,0))+(IF(V39&gt;0,1,0))+(IF(W39&gt;0,1,0)))</f>
        <v>0</v>
      </c>
      <c r="K39" s="22">
        <f>(LARGE(L39:W39,1)+LARGE(L39:W39,2)+LARGE(L39:W39,3)+LARGE(L39:W39,4)+LARGE(L39:W39,5))/5</f>
        <v>0</v>
      </c>
      <c r="L39" s="23">
        <v>0</v>
      </c>
      <c r="M39" s="24">
        <v>0</v>
      </c>
      <c r="N39" s="23">
        <v>0</v>
      </c>
      <c r="O39" s="24">
        <v>0</v>
      </c>
      <c r="P39" s="23">
        <v>0</v>
      </c>
      <c r="Q39" s="24">
        <v>0</v>
      </c>
      <c r="R39" s="23">
        <v>0</v>
      </c>
      <c r="S39" s="24">
        <v>0</v>
      </c>
      <c r="T39" s="23">
        <v>0</v>
      </c>
      <c r="U39" s="24">
        <v>0</v>
      </c>
      <c r="V39" s="23">
        <v>0</v>
      </c>
      <c r="W39" s="24">
        <v>0</v>
      </c>
    </row>
    <row r="40" spans="1:23" ht="14.45" customHeight="1" x14ac:dyDescent="0.25">
      <c r="A40" s="17">
        <f>RANK(K40,K$2:K$135,0)</f>
        <v>32</v>
      </c>
      <c r="B40" s="25"/>
      <c r="C40" s="26">
        <f>_xlfn.XLOOKUP(__xlnm._FilterDatabase_156[[#This Row],[SAPSA Number]],Table1[SAPSA number],Table1[Paid up])</f>
        <v>0</v>
      </c>
      <c r="D40" s="19">
        <f>_xlfn.XLOOKUP(__xlnm._FilterDatabase_156[[#This Row],[SAPSA Number]],'DS Point summary'!A:A,'DS Point summary'!C:C)</f>
        <v>0</v>
      </c>
      <c r="E40" s="19">
        <f>_xlfn.XLOOKUP(__xlnm._FilterDatabase_156[[#This Row],[SAPSA Number]],'DS Point summary'!A:A,'DS Point summary'!D:D)</f>
        <v>0</v>
      </c>
      <c r="F40" s="20">
        <f>_xlfn.XLOOKUP(__xlnm._FilterDatabase_156[[#This Row],[SAPSA Number]],'DS Point summary'!A:A,'DS Point summary'!E:E)</f>
        <v>0</v>
      </c>
      <c r="G40" s="17">
        <f>_xlfn.XLOOKUP(__xlnm._FilterDatabase_156[[#This Row],[SAPSA Number]],'DS Point summary'!A:A,'DS Point summary'!F:F)</f>
        <v>0</v>
      </c>
      <c r="H40" s="19">
        <f>_xlfn.XLOOKUP(__xlnm._FilterDatabase_156[[#This Row],[SAPSA Number]],'DS Point summary'!A:A,'DS Point summary'!G:G)</f>
        <v>0</v>
      </c>
      <c r="I40" s="19" t="s">
        <v>374</v>
      </c>
      <c r="J40" s="21">
        <f>(IF(L40&gt;0,1,0)+(IF(M40&gt;0,1,0))+(IF(N40&gt;0,1,0))+(IF(O40&gt;0,1,0))+(IF(P40&gt;0,1,0))+(IF(Q40&gt;0,1,0))+(IF(R40&gt;0,1,0))+(IF(S40&gt;0,1,0))+(IF(T40&gt;0,1,0))+(IF(U40&gt;0,1,0))+(IF(V40&gt;0,1,0))+(IF(W40&gt;0,1,0)))</f>
        <v>0</v>
      </c>
      <c r="K40" s="22">
        <f>(LARGE(L40:W40,1)+LARGE(L40:W40,2)+LARGE(L40:W40,3)+LARGE(L40:W40,4)+LARGE(L40:W40,5))/5</f>
        <v>0</v>
      </c>
      <c r="L40" s="23">
        <v>0</v>
      </c>
      <c r="M40" s="24">
        <v>0</v>
      </c>
      <c r="N40" s="23">
        <v>0</v>
      </c>
      <c r="O40" s="24">
        <v>0</v>
      </c>
      <c r="P40" s="23">
        <v>0</v>
      </c>
      <c r="Q40" s="24">
        <v>0</v>
      </c>
      <c r="R40" s="23">
        <v>0</v>
      </c>
      <c r="S40" s="24">
        <v>0</v>
      </c>
      <c r="T40" s="23">
        <v>0</v>
      </c>
      <c r="U40" s="24">
        <v>0</v>
      </c>
      <c r="V40" s="23">
        <v>0</v>
      </c>
      <c r="W40" s="24">
        <v>0</v>
      </c>
    </row>
    <row r="41" spans="1:23" ht="14.45" customHeight="1" x14ac:dyDescent="0.25">
      <c r="A41" s="17">
        <f>RANK(K41,K$2:K$135,0)</f>
        <v>32</v>
      </c>
      <c r="B41" s="25"/>
      <c r="C41" s="115">
        <f>_xlfn.XLOOKUP(__xlnm._FilterDatabase_156[[#This Row],[SAPSA Number]],Table1[SAPSA number],Table1[Paid up])</f>
        <v>0</v>
      </c>
      <c r="D41" s="19">
        <f>_xlfn.XLOOKUP(__xlnm._FilterDatabase_156[[#This Row],[SAPSA Number]],'DS Point summary'!A:A,'DS Point summary'!C:C)</f>
        <v>0</v>
      </c>
      <c r="E41" s="19">
        <f>_xlfn.XLOOKUP(__xlnm._FilterDatabase_156[[#This Row],[SAPSA Number]],'DS Point summary'!A:A,'DS Point summary'!D:D)</f>
        <v>0</v>
      </c>
      <c r="F41" s="20">
        <f>_xlfn.XLOOKUP(__xlnm._FilterDatabase_156[[#This Row],[SAPSA Number]],'DS Point summary'!A:A,'DS Point summary'!E:E)</f>
        <v>0</v>
      </c>
      <c r="G41" s="17">
        <f>_xlfn.XLOOKUP(__xlnm._FilterDatabase_156[[#This Row],[SAPSA Number]],'DS Point summary'!A:A,'DS Point summary'!F:F)</f>
        <v>0</v>
      </c>
      <c r="H41" s="19">
        <f>_xlfn.XLOOKUP(__xlnm._FilterDatabase_156[[#This Row],[SAPSA Number]],'DS Point summary'!A:A,'DS Point summary'!G:G)</f>
        <v>0</v>
      </c>
      <c r="I41" s="19" t="s">
        <v>374</v>
      </c>
      <c r="J41" s="21">
        <f>(IF(L41&gt;0,1,0)+(IF(M41&gt;0,1,0))+(IF(N41&gt;0,1,0))+(IF(O41&gt;0,1,0))+(IF(P41&gt;0,1,0))+(IF(Q41&gt;0,1,0))+(IF(R41&gt;0,1,0))+(IF(S41&gt;0,1,0))+(IF(T41&gt;0,1,0))+(IF(U41&gt;0,1,0))+(IF(V41&gt;0,1,0))+(IF(W41&gt;0,1,0)))</f>
        <v>0</v>
      </c>
      <c r="K41" s="22">
        <f>(LARGE(L41:W41,1)+LARGE(L41:W41,2)+LARGE(L41:W41,3)+LARGE(L41:W41,4)+LARGE(L41:W41,5))/5</f>
        <v>0</v>
      </c>
      <c r="L41" s="23">
        <v>0</v>
      </c>
      <c r="M41" s="24">
        <v>0</v>
      </c>
      <c r="N41" s="23">
        <v>0</v>
      </c>
      <c r="O41" s="24">
        <v>0</v>
      </c>
      <c r="P41" s="23">
        <v>0</v>
      </c>
      <c r="Q41" s="24">
        <v>0</v>
      </c>
      <c r="R41" s="23">
        <v>0</v>
      </c>
      <c r="S41" s="24">
        <v>0</v>
      </c>
      <c r="T41" s="23">
        <v>0</v>
      </c>
      <c r="U41" s="24">
        <v>0</v>
      </c>
      <c r="V41" s="23">
        <v>0</v>
      </c>
      <c r="W41" s="24">
        <v>0</v>
      </c>
    </row>
    <row r="42" spans="1:23" ht="14.45" customHeight="1" x14ac:dyDescent="0.25">
      <c r="A42" s="17">
        <f>RANK(K42,K$2:K$135,0)</f>
        <v>32</v>
      </c>
      <c r="B42" s="25"/>
      <c r="C42" s="25">
        <f>_xlfn.XLOOKUP(__xlnm._FilterDatabase_156[[#This Row],[SAPSA Number]],Table1[SAPSA number],Table1[Paid up])</f>
        <v>0</v>
      </c>
      <c r="D42" s="19">
        <f>_xlfn.XLOOKUP(__xlnm._FilterDatabase_156[[#This Row],[SAPSA Number]],'DS Point summary'!A:A,'DS Point summary'!C:C)</f>
        <v>0</v>
      </c>
      <c r="E42" s="19">
        <f>_xlfn.XLOOKUP(__xlnm._FilterDatabase_156[[#This Row],[SAPSA Number]],'DS Point summary'!A:A,'DS Point summary'!D:D)</f>
        <v>0</v>
      </c>
      <c r="F42" s="20">
        <f>_xlfn.XLOOKUP(__xlnm._FilterDatabase_156[[#This Row],[SAPSA Number]],'DS Point summary'!A:A,'DS Point summary'!E:E)</f>
        <v>0</v>
      </c>
      <c r="G42" s="17">
        <f>_xlfn.XLOOKUP(__xlnm._FilterDatabase_156[[#This Row],[SAPSA Number]],'DS Point summary'!A:A,'DS Point summary'!F:F)</f>
        <v>0</v>
      </c>
      <c r="H42" s="19">
        <f>_xlfn.XLOOKUP(__xlnm._FilterDatabase_156[[#This Row],[SAPSA Number]],'DS Point summary'!A:A,'DS Point summary'!G:G)</f>
        <v>0</v>
      </c>
      <c r="I42" s="19" t="s">
        <v>374</v>
      </c>
      <c r="J42" s="21">
        <f>(IF(L42&gt;0,1,0)+(IF(M42&gt;0,1,0))+(IF(N42&gt;0,1,0))+(IF(O42&gt;0,1,0))+(IF(P42&gt;0,1,0))+(IF(Q42&gt;0,1,0))+(IF(R42&gt;0,1,0))+(IF(S42&gt;0,1,0))+(IF(T42&gt;0,1,0))+(IF(U42&gt;0,1,0))+(IF(V42&gt;0,1,0))+(IF(W42&gt;0,1,0)))</f>
        <v>0</v>
      </c>
      <c r="K42" s="22">
        <f>(LARGE(L42:W42,1)+LARGE(L42:W42,2)+LARGE(L42:W42,3)+LARGE(L42:W42,4)+LARGE(L42:W42,5))/5</f>
        <v>0</v>
      </c>
      <c r="L42" s="23">
        <v>0</v>
      </c>
      <c r="M42" s="24">
        <v>0</v>
      </c>
      <c r="N42" s="23">
        <v>0</v>
      </c>
      <c r="O42" s="24">
        <v>0</v>
      </c>
      <c r="P42" s="23">
        <v>0</v>
      </c>
      <c r="Q42" s="24">
        <v>0</v>
      </c>
      <c r="R42" s="23">
        <v>0</v>
      </c>
      <c r="S42" s="24">
        <v>0</v>
      </c>
      <c r="T42" s="23">
        <v>0</v>
      </c>
      <c r="U42" s="24">
        <v>0</v>
      </c>
      <c r="V42" s="23">
        <v>0</v>
      </c>
      <c r="W42" s="24">
        <v>0</v>
      </c>
    </row>
    <row r="43" spans="1:23" ht="14.45" customHeight="1" x14ac:dyDescent="0.25">
      <c r="A43" s="17">
        <f>RANK(K43,K$2:K$135,0)</f>
        <v>32</v>
      </c>
      <c r="B43" s="25"/>
      <c r="C43" s="26">
        <f>_xlfn.XLOOKUP(__xlnm._FilterDatabase_156[[#This Row],[SAPSA Number]],Table1[SAPSA number],Table1[Paid up])</f>
        <v>0</v>
      </c>
      <c r="D43" s="19">
        <f>_xlfn.XLOOKUP(__xlnm._FilterDatabase_156[[#This Row],[SAPSA Number]],'DS Point summary'!A:A,'DS Point summary'!C:C)</f>
        <v>0</v>
      </c>
      <c r="E43" s="19">
        <f>_xlfn.XLOOKUP(__xlnm._FilterDatabase_156[[#This Row],[SAPSA Number]],'DS Point summary'!A:A,'DS Point summary'!D:D)</f>
        <v>0</v>
      </c>
      <c r="F43" s="20">
        <f>_xlfn.XLOOKUP(__xlnm._FilterDatabase_156[[#This Row],[SAPSA Number]],'DS Point summary'!A:A,'DS Point summary'!E:E)</f>
        <v>0</v>
      </c>
      <c r="G43" s="17">
        <f>_xlfn.XLOOKUP(__xlnm._FilterDatabase_156[[#This Row],[SAPSA Number]],'DS Point summary'!A:A,'DS Point summary'!F:F)</f>
        <v>0</v>
      </c>
      <c r="H43" s="19">
        <f>_xlfn.XLOOKUP(__xlnm._FilterDatabase_156[[#This Row],[SAPSA Number]],'DS Point summary'!A:A,'DS Point summary'!G:G)</f>
        <v>0</v>
      </c>
      <c r="I43" s="19" t="s">
        <v>374</v>
      </c>
      <c r="J43" s="21">
        <f>(IF(L43&gt;0,1,0)+(IF(M43&gt;0,1,0))+(IF(N43&gt;0,1,0))+(IF(O43&gt;0,1,0))+(IF(P43&gt;0,1,0))+(IF(Q43&gt;0,1,0))+(IF(R43&gt;0,1,0))+(IF(S43&gt;0,1,0))+(IF(T43&gt;0,1,0))+(IF(U43&gt;0,1,0))+(IF(V43&gt;0,1,0))+(IF(W43&gt;0,1,0)))</f>
        <v>0</v>
      </c>
      <c r="K43" s="22">
        <f>(LARGE(L43:W43,1)+LARGE(L43:W43,2)+LARGE(L43:W43,3)+LARGE(L43:W43,4)+LARGE(L43:W43,5))/5</f>
        <v>0</v>
      </c>
      <c r="L43" s="23">
        <v>0</v>
      </c>
      <c r="M43" s="24">
        <v>0</v>
      </c>
      <c r="N43" s="23">
        <v>0</v>
      </c>
      <c r="O43" s="24">
        <v>0</v>
      </c>
      <c r="P43" s="23">
        <v>0</v>
      </c>
      <c r="Q43" s="24">
        <v>0</v>
      </c>
      <c r="R43" s="23">
        <v>0</v>
      </c>
      <c r="S43" s="24">
        <v>0</v>
      </c>
      <c r="T43" s="23">
        <v>0</v>
      </c>
      <c r="U43" s="24">
        <v>0</v>
      </c>
      <c r="V43" s="23">
        <v>0</v>
      </c>
      <c r="W43" s="24">
        <v>0</v>
      </c>
    </row>
    <row r="44" spans="1:23" ht="14.45" customHeight="1" x14ac:dyDescent="0.25">
      <c r="A44" s="17">
        <f>RANK(K44,K$2:K$135,0)</f>
        <v>32</v>
      </c>
      <c r="B44" s="25"/>
      <c r="C44" s="25">
        <f>_xlfn.XLOOKUP(__xlnm._FilterDatabase_156[[#This Row],[SAPSA Number]],Table1[SAPSA number],Table1[Paid up])</f>
        <v>0</v>
      </c>
      <c r="D44" s="19">
        <f>_xlfn.XLOOKUP(__xlnm._FilterDatabase_156[[#This Row],[SAPSA Number]],'DS Point summary'!A:A,'DS Point summary'!C:C)</f>
        <v>0</v>
      </c>
      <c r="E44" s="19">
        <f>_xlfn.XLOOKUP(__xlnm._FilterDatabase_156[[#This Row],[SAPSA Number]],'DS Point summary'!A:A,'DS Point summary'!D:D)</f>
        <v>0</v>
      </c>
      <c r="F44" s="20">
        <f>_xlfn.XLOOKUP(__xlnm._FilterDatabase_156[[#This Row],[SAPSA Number]],'DS Point summary'!A:A,'DS Point summary'!E:E)</f>
        <v>0</v>
      </c>
      <c r="G44" s="17">
        <f>_xlfn.XLOOKUP(__xlnm._FilterDatabase_156[[#This Row],[SAPSA Number]],'DS Point summary'!A:A,'DS Point summary'!F:F)</f>
        <v>0</v>
      </c>
      <c r="H44" s="19">
        <f>_xlfn.XLOOKUP(__xlnm._FilterDatabase_156[[#This Row],[SAPSA Number]],'DS Point summary'!A:A,'DS Point summary'!G:G)</f>
        <v>0</v>
      </c>
      <c r="I44" s="19" t="s">
        <v>374</v>
      </c>
      <c r="J44" s="21">
        <f>(IF(L44&gt;0,1,0)+(IF(M44&gt;0,1,0))+(IF(N44&gt;0,1,0))+(IF(O44&gt;0,1,0))+(IF(P44&gt;0,1,0))+(IF(Q44&gt;0,1,0))+(IF(R44&gt;0,1,0))+(IF(S44&gt;0,1,0))+(IF(T44&gt;0,1,0))+(IF(U44&gt;0,1,0))+(IF(V44&gt;0,1,0))+(IF(W44&gt;0,1,0)))</f>
        <v>0</v>
      </c>
      <c r="K44" s="22">
        <f>(LARGE(L44:W44,1)+LARGE(L44:W44,2)+LARGE(L44:W44,3)+LARGE(L44:W44,4)+LARGE(L44:W44,5))/5</f>
        <v>0</v>
      </c>
      <c r="L44" s="23">
        <v>0</v>
      </c>
      <c r="M44" s="24">
        <v>0</v>
      </c>
      <c r="N44" s="23">
        <v>0</v>
      </c>
      <c r="O44" s="24">
        <v>0</v>
      </c>
      <c r="P44" s="23">
        <v>0</v>
      </c>
      <c r="Q44" s="24">
        <v>0</v>
      </c>
      <c r="R44" s="23">
        <v>0</v>
      </c>
      <c r="S44" s="24">
        <v>0</v>
      </c>
      <c r="T44" s="23">
        <v>0</v>
      </c>
      <c r="U44" s="24">
        <v>0</v>
      </c>
      <c r="V44" s="23">
        <v>0</v>
      </c>
      <c r="W44" s="24">
        <v>0</v>
      </c>
    </row>
    <row r="45" spans="1:23" ht="14.45" customHeight="1" x14ac:dyDescent="0.25">
      <c r="A45" s="17">
        <f>RANK(K45,K$2:K$135,0)</f>
        <v>32</v>
      </c>
      <c r="B45" s="25"/>
      <c r="C45" s="25">
        <f>_xlfn.XLOOKUP(__xlnm._FilterDatabase_156[[#This Row],[SAPSA Number]],Table1[SAPSA number],Table1[Paid up])</f>
        <v>0</v>
      </c>
      <c r="D45" s="19">
        <f>_xlfn.XLOOKUP(__xlnm._FilterDatabase_156[[#This Row],[SAPSA Number]],'DS Point summary'!A:A,'DS Point summary'!C:C)</f>
        <v>0</v>
      </c>
      <c r="E45" s="19">
        <f>_xlfn.XLOOKUP(__xlnm._FilterDatabase_156[[#This Row],[SAPSA Number]],'DS Point summary'!A:A,'DS Point summary'!D:D)</f>
        <v>0</v>
      </c>
      <c r="F45" s="20">
        <f>_xlfn.XLOOKUP(__xlnm._FilterDatabase_156[[#This Row],[SAPSA Number]],'DS Point summary'!A:A,'DS Point summary'!E:E)</f>
        <v>0</v>
      </c>
      <c r="G45" s="17">
        <f>_xlfn.XLOOKUP(__xlnm._FilterDatabase_156[[#This Row],[SAPSA Number]],'DS Point summary'!A:A,'DS Point summary'!F:F)</f>
        <v>0</v>
      </c>
      <c r="H45" s="19">
        <f>_xlfn.XLOOKUP(__xlnm._FilterDatabase_156[[#This Row],[SAPSA Number]],'DS Point summary'!A:A,'DS Point summary'!G:G)</f>
        <v>0</v>
      </c>
      <c r="I45" s="19" t="s">
        <v>374</v>
      </c>
      <c r="J45" s="21">
        <f>(IF(L45&gt;0,1,0)+(IF(M45&gt;0,1,0))+(IF(N45&gt;0,1,0))+(IF(O45&gt;0,1,0))+(IF(P45&gt;0,1,0))+(IF(Q45&gt;0,1,0))+(IF(R45&gt;0,1,0))+(IF(S45&gt;0,1,0))+(IF(T45&gt;0,1,0))+(IF(U45&gt;0,1,0))+(IF(V45&gt;0,1,0))+(IF(W45&gt;0,1,0)))</f>
        <v>0</v>
      </c>
      <c r="K45" s="22">
        <f>(LARGE(L45:W45,1)+LARGE(L45:W45,2)+LARGE(L45:W45,3)+LARGE(L45:W45,4)+LARGE(L45:W45,5))/5</f>
        <v>0</v>
      </c>
      <c r="L45" s="23">
        <v>0</v>
      </c>
      <c r="M45" s="24">
        <v>0</v>
      </c>
      <c r="N45" s="23">
        <v>0</v>
      </c>
      <c r="O45" s="24">
        <v>0</v>
      </c>
      <c r="P45" s="23">
        <v>0</v>
      </c>
      <c r="Q45" s="24">
        <v>0</v>
      </c>
      <c r="R45" s="23">
        <v>0</v>
      </c>
      <c r="S45" s="24">
        <v>0</v>
      </c>
      <c r="T45" s="23">
        <v>0</v>
      </c>
      <c r="U45" s="24">
        <v>0</v>
      </c>
      <c r="V45" s="23">
        <v>0</v>
      </c>
      <c r="W45" s="24">
        <v>0</v>
      </c>
    </row>
    <row r="46" spans="1:23" ht="14.45" customHeight="1" x14ac:dyDescent="0.25">
      <c r="A46" s="17">
        <f>RANK(K46,K$2:K$135,0)</f>
        <v>32</v>
      </c>
      <c r="B46" s="25"/>
      <c r="C46" s="114">
        <f>_xlfn.XLOOKUP(__xlnm._FilterDatabase_156[[#This Row],[SAPSA Number]],Table1[SAPSA number],Table1[Paid up])</f>
        <v>0</v>
      </c>
      <c r="D46" s="19">
        <f>_xlfn.XLOOKUP(__xlnm._FilterDatabase_156[[#This Row],[SAPSA Number]],'DS Point summary'!A:A,'DS Point summary'!C:C)</f>
        <v>0</v>
      </c>
      <c r="E46" s="19">
        <f>_xlfn.XLOOKUP(__xlnm._FilterDatabase_156[[#This Row],[SAPSA Number]],'DS Point summary'!A:A,'DS Point summary'!D:D)</f>
        <v>0</v>
      </c>
      <c r="F46" s="20">
        <f>_xlfn.XLOOKUP(__xlnm._FilterDatabase_156[[#This Row],[SAPSA Number]],'DS Point summary'!A:A,'DS Point summary'!E:E)</f>
        <v>0</v>
      </c>
      <c r="G46" s="17">
        <f>_xlfn.XLOOKUP(__xlnm._FilterDatabase_156[[#This Row],[SAPSA Number]],'DS Point summary'!A:A,'DS Point summary'!F:F)</f>
        <v>0</v>
      </c>
      <c r="H46" s="19">
        <f>_xlfn.XLOOKUP(__xlnm._FilterDatabase_156[[#This Row],[SAPSA Number]],'DS Point summary'!A:A,'DS Point summary'!G:G)</f>
        <v>0</v>
      </c>
      <c r="I46" s="19" t="s">
        <v>374</v>
      </c>
      <c r="J46" s="21">
        <f>(IF(L46&gt;0,1,0)+(IF(M46&gt;0,1,0))+(IF(N46&gt;0,1,0))+(IF(O46&gt;0,1,0))+(IF(P46&gt;0,1,0))+(IF(Q46&gt;0,1,0))+(IF(R46&gt;0,1,0))+(IF(S46&gt;0,1,0))+(IF(T46&gt;0,1,0))+(IF(U46&gt;0,1,0))+(IF(V46&gt;0,1,0))+(IF(W46&gt;0,1,0)))</f>
        <v>0</v>
      </c>
      <c r="K46" s="22">
        <f>(LARGE(L46:W46,1)+LARGE(L46:W46,2)+LARGE(L46:W46,3)+LARGE(L46:W46,4)+LARGE(L46:W46,5))/5</f>
        <v>0</v>
      </c>
      <c r="L46" s="23">
        <v>0</v>
      </c>
      <c r="M46" s="24">
        <v>0</v>
      </c>
      <c r="N46" s="23">
        <v>0</v>
      </c>
      <c r="O46" s="24">
        <v>0</v>
      </c>
      <c r="P46" s="23">
        <v>0</v>
      </c>
      <c r="Q46" s="24">
        <v>0</v>
      </c>
      <c r="R46" s="23">
        <v>0</v>
      </c>
      <c r="S46" s="24">
        <v>0</v>
      </c>
      <c r="T46" s="23">
        <v>0</v>
      </c>
      <c r="U46" s="24">
        <v>0</v>
      </c>
      <c r="V46" s="23">
        <v>0</v>
      </c>
      <c r="W46" s="24">
        <v>0</v>
      </c>
    </row>
    <row r="47" spans="1:23" ht="14.25" customHeight="1" x14ac:dyDescent="0.25">
      <c r="A47" s="17">
        <f>RANK(K47,K$2:K$135,0)</f>
        <v>32</v>
      </c>
      <c r="B47" s="25"/>
      <c r="C47" s="113">
        <f>_xlfn.XLOOKUP(__xlnm._FilterDatabase_156[[#This Row],[SAPSA Number]],Table1[SAPSA number],Table1[Paid up])</f>
        <v>0</v>
      </c>
      <c r="D47" s="19">
        <f>_xlfn.XLOOKUP(__xlnm._FilterDatabase_156[[#This Row],[SAPSA Number]],'DS Point summary'!A:A,'DS Point summary'!C:C)</f>
        <v>0</v>
      </c>
      <c r="E47" s="19">
        <f>_xlfn.XLOOKUP(__xlnm._FilterDatabase_156[[#This Row],[SAPSA Number]],'DS Point summary'!A:A,'DS Point summary'!D:D)</f>
        <v>0</v>
      </c>
      <c r="F47" s="20">
        <f>_xlfn.XLOOKUP(__xlnm._FilterDatabase_156[[#This Row],[SAPSA Number]],'DS Point summary'!A:A,'DS Point summary'!E:E)</f>
        <v>0</v>
      </c>
      <c r="G47" s="17">
        <f>_xlfn.XLOOKUP(__xlnm._FilterDatabase_156[[#This Row],[SAPSA Number]],'DS Point summary'!A:A,'DS Point summary'!F:F)</f>
        <v>0</v>
      </c>
      <c r="H47" s="19">
        <f>_xlfn.XLOOKUP(__xlnm._FilterDatabase_156[[#This Row],[SAPSA Number]],'DS Point summary'!A:A,'DS Point summary'!G:G)</f>
        <v>0</v>
      </c>
      <c r="I47" s="19" t="s">
        <v>374</v>
      </c>
      <c r="J47" s="21">
        <f>(IF(L47&gt;0,1,0)+(IF(M47&gt;0,1,0))+(IF(N47&gt;0,1,0))+(IF(O47&gt;0,1,0))+(IF(P47&gt;0,1,0))+(IF(Q47&gt;0,1,0))+(IF(R47&gt;0,1,0))+(IF(S47&gt;0,1,0))+(IF(T47&gt;0,1,0))+(IF(U47&gt;0,1,0))+(IF(V47&gt;0,1,0))+(IF(W47&gt;0,1,0)))</f>
        <v>0</v>
      </c>
      <c r="K47" s="22">
        <f>(LARGE(L47:W47,1)+LARGE(L47:W47,2)+LARGE(L47:W47,3)+LARGE(L47:W47,4)+LARGE(L47:W47,5))/5</f>
        <v>0</v>
      </c>
      <c r="L47" s="23">
        <v>0</v>
      </c>
      <c r="M47" s="24">
        <v>0</v>
      </c>
      <c r="N47" s="23">
        <v>0</v>
      </c>
      <c r="O47" s="24">
        <v>0</v>
      </c>
      <c r="P47" s="23">
        <v>0</v>
      </c>
      <c r="Q47" s="24">
        <v>0</v>
      </c>
      <c r="R47" s="23">
        <v>0</v>
      </c>
      <c r="S47" s="24">
        <v>0</v>
      </c>
      <c r="T47" s="23">
        <v>0</v>
      </c>
      <c r="U47" s="24">
        <v>0</v>
      </c>
      <c r="V47" s="23">
        <v>0</v>
      </c>
      <c r="W47" s="24">
        <v>0</v>
      </c>
    </row>
    <row r="48" spans="1:23" ht="14.45" customHeight="1" x14ac:dyDescent="0.25">
      <c r="A48" s="17">
        <f>RANK(K48,K$2:K$135,0)</f>
        <v>32</v>
      </c>
      <c r="B48" s="25"/>
      <c r="C48" s="25">
        <f>_xlfn.XLOOKUP(__xlnm._FilterDatabase_156[[#This Row],[SAPSA Number]],Table1[SAPSA number],Table1[Paid up])</f>
        <v>0</v>
      </c>
      <c r="D48" s="19">
        <f>_xlfn.XLOOKUP(__xlnm._FilterDatabase_156[[#This Row],[SAPSA Number]],'DS Point summary'!A:A,'DS Point summary'!C:C)</f>
        <v>0</v>
      </c>
      <c r="E48" s="19">
        <f>_xlfn.XLOOKUP(__xlnm._FilterDatabase_156[[#This Row],[SAPSA Number]],'DS Point summary'!A:A,'DS Point summary'!D:D)</f>
        <v>0</v>
      </c>
      <c r="F48" s="20">
        <f>_xlfn.XLOOKUP(__xlnm._FilterDatabase_156[[#This Row],[SAPSA Number]],'DS Point summary'!A:A,'DS Point summary'!E:E)</f>
        <v>0</v>
      </c>
      <c r="G48" s="17">
        <f>_xlfn.XLOOKUP(__xlnm._FilterDatabase_156[[#This Row],[SAPSA Number]],'DS Point summary'!A:A,'DS Point summary'!F:F)</f>
        <v>0</v>
      </c>
      <c r="H48" s="19">
        <f>_xlfn.XLOOKUP(__xlnm._FilterDatabase_156[[#This Row],[SAPSA Number]],'DS Point summary'!A:A,'DS Point summary'!G:G)</f>
        <v>0</v>
      </c>
      <c r="I48" s="19" t="s">
        <v>374</v>
      </c>
      <c r="J48" s="21">
        <f>(IF(L48&gt;0,1,0)+(IF(M48&gt;0,1,0))+(IF(N48&gt;0,1,0))+(IF(O48&gt;0,1,0))+(IF(P48&gt;0,1,0))+(IF(Q48&gt;0,1,0))+(IF(R48&gt;0,1,0))+(IF(S48&gt;0,1,0))+(IF(T48&gt;0,1,0))+(IF(U48&gt;0,1,0))+(IF(V48&gt;0,1,0))+(IF(W48&gt;0,1,0)))</f>
        <v>0</v>
      </c>
      <c r="K48" s="22">
        <f>(LARGE(L48:W48,1)+LARGE(L48:W48,2)+LARGE(L48:W48,3)+LARGE(L48:W48,4)+LARGE(L48:W48,5))/5</f>
        <v>0</v>
      </c>
      <c r="L48" s="23">
        <v>0</v>
      </c>
      <c r="M48" s="24">
        <v>0</v>
      </c>
      <c r="N48" s="23">
        <v>0</v>
      </c>
      <c r="O48" s="24">
        <v>0</v>
      </c>
      <c r="P48" s="23">
        <v>0</v>
      </c>
      <c r="Q48" s="24">
        <v>0</v>
      </c>
      <c r="R48" s="23">
        <v>0</v>
      </c>
      <c r="S48" s="24">
        <v>0</v>
      </c>
      <c r="T48" s="23">
        <v>0</v>
      </c>
      <c r="U48" s="24">
        <v>0</v>
      </c>
      <c r="V48" s="23">
        <v>0</v>
      </c>
      <c r="W48" s="24">
        <v>0</v>
      </c>
    </row>
    <row r="49" spans="1:23" ht="14.45" customHeight="1" x14ac:dyDescent="0.25">
      <c r="A49" s="17">
        <f>RANK(K49,K$2:K$135,0)</f>
        <v>32</v>
      </c>
      <c r="B49" s="25"/>
      <c r="C49" s="114">
        <f>_xlfn.XLOOKUP(__xlnm._FilterDatabase_156[[#This Row],[SAPSA Number]],Table1[SAPSA number],Table1[Paid up])</f>
        <v>0</v>
      </c>
      <c r="D49" s="19">
        <f>_xlfn.XLOOKUP(__xlnm._FilterDatabase_156[[#This Row],[SAPSA Number]],'DS Point summary'!A:A,'DS Point summary'!C:C)</f>
        <v>0</v>
      </c>
      <c r="E49" s="19">
        <f>_xlfn.XLOOKUP(__xlnm._FilterDatabase_156[[#This Row],[SAPSA Number]],'DS Point summary'!A:A,'DS Point summary'!D:D)</f>
        <v>0</v>
      </c>
      <c r="F49" s="20">
        <f>_xlfn.XLOOKUP(__xlnm._FilterDatabase_156[[#This Row],[SAPSA Number]],'DS Point summary'!A:A,'DS Point summary'!E:E)</f>
        <v>0</v>
      </c>
      <c r="G49" s="17">
        <f>_xlfn.XLOOKUP(__xlnm._FilterDatabase_156[[#This Row],[SAPSA Number]],'DS Point summary'!A:A,'DS Point summary'!F:F)</f>
        <v>0</v>
      </c>
      <c r="H49" s="19">
        <f>_xlfn.XLOOKUP(__xlnm._FilterDatabase_156[[#This Row],[SAPSA Number]],'DS Point summary'!A:A,'DS Point summary'!G:G)</f>
        <v>0</v>
      </c>
      <c r="I49" s="19" t="s">
        <v>374</v>
      </c>
      <c r="J49" s="21">
        <f>(IF(L49&gt;0,1,0)+(IF(M49&gt;0,1,0))+(IF(N49&gt;0,1,0))+(IF(O49&gt;0,1,0))+(IF(P49&gt;0,1,0))+(IF(Q49&gt;0,1,0))+(IF(R49&gt;0,1,0))+(IF(S49&gt;0,1,0))+(IF(T49&gt;0,1,0))+(IF(U49&gt;0,1,0))+(IF(V49&gt;0,1,0))+(IF(W49&gt;0,1,0)))</f>
        <v>0</v>
      </c>
      <c r="K49" s="22">
        <f>(LARGE(L49:W49,1)+LARGE(L49:W49,2)+LARGE(L49:W49,3)+LARGE(L49:W49,4)+LARGE(L49:W49,5))/5</f>
        <v>0</v>
      </c>
      <c r="L49" s="23">
        <v>0</v>
      </c>
      <c r="M49" s="24">
        <v>0</v>
      </c>
      <c r="N49" s="23">
        <v>0</v>
      </c>
      <c r="O49" s="24">
        <v>0</v>
      </c>
      <c r="P49" s="23">
        <v>0</v>
      </c>
      <c r="Q49" s="24">
        <v>0</v>
      </c>
      <c r="R49" s="23">
        <v>0</v>
      </c>
      <c r="S49" s="24">
        <v>0</v>
      </c>
      <c r="T49" s="23">
        <v>0</v>
      </c>
      <c r="U49" s="24">
        <v>0</v>
      </c>
      <c r="V49" s="23">
        <v>0</v>
      </c>
      <c r="W49" s="24">
        <v>0</v>
      </c>
    </row>
    <row r="50" spans="1:23" ht="14.45" customHeight="1" x14ac:dyDescent="0.25">
      <c r="A50" s="17">
        <f>RANK(K50,K$2:K$135,0)</f>
        <v>32</v>
      </c>
      <c r="B50" s="25"/>
      <c r="C50" s="114">
        <f>_xlfn.XLOOKUP(__xlnm._FilterDatabase_156[[#This Row],[SAPSA Number]],Table1[SAPSA number],Table1[Paid up])</f>
        <v>0</v>
      </c>
      <c r="D50" s="19">
        <f>_xlfn.XLOOKUP(__xlnm._FilterDatabase_156[[#This Row],[SAPSA Number]],'DS Point summary'!A:A,'DS Point summary'!C:C)</f>
        <v>0</v>
      </c>
      <c r="E50" s="19">
        <f>_xlfn.XLOOKUP(__xlnm._FilterDatabase_156[[#This Row],[SAPSA Number]],'DS Point summary'!A:A,'DS Point summary'!D:D)</f>
        <v>0</v>
      </c>
      <c r="F50" s="20">
        <f>_xlfn.XLOOKUP(__xlnm._FilterDatabase_156[[#This Row],[SAPSA Number]],'DS Point summary'!A:A,'DS Point summary'!E:E)</f>
        <v>0</v>
      </c>
      <c r="G50" s="17">
        <f>_xlfn.XLOOKUP(__xlnm._FilterDatabase_156[[#This Row],[SAPSA Number]],'DS Point summary'!A:A,'DS Point summary'!F:F)</f>
        <v>0</v>
      </c>
      <c r="H50" s="19">
        <f>_xlfn.XLOOKUP(__xlnm._FilterDatabase_156[[#This Row],[SAPSA Number]],'DS Point summary'!A:A,'DS Point summary'!G:G)</f>
        <v>0</v>
      </c>
      <c r="I50" s="19" t="s">
        <v>374</v>
      </c>
      <c r="J50" s="21">
        <f>(IF(L50&gt;0,1,0)+(IF(M50&gt;0,1,0))+(IF(N50&gt;0,1,0))+(IF(O50&gt;0,1,0))+(IF(P50&gt;0,1,0))+(IF(Q50&gt;0,1,0))+(IF(R50&gt;0,1,0))+(IF(S50&gt;0,1,0))+(IF(T50&gt;0,1,0))+(IF(U50&gt;0,1,0))+(IF(V50&gt;0,1,0))+(IF(W50&gt;0,1,0)))</f>
        <v>0</v>
      </c>
      <c r="K50" s="22">
        <f>(LARGE(L50:W50,1)+LARGE(L50:W50,2)+LARGE(L50:W50,3)+LARGE(L50:W50,4)+LARGE(L50:W50,5))/5</f>
        <v>0</v>
      </c>
      <c r="L50" s="23">
        <v>0</v>
      </c>
      <c r="M50" s="24">
        <v>0</v>
      </c>
      <c r="N50" s="23">
        <v>0</v>
      </c>
      <c r="O50" s="24">
        <v>0</v>
      </c>
      <c r="P50" s="23">
        <v>0</v>
      </c>
      <c r="Q50" s="24">
        <v>0</v>
      </c>
      <c r="R50" s="23">
        <v>0</v>
      </c>
      <c r="S50" s="24">
        <v>0</v>
      </c>
      <c r="T50" s="23">
        <v>0</v>
      </c>
      <c r="U50" s="24">
        <v>0</v>
      </c>
      <c r="V50" s="23">
        <v>0</v>
      </c>
      <c r="W50" s="24">
        <v>0</v>
      </c>
    </row>
    <row r="51" spans="1:23" ht="14.45" customHeight="1" x14ac:dyDescent="0.25">
      <c r="A51" s="17">
        <f>RANK(K51,K$2:K$135,0)</f>
        <v>32</v>
      </c>
      <c r="B51" s="25"/>
      <c r="C51" s="114">
        <f>_xlfn.XLOOKUP(__xlnm._FilterDatabase_156[[#This Row],[SAPSA Number]],Table1[SAPSA number],Table1[Paid up])</f>
        <v>0</v>
      </c>
      <c r="D51" s="19">
        <f>_xlfn.XLOOKUP(__xlnm._FilterDatabase_156[[#This Row],[SAPSA Number]],'DS Point summary'!A:A,'DS Point summary'!C:C)</f>
        <v>0</v>
      </c>
      <c r="E51" s="19">
        <f>_xlfn.XLOOKUP(__xlnm._FilterDatabase_156[[#This Row],[SAPSA Number]],'DS Point summary'!A:A,'DS Point summary'!D:D)</f>
        <v>0</v>
      </c>
      <c r="F51" s="20">
        <f>_xlfn.XLOOKUP(__xlnm._FilterDatabase_156[[#This Row],[SAPSA Number]],'DS Point summary'!A:A,'DS Point summary'!E:E)</f>
        <v>0</v>
      </c>
      <c r="G51" s="17">
        <f>_xlfn.XLOOKUP(__xlnm._FilterDatabase_156[[#This Row],[SAPSA Number]],'DS Point summary'!A:A,'DS Point summary'!F:F)</f>
        <v>0</v>
      </c>
      <c r="H51" s="19">
        <f>_xlfn.XLOOKUP(__xlnm._FilterDatabase_156[[#This Row],[SAPSA Number]],'DS Point summary'!A:A,'DS Point summary'!G:G)</f>
        <v>0</v>
      </c>
      <c r="I51" s="19" t="s">
        <v>374</v>
      </c>
      <c r="J51" s="21">
        <f>(IF(L51&gt;0,1,0)+(IF(M51&gt;0,1,0))+(IF(N51&gt;0,1,0))+(IF(O51&gt;0,1,0))+(IF(P51&gt;0,1,0))+(IF(Q51&gt;0,1,0))+(IF(R51&gt;0,1,0))+(IF(S51&gt;0,1,0))+(IF(T51&gt;0,1,0))+(IF(U51&gt;0,1,0))+(IF(V51&gt;0,1,0))+(IF(W51&gt;0,1,0)))</f>
        <v>0</v>
      </c>
      <c r="K51" s="22">
        <f>(LARGE(L51:W51,1)+LARGE(L51:W51,2)+LARGE(L51:W51,3)+LARGE(L51:W51,4)+LARGE(L51:W51,5))/5</f>
        <v>0</v>
      </c>
      <c r="L51" s="23">
        <v>0</v>
      </c>
      <c r="M51" s="24">
        <v>0</v>
      </c>
      <c r="N51" s="23">
        <v>0</v>
      </c>
      <c r="O51" s="24">
        <v>0</v>
      </c>
      <c r="P51" s="23">
        <v>0</v>
      </c>
      <c r="Q51" s="24">
        <v>0</v>
      </c>
      <c r="R51" s="23">
        <v>0</v>
      </c>
      <c r="S51" s="24">
        <v>0</v>
      </c>
      <c r="T51" s="23">
        <v>0</v>
      </c>
      <c r="U51" s="24">
        <v>0</v>
      </c>
      <c r="V51" s="23">
        <v>0</v>
      </c>
      <c r="W51" s="24">
        <v>0</v>
      </c>
    </row>
    <row r="52" spans="1:23" ht="14.45" customHeight="1" x14ac:dyDescent="0.25">
      <c r="A52" s="17">
        <f>RANK(K52,K$2:K$135,0)</f>
        <v>32</v>
      </c>
      <c r="B52" s="25"/>
      <c r="C52" s="25">
        <f>_xlfn.XLOOKUP(__xlnm._FilterDatabase_156[[#This Row],[SAPSA Number]],Table1[SAPSA number],Table1[Paid up])</f>
        <v>0</v>
      </c>
      <c r="D52" s="19">
        <f>_xlfn.XLOOKUP(__xlnm._FilterDatabase_156[[#This Row],[SAPSA Number]],'DS Point summary'!A:A,'DS Point summary'!C:C)</f>
        <v>0</v>
      </c>
      <c r="E52" s="19">
        <f>_xlfn.XLOOKUP(__xlnm._FilterDatabase_156[[#This Row],[SAPSA Number]],'DS Point summary'!A:A,'DS Point summary'!D:D)</f>
        <v>0</v>
      </c>
      <c r="F52" s="20">
        <f>_xlfn.XLOOKUP(__xlnm._FilterDatabase_156[[#This Row],[SAPSA Number]],'DS Point summary'!A:A,'DS Point summary'!E:E)</f>
        <v>0</v>
      </c>
      <c r="G52" s="17">
        <f>_xlfn.XLOOKUP(__xlnm._FilterDatabase_156[[#This Row],[SAPSA Number]],'DS Point summary'!A:A,'DS Point summary'!F:F)</f>
        <v>0</v>
      </c>
      <c r="H52" s="19" t="e">
        <f ca="1">_xlfn.XLOOKUP(__xlnm._FilterDatabase_156[[#This Row],[Tag]],'DS Point summary'!F:F,'DS Point summary'!G:G)</f>
        <v>#N/A</v>
      </c>
      <c r="I52" s="19" t="s">
        <v>374</v>
      </c>
      <c r="J52" s="21">
        <f>(IF(L52&gt;0,1,0)+(IF(M52&gt;0,1,0))+(IF(N52&gt;0,1,0))+(IF(O52&gt;0,1,0))+(IF(P52&gt;0,1,0))+(IF(Q52&gt;0,1,0))+(IF(R52&gt;0,1,0))+(IF(S52&gt;0,1,0))+(IF(T52&gt;0,1,0))+(IF(U52&gt;0,1,0))+(IF(V52&gt;0,1,0))+(IF(W52&gt;0,1,0)))</f>
        <v>0</v>
      </c>
      <c r="K52" s="22">
        <f>(LARGE(L52:W52,1)+LARGE(L52:W52,2)+LARGE(L52:W52,3)+LARGE(L52:W52,4)+LARGE(L52:W52,5))/5</f>
        <v>0</v>
      </c>
      <c r="L52" s="23">
        <v>0</v>
      </c>
      <c r="M52" s="24">
        <v>0</v>
      </c>
      <c r="N52" s="23">
        <v>0</v>
      </c>
      <c r="O52" s="24">
        <v>0</v>
      </c>
      <c r="P52" s="23">
        <v>0</v>
      </c>
      <c r="Q52" s="24">
        <v>0</v>
      </c>
      <c r="R52" s="23">
        <v>0</v>
      </c>
      <c r="S52" s="24">
        <v>0</v>
      </c>
      <c r="T52" s="23">
        <v>0</v>
      </c>
      <c r="U52" s="24">
        <v>0</v>
      </c>
      <c r="V52" s="23">
        <v>0</v>
      </c>
      <c r="W52" s="24">
        <v>0</v>
      </c>
    </row>
    <row r="53" spans="1:23" ht="14.45" customHeight="1" x14ac:dyDescent="0.25">
      <c r="A53" s="17">
        <f>RANK(K53,K$2:K$135,0)</f>
        <v>32</v>
      </c>
      <c r="B53" s="25"/>
      <c r="C53" s="25">
        <f>_xlfn.XLOOKUP(__xlnm._FilterDatabase_156[[#This Row],[SAPSA Number]],Table1[SAPSA number],Table1[Paid up])</f>
        <v>0</v>
      </c>
      <c r="D53" s="19">
        <f>_xlfn.XLOOKUP(__xlnm._FilterDatabase_156[[#This Row],[SAPSA Number]],'DS Point summary'!A:A,'DS Point summary'!C:C)</f>
        <v>0</v>
      </c>
      <c r="E53" s="19">
        <f>_xlfn.XLOOKUP(__xlnm._FilterDatabase_156[[#This Row],[SAPSA Number]],'DS Point summary'!A:A,'DS Point summary'!D:D)</f>
        <v>0</v>
      </c>
      <c r="F53" s="20">
        <f>_xlfn.XLOOKUP(__xlnm._FilterDatabase_156[[#This Row],[SAPSA Number]],'DS Point summary'!A:A,'DS Point summary'!E:E)</f>
        <v>0</v>
      </c>
      <c r="G53" s="17">
        <f>_xlfn.XLOOKUP(__xlnm._FilterDatabase_156[[#This Row],[SAPSA Number]],'DS Point summary'!A:A,'DS Point summary'!F:F)</f>
        <v>0</v>
      </c>
      <c r="H53" s="19">
        <f>_xlfn.XLOOKUP(__xlnm._FilterDatabase_156[[#This Row],[SAPSA Number]],'DS Point summary'!A:A,'DS Point summary'!G:G)</f>
        <v>0</v>
      </c>
      <c r="I53" s="19" t="s">
        <v>374</v>
      </c>
      <c r="J53" s="21">
        <f>(IF(L53&gt;0,1,0)+(IF(M53&gt;0,1,0))+(IF(N53&gt;0,1,0))+(IF(O53&gt;0,1,0))+(IF(P53&gt;0,1,0))+(IF(Q53&gt;0,1,0))+(IF(R53&gt;0,1,0))+(IF(S53&gt;0,1,0))+(IF(T53&gt;0,1,0))+(IF(U53&gt;0,1,0))+(IF(V53&gt;0,1,0))+(IF(W53&gt;0,1,0)))</f>
        <v>0</v>
      </c>
      <c r="K53" s="22">
        <f>(LARGE(L53:W53,1)+LARGE(L53:W53,2)+LARGE(L53:W53,3)+LARGE(L53:W53,4)+LARGE(L53:W53,5))/5</f>
        <v>0</v>
      </c>
      <c r="L53" s="23">
        <v>0</v>
      </c>
      <c r="M53" s="24">
        <v>0</v>
      </c>
      <c r="N53" s="23">
        <v>0</v>
      </c>
      <c r="O53" s="24">
        <v>0</v>
      </c>
      <c r="P53" s="23">
        <v>0</v>
      </c>
      <c r="Q53" s="24">
        <v>0</v>
      </c>
      <c r="R53" s="23">
        <v>0</v>
      </c>
      <c r="S53" s="24">
        <v>0</v>
      </c>
      <c r="T53" s="23">
        <v>0</v>
      </c>
      <c r="U53" s="24">
        <v>0</v>
      </c>
      <c r="V53" s="23">
        <v>0</v>
      </c>
      <c r="W53" s="24">
        <v>0</v>
      </c>
    </row>
    <row r="54" spans="1:23" ht="14.45" customHeight="1" x14ac:dyDescent="0.25">
      <c r="A54" s="17">
        <f>RANK(K54,K$2:K$135,0)</f>
        <v>32</v>
      </c>
      <c r="B54" s="25"/>
      <c r="C54" s="25">
        <f>_xlfn.XLOOKUP(__xlnm._FilterDatabase_156[[#This Row],[SAPSA Number]],Table1[SAPSA number],Table1[Paid up])</f>
        <v>0</v>
      </c>
      <c r="D54" s="19">
        <f>_xlfn.XLOOKUP(__xlnm._FilterDatabase_156[[#This Row],[SAPSA Number]],'DS Point summary'!A:A,'DS Point summary'!C:C)</f>
        <v>0</v>
      </c>
      <c r="E54" s="19">
        <f>_xlfn.XLOOKUP(__xlnm._FilterDatabase_156[[#This Row],[SAPSA Number]],'DS Point summary'!A:A,'DS Point summary'!D:D)</f>
        <v>0</v>
      </c>
      <c r="F54" s="20">
        <f>_xlfn.XLOOKUP(__xlnm._FilterDatabase_156[[#This Row],[SAPSA Number]],'DS Point summary'!A:A,'DS Point summary'!E:E)</f>
        <v>0</v>
      </c>
      <c r="G54" s="17">
        <f>_xlfn.XLOOKUP(__xlnm._FilterDatabase_156[[#This Row],[SAPSA Number]],'DS Point summary'!A:A,'DS Point summary'!F:F)</f>
        <v>0</v>
      </c>
      <c r="H54" s="19">
        <f>_xlfn.XLOOKUP(__xlnm._FilterDatabase_156[[#This Row],[SAPSA Number]],'DS Point summary'!A:A,'DS Point summary'!G:G)</f>
        <v>0</v>
      </c>
      <c r="I54" s="19" t="s">
        <v>374</v>
      </c>
      <c r="J54" s="21">
        <f>(IF(L54&gt;0,1,0)+(IF(M54&gt;0,1,0))+(IF(N54&gt;0,1,0))+(IF(O54&gt;0,1,0))+(IF(P54&gt;0,1,0))+(IF(Q54&gt;0,1,0))+(IF(R54&gt;0,1,0))+(IF(S54&gt;0,1,0))+(IF(T54&gt;0,1,0))+(IF(U54&gt;0,1,0))+(IF(V54&gt;0,1,0))+(IF(W54&gt;0,1,0)))</f>
        <v>0</v>
      </c>
      <c r="K54" s="22">
        <f>(LARGE(L54:W54,1)+LARGE(L54:W54,2)+LARGE(L54:W54,3)+LARGE(L54:W54,4)+LARGE(L54:W54,5))/5</f>
        <v>0</v>
      </c>
      <c r="L54" s="23">
        <v>0</v>
      </c>
      <c r="M54" s="24">
        <v>0</v>
      </c>
      <c r="N54" s="23">
        <v>0</v>
      </c>
      <c r="O54" s="24">
        <v>0</v>
      </c>
      <c r="P54" s="23">
        <v>0</v>
      </c>
      <c r="Q54" s="24">
        <v>0</v>
      </c>
      <c r="R54" s="23">
        <v>0</v>
      </c>
      <c r="S54" s="24">
        <v>0</v>
      </c>
      <c r="T54" s="23">
        <v>0</v>
      </c>
      <c r="U54" s="24">
        <v>0</v>
      </c>
      <c r="V54" s="23">
        <v>0</v>
      </c>
      <c r="W54" s="24">
        <v>0</v>
      </c>
    </row>
    <row r="55" spans="1:23" ht="14.45" customHeight="1" x14ac:dyDescent="0.25">
      <c r="A55" s="17">
        <f>RANK(K55,K$2:K$135,0)</f>
        <v>32</v>
      </c>
      <c r="B55" s="25">
        <v>1471</v>
      </c>
      <c r="C55" s="25" t="str">
        <f>_xlfn.XLOOKUP(__xlnm._FilterDatabase_156[[#This Row],[SAPSA Number]],Table1[SAPSA number],Table1[Paid up])</f>
        <v>Y</v>
      </c>
      <c r="D55" s="19" t="str">
        <f>_xlfn.XLOOKUP(__xlnm._FilterDatabase_156[[#This Row],[SAPSA Number]],'DS Point summary'!A:A,'DS Point summary'!C:C)</f>
        <v>Nikolaus Phillip Karl</v>
      </c>
      <c r="E55" s="19" t="str">
        <f>_xlfn.XLOOKUP(__xlnm._FilterDatabase_156[[#This Row],[SAPSA Number]],'DS Point summary'!A:A,'DS Point summary'!D:D)</f>
        <v>Bernhard</v>
      </c>
      <c r="F55" s="20" t="str">
        <f>_xlfn.XLOOKUP(__xlnm._FilterDatabase_156[[#This Row],[SAPSA Number]],'DS Point summary'!A:A,'DS Point summary'!E:E)</f>
        <v>NPK</v>
      </c>
      <c r="G55" s="17" t="str">
        <f ca="1">_xlfn.XLOOKUP(__xlnm._FilterDatabase_156[[#This Row],[SAPSA Number]],'DS Point summary'!A:A,'DS Point summary'!F:F)</f>
        <v xml:space="preserve"> </v>
      </c>
      <c r="H55" s="19">
        <f ca="1">_xlfn.XLOOKUP(__xlnm._FilterDatabase_156[[#This Row],[SAPSA Number]],'DS Point summary'!A:A,'DS Point summary'!G:G)</f>
        <v>41</v>
      </c>
      <c r="I55" s="19" t="s">
        <v>374</v>
      </c>
      <c r="J55" s="21">
        <f>(IF(L55&gt;0,1,0)+(IF(M55&gt;0,1,0))+(IF(N55&gt;0,1,0))+(IF(O55&gt;0,1,0))+(IF(P55&gt;0,1,0))+(IF(Q55&gt;0,1,0))+(IF(R55&gt;0,1,0))+(IF(S55&gt;0,1,0))+(IF(T55&gt;0,1,0))+(IF(U55&gt;0,1,0))+(IF(V55&gt;0,1,0))+(IF(W55&gt;0,1,0)))</f>
        <v>0</v>
      </c>
      <c r="K55" s="22">
        <f>(LARGE(L55:W55,1)+LARGE(L55:W55,2)+LARGE(L55:W55,3)+LARGE(L55:W55,4)+LARGE(L55:W55,5))/5</f>
        <v>0</v>
      </c>
      <c r="L55" s="23">
        <v>0</v>
      </c>
      <c r="M55" s="24">
        <v>0</v>
      </c>
      <c r="N55" s="23">
        <v>0</v>
      </c>
      <c r="O55" s="24">
        <v>0</v>
      </c>
      <c r="P55" s="23">
        <v>0</v>
      </c>
      <c r="Q55" s="24">
        <v>0</v>
      </c>
      <c r="R55" s="23">
        <v>0</v>
      </c>
      <c r="S55" s="24">
        <v>0</v>
      </c>
      <c r="T55" s="23">
        <v>0</v>
      </c>
      <c r="U55" s="24">
        <v>0</v>
      </c>
      <c r="V55" s="23">
        <v>0</v>
      </c>
      <c r="W55" s="24">
        <v>0</v>
      </c>
    </row>
    <row r="56" spans="1:23" ht="14.45" customHeight="1" x14ac:dyDescent="0.25">
      <c r="A56" s="17">
        <f>RANK(K56,K$2:K$135,0)</f>
        <v>32</v>
      </c>
      <c r="B56" s="25">
        <v>4624</v>
      </c>
      <c r="C56" s="30" t="str">
        <f>_xlfn.XLOOKUP(__xlnm._FilterDatabase_156[[#This Row],[SAPSA Number]],Table1[SAPSA number],Table1[Paid up])</f>
        <v>Y</v>
      </c>
      <c r="D56" s="19" t="str">
        <f>_xlfn.XLOOKUP(__xlnm._FilterDatabase_156[[#This Row],[SAPSA Number]],'DS Point summary'!A:A,'DS Point summary'!C:C)</f>
        <v>Stephanus Christiaan</v>
      </c>
      <c r="E56" s="19" t="str">
        <f>_xlfn.XLOOKUP(__xlnm._FilterDatabase_156[[#This Row],[SAPSA Number]],'DS Point summary'!A:A,'DS Point summary'!D:D)</f>
        <v>Bester</v>
      </c>
      <c r="F56" s="20" t="str">
        <f>_xlfn.XLOOKUP(__xlnm._FilterDatabase_156[[#This Row],[SAPSA Number]],'DS Point summary'!A:A,'DS Point summary'!E:E)</f>
        <v>SC</v>
      </c>
      <c r="G56" s="17" t="str">
        <f ca="1">_xlfn.XLOOKUP(__xlnm._FilterDatabase_156[[#This Row],[SAPSA Number]],'DS Point summary'!A:A,'DS Point summary'!F:F)</f>
        <v>S</v>
      </c>
      <c r="H56" s="19">
        <f ca="1">_xlfn.XLOOKUP(__xlnm._FilterDatabase_156[[#This Row],[SAPSA Number]],'DS Point summary'!A:A,'DS Point summary'!G:G)</f>
        <v>56</v>
      </c>
      <c r="I56" s="19" t="s">
        <v>374</v>
      </c>
      <c r="J56" s="21">
        <f>(IF(L56&gt;0,1,0)+(IF(M56&gt;0,1,0))+(IF(N56&gt;0,1,0))+(IF(O56&gt;0,1,0))+(IF(P56&gt;0,1,0))+(IF(Q56&gt;0,1,0))+(IF(R56&gt;0,1,0))+(IF(S56&gt;0,1,0))+(IF(T56&gt;0,1,0))+(IF(U56&gt;0,1,0))+(IF(V56&gt;0,1,0))+(IF(W56&gt;0,1,0)))</f>
        <v>0</v>
      </c>
      <c r="K56" s="22">
        <f>(LARGE(L56:W56,1)+LARGE(L56:W56,2)+LARGE(L56:W56,3)+LARGE(L56:W56,4)+LARGE(L56:W56,5))/5</f>
        <v>0</v>
      </c>
      <c r="L56" s="23">
        <v>0</v>
      </c>
      <c r="M56" s="24">
        <v>0</v>
      </c>
      <c r="N56" s="23">
        <v>0</v>
      </c>
      <c r="O56" s="24">
        <v>0</v>
      </c>
      <c r="P56" s="23">
        <v>0</v>
      </c>
      <c r="Q56" s="24">
        <v>0</v>
      </c>
      <c r="R56" s="23">
        <v>0</v>
      </c>
      <c r="S56" s="24">
        <v>0</v>
      </c>
      <c r="T56" s="23">
        <v>0</v>
      </c>
      <c r="U56" s="24">
        <v>0</v>
      </c>
      <c r="V56" s="23">
        <v>0</v>
      </c>
      <c r="W56" s="24">
        <v>0</v>
      </c>
    </row>
    <row r="57" spans="1:23" ht="14.45" customHeight="1" x14ac:dyDescent="0.25">
      <c r="A57" s="17">
        <f>RANK(K57,K$2:K$135,0)</f>
        <v>32</v>
      </c>
      <c r="B57" s="137">
        <v>3349</v>
      </c>
      <c r="C57" s="121" t="str">
        <f>_xlfn.XLOOKUP(__xlnm._FilterDatabase_156[[#This Row],[SAPSA Number]],Table1[SAPSA number],Table1[Paid up])</f>
        <v>Y</v>
      </c>
      <c r="D57" s="19" t="str">
        <f>_xlfn.XLOOKUP(__xlnm._FilterDatabase_156[[#This Row],[SAPSA Number]],'DS Point summary'!A:A,'DS Point summary'!C:C)</f>
        <v>Stefanus Christiaan</v>
      </c>
      <c r="E57" s="19" t="str">
        <f>_xlfn.XLOOKUP(__xlnm._FilterDatabase_156[[#This Row],[SAPSA Number]],'DS Point summary'!A:A,'DS Point summary'!D:D)</f>
        <v>Bosch</v>
      </c>
      <c r="F57" s="20" t="str">
        <f>_xlfn.XLOOKUP(__xlnm._FilterDatabase_156[[#This Row],[SAPSA Number]],'DS Point summary'!A:A,'DS Point summary'!E:E)</f>
        <v>SC</v>
      </c>
      <c r="G57" s="17" t="str">
        <f ca="1">_xlfn.XLOOKUP(__xlnm._FilterDatabase_156[[#This Row],[SAPSA Number]],'DS Point summary'!A:A,'DS Point summary'!F:F)</f>
        <v>S</v>
      </c>
      <c r="H57" s="19">
        <f ca="1">_xlfn.XLOOKUP(__xlnm._FilterDatabase_156[[#This Row],[SAPSA Number]],'DS Point summary'!A:A,'DS Point summary'!G:G)</f>
        <v>52</v>
      </c>
      <c r="I57" s="19" t="s">
        <v>374</v>
      </c>
      <c r="J57" s="21">
        <f>(IF(L57&gt;0,1,0)+(IF(M57&gt;0,1,0))+(IF(N57&gt;0,1,0))+(IF(O57&gt;0,1,0))+(IF(P57&gt;0,1,0))+(IF(Q57&gt;0,1,0))+(IF(R57&gt;0,1,0))+(IF(S57&gt;0,1,0))+(IF(T57&gt;0,1,0))+(IF(U57&gt;0,1,0))+(IF(V57&gt;0,1,0))+(IF(W57&gt;0,1,0)))</f>
        <v>0</v>
      </c>
      <c r="K57" s="22">
        <f>(LARGE(L57:W57,1)+LARGE(L57:W57,2)+LARGE(L57:W57,3)+LARGE(L57:W57,4)+LARGE(L57:W57,5))/5</f>
        <v>0</v>
      </c>
      <c r="L57" s="23">
        <v>0</v>
      </c>
      <c r="M57" s="24">
        <v>0</v>
      </c>
      <c r="N57" s="23">
        <v>0</v>
      </c>
      <c r="O57" s="24">
        <v>0</v>
      </c>
      <c r="P57" s="23">
        <v>0</v>
      </c>
      <c r="Q57" s="24">
        <v>0</v>
      </c>
      <c r="R57" s="23">
        <v>0</v>
      </c>
      <c r="S57" s="24">
        <v>0</v>
      </c>
      <c r="T57" s="23">
        <v>0</v>
      </c>
      <c r="U57" s="24">
        <v>0</v>
      </c>
      <c r="V57" s="23">
        <v>0</v>
      </c>
      <c r="W57" s="24">
        <v>0</v>
      </c>
    </row>
    <row r="58" spans="1:23" ht="14.45" customHeight="1" x14ac:dyDescent="0.25">
      <c r="A58" s="17">
        <f>RANK(K58,K$2:K$154,0)</f>
        <v>32</v>
      </c>
      <c r="B58" s="137">
        <v>4621</v>
      </c>
      <c r="C58" s="121" t="str">
        <f>_xlfn.XLOOKUP(__xlnm._FilterDatabase_156[[#This Row],[SAPSA Number]],Table1[SAPSA number],Table1[Paid up])</f>
        <v>Y</v>
      </c>
      <c r="D58" s="19" t="str">
        <f>_xlfn.XLOOKUP(__xlnm._FilterDatabase_156[[#This Row],[SAPSA Number]],'DS Point summary'!A:A,'DS Point summary'!C:C)</f>
        <v>Colin</v>
      </c>
      <c r="E58" s="19" t="str">
        <f>_xlfn.XLOOKUP(__xlnm._FilterDatabase_156[[#This Row],[SAPSA Number]],'DS Point summary'!A:A,'DS Point summary'!D:D)</f>
        <v>Bowring</v>
      </c>
      <c r="F58" s="20" t="str">
        <f>_xlfn.XLOOKUP(__xlnm._FilterDatabase_156[[#This Row],[SAPSA Number]],'DS Point summary'!A:A,'DS Point summary'!E:E)</f>
        <v>C</v>
      </c>
      <c r="G58" s="17" t="str">
        <f ca="1">_xlfn.XLOOKUP(__xlnm._FilterDatabase_156[[#This Row],[SAPSA Number]],'DS Point summary'!A:A,'DS Point summary'!F:F)</f>
        <v>SS</v>
      </c>
      <c r="H58" s="19">
        <f ca="1">_xlfn.XLOOKUP(__xlnm._FilterDatabase_156[[#This Row],[SAPSA Number]],'DS Point summary'!A:A,'DS Point summary'!G:G)</f>
        <v>62</v>
      </c>
      <c r="I58" s="19" t="s">
        <v>374</v>
      </c>
      <c r="J58" s="21">
        <f>(IF(L58&gt;0,1,0)+(IF(M58&gt;0,1,0))+(IF(N58&gt;0,1,0))+(IF(O58&gt;0,1,0))+(IF(P58&gt;0,1,0))+(IF(Q58&gt;0,1,0))+(IF(R58&gt;0,1,0))+(IF(S58&gt;0,1,0))+(IF(T58&gt;0,1,0))+(IF(U58&gt;0,1,0))+(IF(V58&gt;0,1,0))+(IF(W58&gt;0,1,0)))</f>
        <v>0</v>
      </c>
      <c r="K58" s="22">
        <f>(LARGE(L58:W58,1)+LARGE(L58:W58,2)+LARGE(L58:W58,3)+LARGE(L58:W58,4)+LARGE(L58:W58,5))/5</f>
        <v>0</v>
      </c>
      <c r="L58" s="23">
        <v>0</v>
      </c>
      <c r="M58" s="24">
        <v>0</v>
      </c>
      <c r="N58" s="23">
        <v>0</v>
      </c>
      <c r="O58" s="24">
        <v>0</v>
      </c>
      <c r="P58" s="23">
        <v>0</v>
      </c>
      <c r="Q58" s="24">
        <v>0</v>
      </c>
      <c r="R58" s="23">
        <v>0</v>
      </c>
      <c r="S58" s="24">
        <v>0</v>
      </c>
      <c r="T58" s="23">
        <v>0</v>
      </c>
      <c r="U58" s="24">
        <v>0</v>
      </c>
      <c r="V58" s="23">
        <v>0</v>
      </c>
      <c r="W58" s="24">
        <v>0</v>
      </c>
    </row>
    <row r="59" spans="1:23" ht="14.45" customHeight="1" x14ac:dyDescent="0.25">
      <c r="A59" s="17">
        <f>RANK(K59,K$2:K$135,0)</f>
        <v>32</v>
      </c>
      <c r="B59" s="18">
        <v>3338</v>
      </c>
      <c r="C59" s="136" t="str">
        <f>_xlfn.XLOOKUP(__xlnm._FilterDatabase_156[[#This Row],[SAPSA Number]],Table1[SAPSA number],Table1[Paid up])</f>
        <v>Y</v>
      </c>
      <c r="D59" s="19" t="str">
        <f>_xlfn.XLOOKUP(__xlnm._FilterDatabase_156[[#This Row],[SAPSA Number]],'DS Point summary'!A:A,'DS Point summary'!C:C)</f>
        <v>Carl Johann</v>
      </c>
      <c r="E59" s="19" t="str">
        <f>_xlfn.XLOOKUP(__xlnm._FilterDatabase_156[[#This Row],[SAPSA Number]],'DS Point summary'!A:A,'DS Point summary'!D:D)</f>
        <v>Brandt</v>
      </c>
      <c r="F59" s="20" t="str">
        <f>_xlfn.XLOOKUP(__xlnm._FilterDatabase_156[[#This Row],[SAPSA Number]],'DS Point summary'!A:A,'DS Point summary'!E:E)</f>
        <v>CJ</v>
      </c>
      <c r="G59" s="17" t="str">
        <f ca="1">_xlfn.XLOOKUP(__xlnm._FilterDatabase_156[[#This Row],[SAPSA Number]],'DS Point summary'!A:A,'DS Point summary'!F:F)</f>
        <v>S</v>
      </c>
      <c r="H59" s="19">
        <f ca="1">_xlfn.XLOOKUP(__xlnm._FilterDatabase_156[[#This Row],[SAPSA Number]],'DS Point summary'!A:A,'DS Point summary'!G:G)</f>
        <v>53</v>
      </c>
      <c r="I59" s="19" t="s">
        <v>374</v>
      </c>
      <c r="J59" s="21">
        <f>(IF(L59&gt;0,1,0)+(IF(M59&gt;0,1,0))+(IF(N59&gt;0,1,0))+(IF(O59&gt;0,1,0))+(IF(P59&gt;0,1,0))+(IF(Q59&gt;0,1,0))+(IF(R59&gt;0,1,0))+(IF(S59&gt;0,1,0))+(IF(T59&gt;0,1,0))+(IF(U59&gt;0,1,0))+(IF(V59&gt;0,1,0))+(IF(W59&gt;0,1,0)))</f>
        <v>0</v>
      </c>
      <c r="K59" s="22">
        <f>(LARGE(L59:W59,1)+LARGE(L59:W59,2)+LARGE(L59:W59,3)+LARGE(L59:W59,4)+LARGE(L59:W59,5))/5</f>
        <v>0</v>
      </c>
      <c r="L59" s="23">
        <v>0</v>
      </c>
      <c r="M59" s="24">
        <v>0</v>
      </c>
      <c r="N59" s="23">
        <v>0</v>
      </c>
      <c r="O59" s="24">
        <v>0</v>
      </c>
      <c r="P59" s="23">
        <v>0</v>
      </c>
      <c r="Q59" s="24">
        <v>0</v>
      </c>
      <c r="R59" s="23">
        <v>0</v>
      </c>
      <c r="S59" s="24">
        <v>0</v>
      </c>
      <c r="T59" s="23">
        <v>0</v>
      </c>
      <c r="U59" s="24">
        <v>0</v>
      </c>
      <c r="V59" s="23">
        <v>0</v>
      </c>
      <c r="W59" s="24">
        <v>0</v>
      </c>
    </row>
    <row r="60" spans="1:23" ht="14.45" customHeight="1" x14ac:dyDescent="0.25">
      <c r="A60" s="17">
        <f>RANK(K60,K$2:K$135,0)</f>
        <v>32</v>
      </c>
      <c r="B60" s="25">
        <v>3350</v>
      </c>
      <c r="C60" s="25" t="str">
        <f>_xlfn.XLOOKUP(__xlnm._FilterDatabase_156[[#This Row],[SAPSA Number]],Table1[SAPSA number],Table1[Paid up])</f>
        <v>Y</v>
      </c>
      <c r="D60" s="19" t="str">
        <f>_xlfn.XLOOKUP(__xlnm._FilterDatabase_156[[#This Row],[SAPSA Number]],'DS Point summary'!A:A,'DS Point summary'!C:C)</f>
        <v>Conrad Ernest</v>
      </c>
      <c r="E60" s="19" t="str">
        <f>_xlfn.XLOOKUP(__xlnm._FilterDatabase_156[[#This Row],[SAPSA Number]],'DS Point summary'!A:A,'DS Point summary'!D:D)</f>
        <v>Brandt</v>
      </c>
      <c r="F60" s="20" t="str">
        <f>_xlfn.XLOOKUP(__xlnm._FilterDatabase_156[[#This Row],[SAPSA Number]],'DS Point summary'!A:A,'DS Point summary'!E:E)</f>
        <v>CE</v>
      </c>
      <c r="G60" s="17" t="str">
        <f ca="1">_xlfn.XLOOKUP(__xlnm._FilterDatabase_156[[#This Row],[SAPSA Number]],'DS Point summary'!A:A,'DS Point summary'!F:F)</f>
        <v>S</v>
      </c>
      <c r="H60" s="19">
        <f ca="1">_xlfn.XLOOKUP(__xlnm._FilterDatabase_156[[#This Row],[SAPSA Number]],'DS Point summary'!A:A,'DS Point summary'!G:G)</f>
        <v>50</v>
      </c>
      <c r="I60" s="19" t="s">
        <v>374</v>
      </c>
      <c r="J60" s="21">
        <f>(IF(L60&gt;0,1,0)+(IF(M60&gt;0,1,0))+(IF(N60&gt;0,1,0))+(IF(O60&gt;0,1,0))+(IF(P60&gt;0,1,0))+(IF(Q60&gt;0,1,0))+(IF(R60&gt;0,1,0))+(IF(S60&gt;0,1,0))+(IF(T60&gt;0,1,0))+(IF(U60&gt;0,1,0))+(IF(V60&gt;0,1,0))+(IF(W60&gt;0,1,0)))</f>
        <v>0</v>
      </c>
      <c r="K60" s="22">
        <f>(LARGE(L60:W60,1)+LARGE(L60:W60,2)+LARGE(L60:W60,3)+LARGE(L60:W60,4)+LARGE(L60:W60,5))/5</f>
        <v>0</v>
      </c>
      <c r="L60" s="23">
        <v>0</v>
      </c>
      <c r="M60" s="24">
        <v>0</v>
      </c>
      <c r="N60" s="23">
        <v>0</v>
      </c>
      <c r="O60" s="24">
        <v>0</v>
      </c>
      <c r="P60" s="23">
        <v>0</v>
      </c>
      <c r="Q60" s="24">
        <v>0</v>
      </c>
      <c r="R60" s="23">
        <v>0</v>
      </c>
      <c r="S60" s="24">
        <v>0</v>
      </c>
      <c r="T60" s="23">
        <v>0</v>
      </c>
      <c r="U60" s="24">
        <v>0</v>
      </c>
      <c r="V60" s="23">
        <v>0</v>
      </c>
      <c r="W60" s="24">
        <v>0</v>
      </c>
    </row>
    <row r="61" spans="1:23" ht="14.45" customHeight="1" x14ac:dyDescent="0.25">
      <c r="A61" s="17">
        <f>RANK(K61,K$2:K$135,0)</f>
        <v>32</v>
      </c>
      <c r="B61" s="18">
        <v>3577</v>
      </c>
      <c r="C61" s="114" t="str">
        <f>_xlfn.XLOOKUP(__xlnm._FilterDatabase_156[[#This Row],[SAPSA Number]],Table1[SAPSA number],Table1[Paid up])</f>
        <v>Y</v>
      </c>
      <c r="D61" s="19" t="str">
        <f>_xlfn.XLOOKUP(__xlnm._FilterDatabase_156[[#This Row],[SAPSA Number]],'DS Point summary'!A:A,'DS Point summary'!C:C)</f>
        <v>Werner</v>
      </c>
      <c r="E61" s="19" t="str">
        <f>_xlfn.XLOOKUP(__xlnm._FilterDatabase_156[[#This Row],[SAPSA Number]],'DS Point summary'!A:A,'DS Point summary'!D:D)</f>
        <v>Britz</v>
      </c>
      <c r="F61" s="20" t="str">
        <f>_xlfn.XLOOKUP(__xlnm._FilterDatabase_156[[#This Row],[SAPSA Number]],'DS Point summary'!A:A,'DS Point summary'!E:E)</f>
        <v>W</v>
      </c>
      <c r="G61" s="17" t="str">
        <f ca="1">_xlfn.XLOOKUP(__xlnm._FilterDatabase_156[[#This Row],[SAPSA Number]],'DS Point summary'!A:A,'DS Point summary'!F:F)</f>
        <v xml:space="preserve"> </v>
      </c>
      <c r="H61" s="19">
        <f ca="1">_xlfn.XLOOKUP(__xlnm._FilterDatabase_156[[#This Row],[SAPSA Number]],'DS Point summary'!A:A,'DS Point summary'!G:G)</f>
        <v>43</v>
      </c>
      <c r="I61" s="19" t="s">
        <v>374</v>
      </c>
      <c r="J61" s="21">
        <f>(IF(L61&gt;0,1,0)+(IF(M61&gt;0,1,0))+(IF(N61&gt;0,1,0))+(IF(O61&gt;0,1,0))+(IF(P61&gt;0,1,0))+(IF(Q61&gt;0,1,0))+(IF(R61&gt;0,1,0))+(IF(S61&gt;0,1,0))+(IF(T61&gt;0,1,0))+(IF(U61&gt;0,1,0))+(IF(V61&gt;0,1,0))+(IF(W61&gt;0,1,0)))</f>
        <v>0</v>
      </c>
      <c r="K61" s="22">
        <f>(LARGE(L61:W61,1)+LARGE(L61:W61,2)+LARGE(L61:W61,3)+LARGE(L61:W61,4)+LARGE(L61:W61,5))/5</f>
        <v>0</v>
      </c>
      <c r="L61" s="23">
        <v>0</v>
      </c>
      <c r="M61" s="24">
        <v>0</v>
      </c>
      <c r="N61" s="23">
        <v>0</v>
      </c>
      <c r="O61" s="24">
        <v>0</v>
      </c>
      <c r="P61" s="23">
        <v>0</v>
      </c>
      <c r="Q61" s="24">
        <v>0</v>
      </c>
      <c r="R61" s="23">
        <v>0</v>
      </c>
      <c r="S61" s="24">
        <v>0</v>
      </c>
      <c r="T61" s="23">
        <v>0</v>
      </c>
      <c r="U61" s="24">
        <v>0</v>
      </c>
      <c r="V61" s="23">
        <v>0</v>
      </c>
      <c r="W61" s="24">
        <v>0</v>
      </c>
    </row>
    <row r="62" spans="1:23" ht="14.45" customHeight="1" x14ac:dyDescent="0.25">
      <c r="A62" s="17">
        <f>RANK(K62,K$2:K$135,0)</f>
        <v>32</v>
      </c>
      <c r="B62" s="25">
        <v>259</v>
      </c>
      <c r="C62" s="30" t="str">
        <f>_xlfn.XLOOKUP(__xlnm._FilterDatabase_156[[#This Row],[SAPSA Number]],Table1[SAPSA number],Table1[Paid up])</f>
        <v>Y</v>
      </c>
      <c r="D62" s="19" t="str">
        <f>_xlfn.XLOOKUP(__xlnm._FilterDatabase_156[[#This Row],[SAPSA Number]],'DS Point summary'!A:A,'DS Point summary'!C:C)</f>
        <v>Kathleen Beresford</v>
      </c>
      <c r="E62" s="19" t="str">
        <f>_xlfn.XLOOKUP(__xlnm._FilterDatabase_156[[#This Row],[SAPSA Number]],'DS Point summary'!A:A,'DS Point summary'!D:D)</f>
        <v>Carter</v>
      </c>
      <c r="F62" s="20" t="str">
        <f>_xlfn.XLOOKUP(__xlnm._FilterDatabase_156[[#This Row],[SAPSA Number]],'DS Point summary'!A:A,'DS Point summary'!E:E)</f>
        <v>KB</v>
      </c>
      <c r="G62" s="17" t="str">
        <f>_xlfn.XLOOKUP(__xlnm._FilterDatabase_156[[#This Row],[SAPSA Number]],'DS Point summary'!A:A,'DS Point summary'!F:F)</f>
        <v>Lady</v>
      </c>
      <c r="H62" s="19">
        <f ca="1">_xlfn.XLOOKUP(__xlnm._FilterDatabase_156[[#This Row],[SAPSA Number]],'DS Point summary'!A:A,'DS Point summary'!G:G)</f>
        <v>38</v>
      </c>
      <c r="I62" s="19" t="s">
        <v>374</v>
      </c>
      <c r="J62" s="21">
        <f>(IF(L62&gt;0,1,0)+(IF(M62&gt;0,1,0))+(IF(N62&gt;0,1,0))+(IF(O62&gt;0,1,0))+(IF(P62&gt;0,1,0))+(IF(Q62&gt;0,1,0))+(IF(R62&gt;0,1,0))+(IF(S62&gt;0,1,0))+(IF(T62&gt;0,1,0))+(IF(U62&gt;0,1,0))+(IF(V62&gt;0,1,0))+(IF(W62&gt;0,1,0)))</f>
        <v>0</v>
      </c>
      <c r="K62" s="22">
        <f>(LARGE(L62:W62,1)+LARGE(L62:W62,2)+LARGE(L62:W62,3)+LARGE(L62:W62,4)+LARGE(L62:W62,5))/5</f>
        <v>0</v>
      </c>
      <c r="L62" s="23">
        <v>0</v>
      </c>
      <c r="M62" s="24">
        <v>0</v>
      </c>
      <c r="N62" s="23">
        <v>0</v>
      </c>
      <c r="O62" s="24">
        <v>0</v>
      </c>
      <c r="P62" s="23">
        <v>0</v>
      </c>
      <c r="Q62" s="24">
        <v>0</v>
      </c>
      <c r="R62" s="23">
        <v>0</v>
      </c>
      <c r="S62" s="24">
        <v>0</v>
      </c>
      <c r="T62" s="23">
        <v>0</v>
      </c>
      <c r="U62" s="24">
        <v>0</v>
      </c>
      <c r="V62" s="23">
        <v>0</v>
      </c>
      <c r="W62" s="24">
        <v>0</v>
      </c>
    </row>
    <row r="63" spans="1:23" ht="14.45" customHeight="1" x14ac:dyDescent="0.25">
      <c r="A63" s="17">
        <f>RANK(K63,K$2:K$135,0)</f>
        <v>32</v>
      </c>
      <c r="B63" s="118">
        <v>591</v>
      </c>
      <c r="C63" s="32" t="str">
        <f>_xlfn.XLOOKUP(__xlnm._FilterDatabase_156[[#This Row],[SAPSA Number]],Table1[SAPSA number],Table1[Paid up])</f>
        <v>Y</v>
      </c>
      <c r="D63" s="19" t="str">
        <f>_xlfn.XLOOKUP(__xlnm._FilterDatabase_156[[#This Row],[SAPSA Number]],'DS Point summary'!A:A,'DS Point summary'!C:C)</f>
        <v>Enrico</v>
      </c>
      <c r="E63" s="19" t="str">
        <f>_xlfn.XLOOKUP(__xlnm._FilterDatabase_156[[#This Row],[SAPSA Number]],'DS Point summary'!A:A,'DS Point summary'!D:D)</f>
        <v>Cupido</v>
      </c>
      <c r="F63" s="20" t="str">
        <f>_xlfn.XLOOKUP(__xlnm._FilterDatabase_156[[#This Row],[SAPSA Number]],'DS Point summary'!A:A,'DS Point summary'!E:E)</f>
        <v>E</v>
      </c>
      <c r="G63" s="17" t="str">
        <f ca="1">_xlfn.XLOOKUP(__xlnm._FilterDatabase_156[[#This Row],[SAPSA Number]],'DS Point summary'!A:A,'DS Point summary'!F:F)</f>
        <v>GS</v>
      </c>
      <c r="H63" s="19">
        <f ca="1">_xlfn.XLOOKUP(__xlnm._FilterDatabase_156[[#This Row],[SAPSA Number]],'DS Point summary'!A:A,'DS Point summary'!G:G)</f>
        <v>74</v>
      </c>
      <c r="I63" s="19" t="s">
        <v>374</v>
      </c>
      <c r="J63" s="21">
        <f>(IF(L63&gt;0,1,0)+(IF(M63&gt;0,1,0))+(IF(N63&gt;0,1,0))+(IF(O63&gt;0,1,0))+(IF(P63&gt;0,1,0))+(IF(Q63&gt;0,1,0))+(IF(R63&gt;0,1,0))+(IF(S63&gt;0,1,0))+(IF(T63&gt;0,1,0))+(IF(U63&gt;0,1,0))+(IF(V63&gt;0,1,0))+(IF(W63&gt;0,1,0)))</f>
        <v>0</v>
      </c>
      <c r="K63" s="22">
        <f>(LARGE(L63:W63,1)+LARGE(L63:W63,2)+LARGE(L63:W63,3)+LARGE(L63:W63,4)+LARGE(L63:W63,5))/5</f>
        <v>0</v>
      </c>
      <c r="L63" s="23">
        <v>0</v>
      </c>
      <c r="M63" s="24">
        <v>0</v>
      </c>
      <c r="N63" s="23">
        <v>0</v>
      </c>
      <c r="O63" s="24">
        <v>0</v>
      </c>
      <c r="P63" s="23">
        <v>0</v>
      </c>
      <c r="Q63" s="24">
        <v>0</v>
      </c>
      <c r="R63" s="23">
        <v>0</v>
      </c>
      <c r="S63" s="24">
        <v>0</v>
      </c>
      <c r="T63" s="23">
        <v>0</v>
      </c>
      <c r="U63" s="24">
        <v>0</v>
      </c>
      <c r="V63" s="23">
        <v>0</v>
      </c>
      <c r="W63" s="24">
        <v>0</v>
      </c>
    </row>
    <row r="64" spans="1:23" ht="14.45" customHeight="1" x14ac:dyDescent="0.25">
      <c r="A64" s="17">
        <f>RANK(K64,K$2:K$135,0)</f>
        <v>32</v>
      </c>
      <c r="B64" s="26">
        <v>601</v>
      </c>
      <c r="C64" s="133" t="str">
        <f>_xlfn.XLOOKUP(__xlnm._FilterDatabase_156[[#This Row],[SAPSA Number]],Table1[SAPSA number],Table1[Paid up])</f>
        <v>Y</v>
      </c>
      <c r="D64" s="19" t="str">
        <f>_xlfn.XLOOKUP(__xlnm._FilterDatabase_156[[#This Row],[SAPSA Number]],'DS Point summary'!A:A,'DS Point summary'!C:C)</f>
        <v>Piero</v>
      </c>
      <c r="E64" s="19" t="str">
        <f>_xlfn.XLOOKUP(__xlnm._FilterDatabase_156[[#This Row],[SAPSA Number]],'DS Point summary'!A:A,'DS Point summary'!D:D)</f>
        <v>Cupido</v>
      </c>
      <c r="F64" s="20" t="str">
        <f>_xlfn.XLOOKUP(__xlnm._FilterDatabase_156[[#This Row],[SAPSA Number]],'DS Point summary'!A:A,'DS Point summary'!E:E)</f>
        <v>P</v>
      </c>
      <c r="G64" s="17" t="str">
        <f ca="1">_xlfn.XLOOKUP(__xlnm._FilterDatabase_156[[#This Row],[SAPSA Number]],'DS Point summary'!A:A,'DS Point summary'!F:F)</f>
        <v xml:space="preserve"> </v>
      </c>
      <c r="H64" s="19">
        <f ca="1">_xlfn.XLOOKUP(__xlnm._FilterDatabase_156[[#This Row],[SAPSA Number]],'DS Point summary'!A:A,'DS Point summary'!G:G)</f>
        <v>46</v>
      </c>
      <c r="I64" s="19" t="s">
        <v>374</v>
      </c>
      <c r="J64" s="21">
        <f>(IF(L64&gt;0,1,0)+(IF(M64&gt;0,1,0))+(IF(N64&gt;0,1,0))+(IF(O64&gt;0,1,0))+(IF(P64&gt;0,1,0))+(IF(Q64&gt;0,1,0))+(IF(R64&gt;0,1,0))+(IF(S64&gt;0,1,0))+(IF(T64&gt;0,1,0))+(IF(U64&gt;0,1,0))+(IF(V64&gt;0,1,0))+(IF(W64&gt;0,1,0)))</f>
        <v>0</v>
      </c>
      <c r="K64" s="22">
        <f>(LARGE(L64:W64,1)+LARGE(L64:W64,2)+LARGE(L64:W64,3)+LARGE(L64:W64,4)+LARGE(L64:W64,5))/5</f>
        <v>0</v>
      </c>
      <c r="L64" s="23">
        <v>0</v>
      </c>
      <c r="M64" s="24">
        <v>0</v>
      </c>
      <c r="N64" s="23">
        <v>0</v>
      </c>
      <c r="O64" s="24">
        <v>0</v>
      </c>
      <c r="P64" s="23">
        <v>0</v>
      </c>
      <c r="Q64" s="24">
        <v>0</v>
      </c>
      <c r="R64" s="23">
        <v>0</v>
      </c>
      <c r="S64" s="24">
        <v>0</v>
      </c>
      <c r="T64" s="23">
        <v>0</v>
      </c>
      <c r="U64" s="24">
        <v>0</v>
      </c>
      <c r="V64" s="23">
        <v>0</v>
      </c>
      <c r="W64" s="24">
        <v>0</v>
      </c>
    </row>
    <row r="65" spans="1:23" ht="14.45" customHeight="1" x14ac:dyDescent="0.25">
      <c r="A65" s="17">
        <f>RANK(K65,K$2:K$135,0)</f>
        <v>32</v>
      </c>
      <c r="B65" s="118">
        <v>301</v>
      </c>
      <c r="C65" s="32" t="str">
        <f>_xlfn.XLOOKUP(__xlnm._FilterDatabase_156[[#This Row],[SAPSA Number]],Table1[SAPSA number],Table1[Paid up])</f>
        <v>Y</v>
      </c>
      <c r="D65" s="19" t="str">
        <f>_xlfn.XLOOKUP(__xlnm._FilterDatabase_156[[#This Row],[SAPSA Number]],'DS Point summary'!A:A,'DS Point summary'!C:C)</f>
        <v>Wolfgang Wilhelm</v>
      </c>
      <c r="E65" s="19" t="str">
        <f>_xlfn.XLOOKUP(__xlnm._FilterDatabase_156[[#This Row],[SAPSA Number]],'DS Point summary'!A:A,'DS Point summary'!D:D)</f>
        <v>Dirsuweit</v>
      </c>
      <c r="F65" s="20" t="str">
        <f>_xlfn.XLOOKUP(__xlnm._FilterDatabase_156[[#This Row],[SAPSA Number]],'DS Point summary'!A:A,'DS Point summary'!E:E)</f>
        <v>WW</v>
      </c>
      <c r="G65" s="17" t="str">
        <f ca="1">_xlfn.XLOOKUP(__xlnm._FilterDatabase_156[[#This Row],[SAPSA Number]],'DS Point summary'!A:A,'DS Point summary'!F:F)</f>
        <v>GS</v>
      </c>
      <c r="H65" s="19">
        <f>_xlfn.XLOOKUP(__xlnm._FilterDatabase_156[[#This Row],[SAPSA Number]],'DS Point summary'!A:A,'DS Point summary'!G:G)</f>
        <v>0</v>
      </c>
      <c r="I65" s="19" t="s">
        <v>374</v>
      </c>
      <c r="J65" s="21">
        <f>(IF(L65&gt;0,1,0)+(IF(M65&gt;0,1,0))+(IF(N65&gt;0,1,0))+(IF(O65&gt;0,1,0))+(IF(P65&gt;0,1,0))+(IF(Q65&gt;0,1,0))+(IF(R65&gt;0,1,0))+(IF(S65&gt;0,1,0))+(IF(T65&gt;0,1,0))+(IF(U65&gt;0,1,0))+(IF(V65&gt;0,1,0))+(IF(W65&gt;0,1,0)))</f>
        <v>0</v>
      </c>
      <c r="K65" s="22">
        <f>(LARGE(L65:W65,1)+LARGE(L65:W65,2)+LARGE(L65:W65,3)+LARGE(L65:W65,4)+LARGE(L65:W65,5))/5</f>
        <v>0</v>
      </c>
      <c r="L65" s="23">
        <v>0</v>
      </c>
      <c r="M65" s="24">
        <v>0</v>
      </c>
      <c r="N65" s="23">
        <v>0</v>
      </c>
      <c r="O65" s="24">
        <v>0</v>
      </c>
      <c r="P65" s="23">
        <v>0</v>
      </c>
      <c r="Q65" s="24">
        <v>0</v>
      </c>
      <c r="R65" s="23">
        <v>0</v>
      </c>
      <c r="S65" s="24">
        <v>0</v>
      </c>
      <c r="T65" s="23">
        <v>0</v>
      </c>
      <c r="U65" s="24">
        <v>0</v>
      </c>
      <c r="V65" s="23">
        <v>0</v>
      </c>
      <c r="W65" s="24">
        <v>0</v>
      </c>
    </row>
    <row r="66" spans="1:23" ht="14.45" customHeight="1" x14ac:dyDescent="0.25">
      <c r="A66" s="17">
        <f>RANK(K66,K$2:K$135,0)</f>
        <v>32</v>
      </c>
      <c r="B66" s="27">
        <v>6975</v>
      </c>
      <c r="C66" s="139" t="str">
        <f>_xlfn.XLOOKUP(__xlnm._FilterDatabase_156[[#This Row],[SAPSA Number]],Table1[SAPSA number],Table1[Paid up])</f>
        <v>Y</v>
      </c>
      <c r="D66" s="19" t="str">
        <f>_xlfn.XLOOKUP(__xlnm._FilterDatabase_156[[#This Row],[SAPSA Number]],'DS Point summary'!A:A,'DS Point summary'!C:C)</f>
        <v>Mattheus Johannes</v>
      </c>
      <c r="E66" s="19" t="str">
        <f>_xlfn.XLOOKUP(__xlnm._FilterDatabase_156[[#This Row],[SAPSA Number]],'DS Point summary'!A:A,'DS Point summary'!D:D)</f>
        <v>du Bruyn</v>
      </c>
      <c r="F66" s="20" t="str">
        <f>_xlfn.XLOOKUP(__xlnm._FilterDatabase_156[[#This Row],[SAPSA Number]],'DS Point summary'!A:A,'DS Point summary'!E:E)</f>
        <v>MJ</v>
      </c>
      <c r="G66" s="17" t="str">
        <f ca="1">_xlfn.XLOOKUP(__xlnm._FilterDatabase_156[[#This Row],[SAPSA Number]],'DS Point summary'!A:A,'DS Point summary'!F:F)</f>
        <v xml:space="preserve"> </v>
      </c>
      <c r="H66" s="19">
        <f ca="1">_xlfn.XLOOKUP(__xlnm._FilterDatabase_156[[#This Row],[SAPSA Number]],'DS Point summary'!A:A,'DS Point summary'!G:G)</f>
        <v>45</v>
      </c>
      <c r="I66" s="19" t="s">
        <v>374</v>
      </c>
      <c r="J66" s="21">
        <f>(IF(L66&gt;0,1,0)+(IF(M66&gt;0,1,0))+(IF(N66&gt;0,1,0))+(IF(O66&gt;0,1,0))+(IF(P66&gt;0,1,0))+(IF(Q66&gt;0,1,0))+(IF(R66&gt;0,1,0))+(IF(S66&gt;0,1,0))+(IF(T66&gt;0,1,0))+(IF(U66&gt;0,1,0))+(IF(V66&gt;0,1,0))+(IF(W66&gt;0,1,0)))</f>
        <v>0</v>
      </c>
      <c r="K66" s="22">
        <f>(LARGE(L66:W66,1)+LARGE(L66:W66,2)+LARGE(L66:W66,3)+LARGE(L66:W66,4)+LARGE(L66:W66,5))/5</f>
        <v>0</v>
      </c>
      <c r="L66" s="23">
        <v>0</v>
      </c>
      <c r="M66" s="24">
        <v>0</v>
      </c>
      <c r="N66" s="23">
        <v>0</v>
      </c>
      <c r="O66" s="24">
        <v>0</v>
      </c>
      <c r="P66" s="23">
        <v>0</v>
      </c>
      <c r="Q66" s="24">
        <v>0</v>
      </c>
      <c r="R66" s="23">
        <v>0</v>
      </c>
      <c r="S66" s="24">
        <v>0</v>
      </c>
      <c r="T66" s="23">
        <v>0</v>
      </c>
      <c r="U66" s="24">
        <v>0</v>
      </c>
      <c r="V66" s="23">
        <v>0</v>
      </c>
      <c r="W66" s="24">
        <v>0</v>
      </c>
    </row>
    <row r="67" spans="1:23" ht="14.45" customHeight="1" x14ac:dyDescent="0.25">
      <c r="A67" s="17">
        <f>RANK(K67,K$2:K$135,0)</f>
        <v>32</v>
      </c>
      <c r="B67" s="118">
        <v>392</v>
      </c>
      <c r="C67" s="32" t="str">
        <f>_xlfn.XLOOKUP(__xlnm._FilterDatabase_156[[#This Row],[SAPSA Number]],Table1[SAPSA number],Table1[Paid up])</f>
        <v>Y</v>
      </c>
      <c r="D67" s="19" t="str">
        <f>_xlfn.XLOOKUP(__xlnm._FilterDatabase_156[[#This Row],[SAPSA Number]],'DS Point summary'!A:A,'DS Point summary'!C:C)</f>
        <v>Sasha-Lee</v>
      </c>
      <c r="E67" s="19" t="str">
        <f>_xlfn.XLOOKUP(__xlnm._FilterDatabase_156[[#This Row],[SAPSA Number]],'DS Point summary'!A:A,'DS Point summary'!D:D)</f>
        <v>Du Plessis</v>
      </c>
      <c r="F67" s="20" t="str">
        <f>_xlfn.XLOOKUP(__xlnm._FilterDatabase_156[[#This Row],[SAPSA Number]],'DS Point summary'!A:A,'DS Point summary'!E:E)</f>
        <v>SL</v>
      </c>
      <c r="G67" s="17" t="str">
        <f>_xlfn.XLOOKUP(__xlnm._FilterDatabase_156[[#This Row],[SAPSA Number]],'DS Point summary'!A:A,'DS Point summary'!F:F)</f>
        <v>Lady</v>
      </c>
      <c r="H67" s="19">
        <f ca="1">_xlfn.XLOOKUP(__xlnm._FilterDatabase_156[[#This Row],[SAPSA Number]],'DS Point summary'!A:A,'DS Point summary'!G:G)</f>
        <v>31</v>
      </c>
      <c r="I67" s="19" t="s">
        <v>374</v>
      </c>
      <c r="J67" s="21">
        <f>(IF(L67&gt;0,1,0)+(IF(M67&gt;0,1,0))+(IF(N67&gt;0,1,0))+(IF(O67&gt;0,1,0))+(IF(P67&gt;0,1,0))+(IF(Q67&gt;0,1,0))+(IF(R67&gt;0,1,0))+(IF(S67&gt;0,1,0))+(IF(T67&gt;0,1,0))+(IF(U67&gt;0,1,0))+(IF(V67&gt;0,1,0))+(IF(W67&gt;0,1,0)))</f>
        <v>0</v>
      </c>
      <c r="K67" s="22">
        <f>(LARGE(L67:W67,1)+LARGE(L67:W67,2)+LARGE(L67:W67,3)+LARGE(L67:W67,4)+LARGE(L67:W67,5))/5</f>
        <v>0</v>
      </c>
      <c r="L67" s="23">
        <v>0</v>
      </c>
      <c r="M67" s="24">
        <v>0</v>
      </c>
      <c r="N67" s="23">
        <v>0</v>
      </c>
      <c r="O67" s="24">
        <v>0</v>
      </c>
      <c r="P67" s="23">
        <v>0</v>
      </c>
      <c r="Q67" s="24">
        <v>0</v>
      </c>
      <c r="R67" s="23">
        <v>0</v>
      </c>
      <c r="S67" s="24">
        <v>0</v>
      </c>
      <c r="T67" s="23">
        <v>0</v>
      </c>
      <c r="U67" s="24">
        <v>0</v>
      </c>
      <c r="V67" s="23">
        <v>0</v>
      </c>
      <c r="W67" s="24">
        <v>0</v>
      </c>
    </row>
    <row r="68" spans="1:23" ht="14.45" customHeight="1" x14ac:dyDescent="0.25">
      <c r="A68" s="17">
        <f>RANK(K68,K$2:K$135,0)</f>
        <v>32</v>
      </c>
      <c r="B68" s="28">
        <v>127</v>
      </c>
      <c r="C68" s="121" t="str">
        <f>_xlfn.XLOOKUP(__xlnm._FilterDatabase_156[[#This Row],[SAPSA Number]],Table1[SAPSA number],Table1[Paid up])</f>
        <v>Y</v>
      </c>
      <c r="D68" s="19" t="str">
        <f>_xlfn.XLOOKUP(__xlnm._FilterDatabase_156[[#This Row],[SAPSA Number]],'DS Point summary'!A:A,'DS Point summary'!C:C)</f>
        <v>Eurika Susara</v>
      </c>
      <c r="E68" s="19" t="str">
        <f>_xlfn.XLOOKUP(__xlnm._FilterDatabase_156[[#This Row],[SAPSA Number]],'DS Point summary'!A:A,'DS Point summary'!D:D)</f>
        <v>Du Plooy</v>
      </c>
      <c r="F68" s="20" t="str">
        <f>_xlfn.XLOOKUP(__xlnm._FilterDatabase_156[[#This Row],[SAPSA Number]],'DS Point summary'!A:A,'DS Point summary'!E:E)</f>
        <v>E</v>
      </c>
      <c r="G68" s="17" t="str">
        <f>_xlfn.XLOOKUP(__xlnm._FilterDatabase_156[[#This Row],[SAPSA Number]],'DS Point summary'!A:A,'DS Point summary'!F:F)</f>
        <v>SS</v>
      </c>
      <c r="H68" s="19">
        <f ca="1">_xlfn.XLOOKUP(__xlnm._FilterDatabase_156[[#This Row],[SAPSA Number]],'DS Point summary'!A:A,'DS Point summary'!G:G)</f>
        <v>65</v>
      </c>
      <c r="I68" s="19" t="s">
        <v>374</v>
      </c>
      <c r="J68" s="21">
        <f>(IF(L68&gt;0,1,0)+(IF(M68&gt;0,1,0))+(IF(N68&gt;0,1,0))+(IF(O68&gt;0,1,0))+(IF(P68&gt;0,1,0))+(IF(Q68&gt;0,1,0))+(IF(R68&gt;0,1,0))+(IF(S68&gt;0,1,0))+(IF(T68&gt;0,1,0))+(IF(U68&gt;0,1,0))+(IF(V68&gt;0,1,0))+(IF(W68&gt;0,1,0)))</f>
        <v>0</v>
      </c>
      <c r="K68" s="22">
        <f>(LARGE(L68:W68,1)+LARGE(L68:W68,2)+LARGE(L68:W68,3)+LARGE(L68:W68,4)+LARGE(L68:W68,5))/5</f>
        <v>0</v>
      </c>
      <c r="L68" s="23">
        <v>0</v>
      </c>
      <c r="M68" s="24">
        <v>0</v>
      </c>
      <c r="N68" s="23">
        <v>0</v>
      </c>
      <c r="O68" s="24">
        <v>0</v>
      </c>
      <c r="P68" s="23">
        <v>0</v>
      </c>
      <c r="Q68" s="24">
        <v>0</v>
      </c>
      <c r="R68" s="23">
        <v>0</v>
      </c>
      <c r="S68" s="24">
        <v>0</v>
      </c>
      <c r="T68" s="23">
        <v>0</v>
      </c>
      <c r="U68" s="24">
        <v>0</v>
      </c>
      <c r="V68" s="23">
        <v>0</v>
      </c>
      <c r="W68" s="24">
        <v>0</v>
      </c>
    </row>
    <row r="69" spans="1:23" x14ac:dyDescent="0.25">
      <c r="A69" s="17">
        <f>RANK(K69,K$2:K$135,0)</f>
        <v>32</v>
      </c>
      <c r="B69" s="28">
        <v>6935</v>
      </c>
      <c r="C69" s="121" t="str">
        <f>_xlfn.XLOOKUP(__xlnm._FilterDatabase_156[[#This Row],[SAPSA Number]],Table1[SAPSA number],Table1[Paid up])</f>
        <v>Y</v>
      </c>
      <c r="D69" s="19" t="str">
        <f>_xlfn.XLOOKUP(__xlnm._FilterDatabase_156[[#This Row],[SAPSA Number]],'DS Point summary'!A:A,'DS Point summary'!C:C)</f>
        <v>Dewaldt</v>
      </c>
      <c r="E69" s="19" t="str">
        <f>_xlfn.XLOOKUP(__xlnm._FilterDatabase_156[[#This Row],[SAPSA Number]],'DS Point summary'!A:A,'DS Point summary'!D:D)</f>
        <v>Engelbrecht</v>
      </c>
      <c r="F69" s="20" t="str">
        <f>_xlfn.XLOOKUP(__xlnm._FilterDatabase_156[[#This Row],[SAPSA Number]],'DS Point summary'!A:A,'DS Point summary'!E:E)</f>
        <v>D</v>
      </c>
      <c r="G69" s="17" t="str">
        <f ca="1">_xlfn.XLOOKUP(__xlnm._FilterDatabase_156[[#This Row],[SAPSA Number]],'DS Point summary'!A:A,'DS Point summary'!F:F)</f>
        <v xml:space="preserve"> </v>
      </c>
      <c r="H69" s="19">
        <f ca="1">_xlfn.XLOOKUP(__xlnm._FilterDatabase_156[[#This Row],[SAPSA Number]],'DS Point summary'!A:A,'DS Point summary'!G:G)</f>
        <v>36</v>
      </c>
      <c r="I69" s="19" t="s">
        <v>374</v>
      </c>
      <c r="J69" s="21">
        <f>(IF(L69&gt;0,1,0)+(IF(M69&gt;0,1,0))+(IF(N69&gt;0,1,0))+(IF(O69&gt;0,1,0))+(IF(P69&gt;0,1,0))+(IF(Q69&gt;0,1,0))+(IF(R69&gt;0,1,0))+(IF(S69&gt;0,1,0))+(IF(T69&gt;0,1,0))+(IF(U69&gt;0,1,0))+(IF(V69&gt;0,1,0))+(IF(W69&gt;0,1,0)))</f>
        <v>0</v>
      </c>
      <c r="K69" s="22">
        <f>(LARGE(L69:W69,1)+LARGE(L69:W69,2)+LARGE(L69:W69,3)+LARGE(L69:W69,4)+LARGE(L69:W69,5))/5</f>
        <v>0</v>
      </c>
      <c r="L69" s="23">
        <v>0</v>
      </c>
      <c r="M69" s="24">
        <v>0</v>
      </c>
      <c r="N69" s="23">
        <v>0</v>
      </c>
      <c r="O69" s="24">
        <v>0</v>
      </c>
      <c r="P69" s="23">
        <v>0</v>
      </c>
      <c r="Q69" s="24">
        <v>0</v>
      </c>
      <c r="R69" s="23">
        <v>0</v>
      </c>
      <c r="S69" s="24">
        <v>0</v>
      </c>
      <c r="T69" s="23">
        <v>0</v>
      </c>
      <c r="U69" s="24">
        <v>0</v>
      </c>
      <c r="V69" s="23">
        <v>0</v>
      </c>
      <c r="W69" s="24">
        <v>0</v>
      </c>
    </row>
    <row r="70" spans="1:23" x14ac:dyDescent="0.25">
      <c r="A70" s="17">
        <f>RANK(K70,K$2:K$135,0)</f>
        <v>32</v>
      </c>
      <c r="B70" s="118">
        <v>3173</v>
      </c>
      <c r="C70" s="32" t="str">
        <f>_xlfn.XLOOKUP(__xlnm._FilterDatabase_156[[#This Row],[SAPSA Number]],Table1[SAPSA number],Table1[Paid up])</f>
        <v>Y</v>
      </c>
      <c r="D70" s="19" t="str">
        <f>_xlfn.XLOOKUP(__xlnm._FilterDatabase_156[[#This Row],[SAPSA Number]],'DS Point summary'!A:A,'DS Point summary'!C:C)</f>
        <v>Garrett-John</v>
      </c>
      <c r="E70" s="19" t="str">
        <f>_xlfn.XLOOKUP(__xlnm._FilterDatabase_156[[#This Row],[SAPSA Number]],'DS Point summary'!A:A,'DS Point summary'!D:D)</f>
        <v>Evans</v>
      </c>
      <c r="F70" s="20" t="str">
        <f>_xlfn.XLOOKUP(__xlnm._FilterDatabase_156[[#This Row],[SAPSA Number]],'DS Point summary'!A:A,'DS Point summary'!E:E)</f>
        <v>G-J</v>
      </c>
      <c r="G70" s="17" t="str">
        <f ca="1">_xlfn.XLOOKUP(__xlnm._FilterDatabase_156[[#This Row],[SAPSA Number]],'DS Point summary'!A:A,'DS Point summary'!F:F)</f>
        <v xml:space="preserve"> </v>
      </c>
      <c r="H70" s="19">
        <f ca="1">_xlfn.XLOOKUP(__xlnm._FilterDatabase_156[[#This Row],[SAPSA Number]],'DS Point summary'!A:A,'DS Point summary'!G:G)</f>
        <v>31</v>
      </c>
      <c r="I70" s="19" t="s">
        <v>374</v>
      </c>
      <c r="J70" s="21">
        <f>(IF(L70&gt;0,1,0)+(IF(M70&gt;0,1,0))+(IF(N70&gt;0,1,0))+(IF(O70&gt;0,1,0))+(IF(P70&gt;0,1,0))+(IF(Q70&gt;0,1,0))+(IF(R70&gt;0,1,0))+(IF(S70&gt;0,1,0))+(IF(T70&gt;0,1,0))+(IF(U70&gt;0,1,0))+(IF(V70&gt;0,1,0))+(IF(W70&gt;0,1,0)))</f>
        <v>0</v>
      </c>
      <c r="K70" s="22">
        <f>(LARGE(L70:W70,1)+LARGE(L70:W70,2)+LARGE(L70:W70,3)+LARGE(L70:W70,4)+LARGE(L70:W70,5))/5</f>
        <v>0</v>
      </c>
      <c r="L70" s="23">
        <v>0</v>
      </c>
      <c r="M70" s="24">
        <v>0</v>
      </c>
      <c r="N70" s="23">
        <v>0</v>
      </c>
      <c r="O70" s="24">
        <v>0</v>
      </c>
      <c r="P70" s="23">
        <v>0</v>
      </c>
      <c r="Q70" s="24">
        <v>0</v>
      </c>
      <c r="R70" s="23">
        <v>0</v>
      </c>
      <c r="S70" s="24">
        <v>0</v>
      </c>
      <c r="T70" s="23">
        <v>0</v>
      </c>
      <c r="U70" s="24">
        <v>0</v>
      </c>
      <c r="V70" s="23">
        <v>0</v>
      </c>
      <c r="W70" s="24">
        <v>0</v>
      </c>
    </row>
    <row r="71" spans="1:23" x14ac:dyDescent="0.25">
      <c r="A71" s="17">
        <f>RANK(K71,K$2:K$135,0)</f>
        <v>32</v>
      </c>
      <c r="B71" s="118">
        <v>3172</v>
      </c>
      <c r="C71" s="32" t="str">
        <f>_xlfn.XLOOKUP(__xlnm._FilterDatabase_156[[#This Row],[SAPSA Number]],Table1[SAPSA number],Table1[Paid up])</f>
        <v>Y</v>
      </c>
      <c r="D71" s="19" t="str">
        <f>_xlfn.XLOOKUP(__xlnm._FilterDatabase_156[[#This Row],[SAPSA Number]],'DS Point summary'!A:A,'DS Point summary'!C:C)</f>
        <v>Mervyn-John</v>
      </c>
      <c r="E71" s="19" t="str">
        <f>_xlfn.XLOOKUP(__xlnm._FilterDatabase_156[[#This Row],[SAPSA Number]],'DS Point summary'!A:A,'DS Point summary'!D:D)</f>
        <v>Evans</v>
      </c>
      <c r="F71" s="20" t="str">
        <f>_xlfn.XLOOKUP(__xlnm._FilterDatabase_156[[#This Row],[SAPSA Number]],'DS Point summary'!A:A,'DS Point summary'!E:E)</f>
        <v>MJ</v>
      </c>
      <c r="G71" s="17" t="str">
        <f ca="1">_xlfn.XLOOKUP(__xlnm._FilterDatabase_156[[#This Row],[SAPSA Number]],'DS Point summary'!A:A,'DS Point summary'!F:F)</f>
        <v>SS</v>
      </c>
      <c r="H71" s="19">
        <f ca="1">_xlfn.XLOOKUP(__xlnm._FilterDatabase_156[[#This Row],[SAPSA Number]],'DS Point summary'!A:A,'DS Point summary'!G:G)</f>
        <v>65</v>
      </c>
      <c r="I71" s="19" t="s">
        <v>374</v>
      </c>
      <c r="J71" s="21">
        <f>(IF(L71&gt;0,1,0)+(IF(M71&gt;0,1,0))+(IF(N71&gt;0,1,0))+(IF(O71&gt;0,1,0))+(IF(P71&gt;0,1,0))+(IF(Q71&gt;0,1,0))+(IF(R71&gt;0,1,0))+(IF(S71&gt;0,1,0))+(IF(T71&gt;0,1,0))+(IF(U71&gt;0,1,0))+(IF(V71&gt;0,1,0))+(IF(W71&gt;0,1,0)))</f>
        <v>0</v>
      </c>
      <c r="K71" s="22">
        <f>(LARGE(L71:W71,1)+LARGE(L71:W71,2)+LARGE(L71:W71,3)+LARGE(L71:W71,4)+LARGE(L71:W71,5))/5</f>
        <v>0</v>
      </c>
      <c r="L71" s="23">
        <v>0</v>
      </c>
      <c r="M71" s="24">
        <v>0</v>
      </c>
      <c r="N71" s="23">
        <v>0</v>
      </c>
      <c r="O71" s="24">
        <v>0</v>
      </c>
      <c r="P71" s="23">
        <v>0</v>
      </c>
      <c r="Q71" s="24">
        <v>0</v>
      </c>
      <c r="R71" s="23">
        <v>0</v>
      </c>
      <c r="S71" s="24">
        <v>0</v>
      </c>
      <c r="T71" s="23">
        <v>0</v>
      </c>
      <c r="U71" s="24">
        <v>0</v>
      </c>
      <c r="V71" s="23">
        <v>0</v>
      </c>
      <c r="W71" s="24">
        <v>0</v>
      </c>
    </row>
    <row r="72" spans="1:23" x14ac:dyDescent="0.25">
      <c r="A72" s="17">
        <f>RANK(K72,K$2:K$135,0)</f>
        <v>32</v>
      </c>
      <c r="B72" s="118">
        <v>3782</v>
      </c>
      <c r="C72" s="32" t="str">
        <f>_xlfn.XLOOKUP(__xlnm._FilterDatabase_156[[#This Row],[SAPSA Number]],Table1[SAPSA number],Table1[Paid up])</f>
        <v>Y</v>
      </c>
      <c r="D72" s="19" t="str">
        <f>_xlfn.XLOOKUP(__xlnm._FilterDatabase_156[[#This Row],[SAPSA Number]],'DS Point summary'!A:A,'DS Point summary'!C:C)</f>
        <v>Gary Athol</v>
      </c>
      <c r="E72" s="19" t="str">
        <f>_xlfn.XLOOKUP(__xlnm._FilterDatabase_156[[#This Row],[SAPSA Number]],'DS Point summary'!A:A,'DS Point summary'!D:D)</f>
        <v>Hagemann</v>
      </c>
      <c r="F72" s="20" t="str">
        <f>_xlfn.XLOOKUP(__xlnm._FilterDatabase_156[[#This Row],[SAPSA Number]],'DS Point summary'!A:A,'DS Point summary'!E:E)</f>
        <v>GA</v>
      </c>
      <c r="G72" s="17" t="str">
        <f ca="1">_xlfn.XLOOKUP(__xlnm._FilterDatabase_156[[#This Row],[SAPSA Number]],'DS Point summary'!A:A,'DS Point summary'!F:F)</f>
        <v>S</v>
      </c>
      <c r="H72" s="19">
        <f ca="1">_xlfn.XLOOKUP(__xlnm._FilterDatabase_156[[#This Row],[SAPSA Number]],'DS Point summary'!A:A,'DS Point summary'!G:G)</f>
        <v>54</v>
      </c>
      <c r="I72" s="19" t="s">
        <v>374</v>
      </c>
      <c r="J72" s="21">
        <f>(IF(L72&gt;0,1,0)+(IF(M72&gt;0,1,0))+(IF(N72&gt;0,1,0))+(IF(O72&gt;0,1,0))+(IF(P72&gt;0,1,0))+(IF(Q72&gt;0,1,0))+(IF(R72&gt;0,1,0))+(IF(S72&gt;0,1,0))+(IF(T72&gt;0,1,0))+(IF(U72&gt;0,1,0))+(IF(V72&gt;0,1,0))+(IF(W72&gt;0,1,0)))</f>
        <v>0</v>
      </c>
      <c r="K72" s="22">
        <f>(LARGE(L72:W72,1)+LARGE(L72:W72,2)+LARGE(L72:W72,3)+LARGE(L72:W72,4)+LARGE(L72:W72,5))/5</f>
        <v>0</v>
      </c>
      <c r="L72" s="23">
        <v>0</v>
      </c>
      <c r="M72" s="24">
        <v>0</v>
      </c>
      <c r="N72" s="23">
        <v>0</v>
      </c>
      <c r="O72" s="24">
        <v>0</v>
      </c>
      <c r="P72" s="23">
        <v>0</v>
      </c>
      <c r="Q72" s="24">
        <v>0</v>
      </c>
      <c r="R72" s="23">
        <v>0</v>
      </c>
      <c r="S72" s="24">
        <v>0</v>
      </c>
      <c r="T72" s="23">
        <v>0</v>
      </c>
      <c r="U72" s="24">
        <v>0</v>
      </c>
      <c r="V72" s="23">
        <v>0</v>
      </c>
      <c r="W72" s="24">
        <v>0</v>
      </c>
    </row>
    <row r="73" spans="1:23" x14ac:dyDescent="0.25">
      <c r="A73" s="17">
        <f>RANK(K73,K$2:K$135,0)</f>
        <v>32</v>
      </c>
      <c r="B73" s="118">
        <v>6308</v>
      </c>
      <c r="C73" s="32" t="str">
        <f>_xlfn.XLOOKUP(__xlnm._FilterDatabase_156[[#This Row],[SAPSA Number]],Table1[SAPSA number],Table1[Paid up])</f>
        <v>Y</v>
      </c>
      <c r="D73" s="19" t="str">
        <f>_xlfn.XLOOKUP(__xlnm._FilterDatabase_156[[#This Row],[SAPSA Number]],'DS Point summary'!A:A,'DS Point summary'!C:C)</f>
        <v>James Matthew</v>
      </c>
      <c r="E73" s="19" t="str">
        <f>_xlfn.XLOOKUP(__xlnm._FilterDatabase_156[[#This Row],[SAPSA Number]],'DS Point summary'!A:A,'DS Point summary'!D:D)</f>
        <v>Hagemann</v>
      </c>
      <c r="F73" s="20" t="str">
        <f>_xlfn.XLOOKUP(__xlnm._FilterDatabase_156[[#This Row],[SAPSA Number]],'DS Point summary'!A:A,'DS Point summary'!E:E)</f>
        <v>JM</v>
      </c>
      <c r="G73" s="17" t="str">
        <f ca="1">_xlfn.XLOOKUP(__xlnm._FilterDatabase_156[[#This Row],[SAPSA Number]],'DS Point summary'!A:A,'DS Point summary'!F:F)</f>
        <v>Jnr</v>
      </c>
      <c r="H73" s="19">
        <f ca="1">_xlfn.XLOOKUP(__xlnm._FilterDatabase_156[[#This Row],[SAPSA Number]],'DS Point summary'!A:A,'DS Point summary'!G:G)</f>
        <v>19</v>
      </c>
      <c r="I73" s="19" t="s">
        <v>374</v>
      </c>
      <c r="J73" s="21">
        <f>(IF(L73&gt;0,1,0)+(IF(M73&gt;0,1,0))+(IF(N73&gt;0,1,0))+(IF(O73&gt;0,1,0))+(IF(P73&gt;0,1,0))+(IF(Q73&gt;0,1,0))+(IF(R73&gt;0,1,0))+(IF(S73&gt;0,1,0))+(IF(T73&gt;0,1,0))+(IF(U73&gt;0,1,0))+(IF(V73&gt;0,1,0))+(IF(W73&gt;0,1,0)))</f>
        <v>0</v>
      </c>
      <c r="K73" s="22">
        <f>(LARGE(L73:W73,1)+LARGE(L73:W73,2)+LARGE(L73:W73,3)+LARGE(L73:W73,4)+LARGE(L73:W73,5))/5</f>
        <v>0</v>
      </c>
      <c r="L73" s="23">
        <v>0</v>
      </c>
      <c r="M73" s="24">
        <v>0</v>
      </c>
      <c r="N73" s="23">
        <v>0</v>
      </c>
      <c r="O73" s="24">
        <v>0</v>
      </c>
      <c r="P73" s="23">
        <v>0</v>
      </c>
      <c r="Q73" s="24">
        <v>0</v>
      </c>
      <c r="R73" s="23">
        <v>0</v>
      </c>
      <c r="S73" s="24">
        <v>0</v>
      </c>
      <c r="T73" s="23">
        <v>0</v>
      </c>
      <c r="U73" s="24">
        <v>0</v>
      </c>
      <c r="V73" s="23">
        <v>0</v>
      </c>
      <c r="W73" s="24">
        <v>0</v>
      </c>
    </row>
    <row r="74" spans="1:23" x14ac:dyDescent="0.25">
      <c r="A74" s="17">
        <f>RANK(K74,K$2:K$135,0)</f>
        <v>32</v>
      </c>
      <c r="B74" s="118">
        <v>7271</v>
      </c>
      <c r="C74" s="121" t="str">
        <f>_xlfn.XLOOKUP(__xlnm._FilterDatabase_156[[#This Row],[SAPSA Number]],Table1[SAPSA number],Table1[Paid up])</f>
        <v>Y</v>
      </c>
      <c r="D74" s="19" t="str">
        <f>_xlfn.XLOOKUP(__xlnm._FilterDatabase_156[[#This Row],[SAPSA Number]],'DS Point summary'!A:A,'DS Point summary'!C:C)</f>
        <v>Johan</v>
      </c>
      <c r="E74" s="19" t="str">
        <f>_xlfn.XLOOKUP(__xlnm._FilterDatabase_156[[#This Row],[SAPSA Number]],'DS Point summary'!A:A,'DS Point summary'!D:D)</f>
        <v>Jacobs</v>
      </c>
      <c r="F74" s="20" t="str">
        <f>_xlfn.XLOOKUP(__xlnm._FilterDatabase_156[[#This Row],[SAPSA Number]],'DS Point summary'!A:A,'DS Point summary'!E:E)</f>
        <v>J</v>
      </c>
      <c r="G74" s="17" t="str">
        <f ca="1">_xlfn.XLOOKUP(__xlnm._FilterDatabase_156[[#This Row],[SAPSA Number]],'DS Point summary'!A:A,'DS Point summary'!F:F)</f>
        <v xml:space="preserve"> </v>
      </c>
      <c r="H74" s="19">
        <f ca="1">_xlfn.XLOOKUP(__xlnm._FilterDatabase_156[[#This Row],[SAPSA Number]],'DS Point summary'!A:A,'DS Point summary'!G:G)</f>
        <v>45</v>
      </c>
      <c r="I74" s="19" t="s">
        <v>374</v>
      </c>
      <c r="J74" s="21">
        <f>(IF(L74&gt;0,1,0)+(IF(M74&gt;0,1,0))+(IF(N74&gt;0,1,0))+(IF(O74&gt;0,1,0))+(IF(P74&gt;0,1,0))+(IF(Q74&gt;0,1,0))+(IF(R74&gt;0,1,0))+(IF(S74&gt;0,1,0))+(IF(T74&gt;0,1,0))+(IF(U74&gt;0,1,0))+(IF(V74&gt;0,1,0))+(IF(W74&gt;0,1,0)))</f>
        <v>0</v>
      </c>
      <c r="K74" s="22">
        <f>(LARGE(L74:W74,1)+LARGE(L74:W74,2)+LARGE(L74:W74,3)+LARGE(L74:W74,4)+LARGE(L74:W74,5))/5</f>
        <v>0</v>
      </c>
      <c r="L74" s="23">
        <v>0</v>
      </c>
      <c r="M74" s="24">
        <v>0</v>
      </c>
      <c r="N74" s="23">
        <v>0</v>
      </c>
      <c r="O74" s="24">
        <v>0</v>
      </c>
      <c r="P74" s="23">
        <v>0</v>
      </c>
      <c r="Q74" s="24">
        <v>0</v>
      </c>
      <c r="R74" s="23">
        <v>0</v>
      </c>
      <c r="S74" s="24">
        <v>0</v>
      </c>
      <c r="T74" s="23">
        <v>0</v>
      </c>
      <c r="U74" s="24">
        <v>0</v>
      </c>
      <c r="V74" s="23">
        <v>0</v>
      </c>
      <c r="W74" s="24">
        <v>0</v>
      </c>
    </row>
    <row r="75" spans="1:23" x14ac:dyDescent="0.25">
      <c r="A75" s="17">
        <f>RANK(K75,K$2:K$135,0)</f>
        <v>32</v>
      </c>
      <c r="B75" s="28">
        <v>7173</v>
      </c>
      <c r="C75" s="32" t="str">
        <f>_xlfn.XLOOKUP(__xlnm._FilterDatabase_156[[#This Row],[SAPSA Number]],Table1[SAPSA number],Table1[Paid up])</f>
        <v>Y</v>
      </c>
      <c r="D75" s="19" t="str">
        <f>_xlfn.XLOOKUP(__xlnm._FilterDatabase_156[[#This Row],[SAPSA Number]],'DS Point summary'!A:A,'DS Point summary'!C:C)</f>
        <v xml:space="preserve">Gideon Joubert </v>
      </c>
      <c r="E75" s="19" t="str">
        <f>_xlfn.XLOOKUP(__xlnm._FilterDatabase_156[[#This Row],[SAPSA Number]],'DS Point summary'!A:A,'DS Point summary'!D:D)</f>
        <v>Jansen</v>
      </c>
      <c r="F75" s="20" t="str">
        <f>_xlfn.XLOOKUP(__xlnm._FilterDatabase_156[[#This Row],[SAPSA Number]],'DS Point summary'!A:A,'DS Point summary'!E:E)</f>
        <v>GJ</v>
      </c>
      <c r="G75" s="17">
        <f>_xlfn.XLOOKUP(__xlnm._FilterDatabase_156[[#This Row],[SAPSA Number]],'DS Point summary'!A:A,'DS Point summary'!F:F)</f>
        <v>0</v>
      </c>
      <c r="H75" s="19">
        <f>_xlfn.XLOOKUP(__xlnm._FilterDatabase_156[[#This Row],[SAPSA Number]],'DS Point summary'!A:A,'DS Point summary'!G:G)</f>
        <v>0</v>
      </c>
      <c r="I75" s="19" t="s">
        <v>374</v>
      </c>
      <c r="J75" s="21">
        <f>(IF(L75&gt;0,1,0)+(IF(M75&gt;0,1,0))+(IF(N75&gt;0,1,0))+(IF(O75&gt;0,1,0))+(IF(P75&gt;0,1,0))+(IF(Q75&gt;0,1,0))+(IF(R75&gt;0,1,0))+(IF(S75&gt;0,1,0))+(IF(T75&gt;0,1,0))+(IF(U75&gt;0,1,0))+(IF(V75&gt;0,1,0))+(IF(W75&gt;0,1,0)))</f>
        <v>0</v>
      </c>
      <c r="K75" s="22">
        <f>(LARGE(L75:W75,1)+LARGE(L75:W75,2)+LARGE(L75:W75,3)+LARGE(L75:W75,4)+LARGE(L75:W75,5))/5</f>
        <v>0</v>
      </c>
      <c r="L75" s="23">
        <v>0</v>
      </c>
      <c r="M75" s="24">
        <v>0</v>
      </c>
      <c r="N75" s="23">
        <v>0</v>
      </c>
      <c r="O75" s="24">
        <v>0</v>
      </c>
      <c r="P75" s="23">
        <v>0</v>
      </c>
      <c r="Q75" s="24">
        <v>0</v>
      </c>
      <c r="R75" s="23">
        <v>0</v>
      </c>
      <c r="S75" s="24">
        <v>0</v>
      </c>
      <c r="T75" s="23">
        <v>0</v>
      </c>
      <c r="U75" s="24">
        <v>0</v>
      </c>
      <c r="V75" s="23">
        <v>0</v>
      </c>
      <c r="W75" s="24">
        <v>0</v>
      </c>
    </row>
    <row r="76" spans="1:23" x14ac:dyDescent="0.25">
      <c r="A76" s="17">
        <f>RANK(K76,K$2:K$135,0)</f>
        <v>32</v>
      </c>
      <c r="B76" s="28">
        <v>7174</v>
      </c>
      <c r="C76" s="32" t="str">
        <f>_xlfn.XLOOKUP(__xlnm._FilterDatabase_156[[#This Row],[SAPSA Number]],Table1[SAPSA number],Table1[Paid up])</f>
        <v>Y</v>
      </c>
      <c r="D76" s="19" t="str">
        <f>_xlfn.XLOOKUP(__xlnm._FilterDatabase_156[[#This Row],[SAPSA Number]],'DS Point summary'!A:A,'DS Point summary'!C:C)</f>
        <v>Jacobus Francois</v>
      </c>
      <c r="E76" s="19" t="str">
        <f>_xlfn.XLOOKUP(__xlnm._FilterDatabase_156[[#This Row],[SAPSA Number]],'DS Point summary'!A:A,'DS Point summary'!D:D)</f>
        <v>Jansen</v>
      </c>
      <c r="F76" s="20" t="str">
        <f>_xlfn.XLOOKUP(__xlnm._FilterDatabase_156[[#This Row],[SAPSA Number]],'DS Point summary'!A:A,'DS Point summary'!E:E)</f>
        <v>JF</v>
      </c>
      <c r="G76" s="17">
        <f>_xlfn.XLOOKUP(__xlnm._FilterDatabase_156[[#This Row],[SAPSA Number]],'DS Point summary'!A:A,'DS Point summary'!F:F)</f>
        <v>0</v>
      </c>
      <c r="H76" s="19">
        <f>_xlfn.XLOOKUP(__xlnm._FilterDatabase_156[[#This Row],[SAPSA Number]],'DS Point summary'!A:A,'DS Point summary'!G:G)</f>
        <v>0</v>
      </c>
      <c r="I76" s="19" t="s">
        <v>374</v>
      </c>
      <c r="J76" s="21">
        <f>(IF(L76&gt;0,1,0)+(IF(M76&gt;0,1,0))+(IF(N76&gt;0,1,0))+(IF(O76&gt;0,1,0))+(IF(P76&gt;0,1,0))+(IF(Q76&gt;0,1,0))+(IF(R76&gt;0,1,0))+(IF(S76&gt;0,1,0))+(IF(T76&gt;0,1,0))+(IF(U76&gt;0,1,0))+(IF(V76&gt;0,1,0))+(IF(W76&gt;0,1,0)))</f>
        <v>0</v>
      </c>
      <c r="K76" s="22">
        <f>(LARGE(L76:W76,1)+LARGE(L76:W76,2)+LARGE(L76:W76,3)+LARGE(L76:W76,4)+LARGE(L76:W76,5))/5</f>
        <v>0</v>
      </c>
      <c r="L76" s="23">
        <v>0</v>
      </c>
      <c r="M76" s="24">
        <v>0</v>
      </c>
      <c r="N76" s="23">
        <v>0</v>
      </c>
      <c r="O76" s="24">
        <v>0</v>
      </c>
      <c r="P76" s="23">
        <v>0</v>
      </c>
      <c r="Q76" s="24">
        <v>0</v>
      </c>
      <c r="R76" s="23">
        <v>0</v>
      </c>
      <c r="S76" s="24">
        <v>0</v>
      </c>
      <c r="T76" s="23">
        <v>0</v>
      </c>
      <c r="U76" s="24">
        <v>0</v>
      </c>
      <c r="V76" s="23">
        <v>0</v>
      </c>
      <c r="W76" s="24">
        <v>0</v>
      </c>
    </row>
    <row r="77" spans="1:23" x14ac:dyDescent="0.25">
      <c r="A77" s="17">
        <f>RANK(K77,K$2:K$135,0)</f>
        <v>32</v>
      </c>
      <c r="B77" s="140">
        <v>4094</v>
      </c>
      <c r="C77" s="121" t="str">
        <f>_xlfn.XLOOKUP(__xlnm._FilterDatabase_156[[#This Row],[SAPSA Number]],Table1[SAPSA number],Table1[Paid up])</f>
        <v>Y</v>
      </c>
      <c r="D77" s="19" t="str">
        <f>_xlfn.XLOOKUP(__xlnm._FilterDatabase_156[[#This Row],[SAPSA Number]],'DS Point summary'!A:A,'DS Point summary'!C:C)</f>
        <v>Johan</v>
      </c>
      <c r="E77" s="19" t="str">
        <f>_xlfn.XLOOKUP(__xlnm._FilterDatabase_156[[#This Row],[SAPSA Number]],'DS Point summary'!A:A,'DS Point summary'!D:D)</f>
        <v>Kemp</v>
      </c>
      <c r="F77" s="20" t="str">
        <f>_xlfn.XLOOKUP(__xlnm._FilterDatabase_156[[#This Row],[SAPSA Number]],'DS Point summary'!A:A,'DS Point summary'!E:E)</f>
        <v>J</v>
      </c>
      <c r="G77" s="17" t="str">
        <f ca="1">_xlfn.XLOOKUP(__xlnm._FilterDatabase_156[[#This Row],[SAPSA Number]],'DS Point summary'!A:A,'DS Point summary'!F:F)</f>
        <v xml:space="preserve"> </v>
      </c>
      <c r="H77" s="19">
        <f ca="1">_xlfn.XLOOKUP(__xlnm._FilterDatabase_156[[#This Row],[SAPSA Number]],'DS Point summary'!A:A,'DS Point summary'!G:G)</f>
        <v>42</v>
      </c>
      <c r="I77" s="19" t="s">
        <v>374</v>
      </c>
      <c r="J77" s="21">
        <f>(IF(L77&gt;0,1,0)+(IF(M77&gt;0,1,0))+(IF(N77&gt;0,1,0))+(IF(O77&gt;0,1,0))+(IF(P77&gt;0,1,0))+(IF(Q77&gt;0,1,0))+(IF(R77&gt;0,1,0))+(IF(S77&gt;0,1,0))+(IF(T77&gt;0,1,0))+(IF(U77&gt;0,1,0))+(IF(V77&gt;0,1,0))+(IF(W77&gt;0,1,0)))</f>
        <v>0</v>
      </c>
      <c r="K77" s="22">
        <f>(LARGE(L77:W77,1)+LARGE(L77:W77,2)+LARGE(L77:W77,3)+LARGE(L77:W77,4)+LARGE(L77:W77,5))/5</f>
        <v>0</v>
      </c>
      <c r="L77" s="23">
        <v>0</v>
      </c>
      <c r="M77" s="24">
        <v>0</v>
      </c>
      <c r="N77" s="23">
        <v>0</v>
      </c>
      <c r="O77" s="24">
        <v>0</v>
      </c>
      <c r="P77" s="23">
        <v>0</v>
      </c>
      <c r="Q77" s="24">
        <v>0</v>
      </c>
      <c r="R77" s="23">
        <v>0</v>
      </c>
      <c r="S77" s="24">
        <v>0</v>
      </c>
      <c r="T77" s="23">
        <v>0</v>
      </c>
      <c r="U77" s="24">
        <v>0</v>
      </c>
      <c r="V77" s="23">
        <v>0</v>
      </c>
      <c r="W77" s="24">
        <v>0</v>
      </c>
    </row>
    <row r="78" spans="1:23" x14ac:dyDescent="0.25">
      <c r="A78" s="17">
        <f>RANK(K78,K$2:K$135,0)</f>
        <v>32</v>
      </c>
      <c r="B78" s="118">
        <v>6968</v>
      </c>
      <c r="C78" s="32" t="str">
        <f>_xlfn.XLOOKUP(__xlnm._FilterDatabase_156[[#This Row],[SAPSA Number]],Table1[SAPSA number],Table1[Paid up])</f>
        <v>Y</v>
      </c>
      <c r="D78" s="19" t="str">
        <f>_xlfn.XLOOKUP(__xlnm._FilterDatabase_156[[#This Row],[SAPSA Number]],'DS Point summary'!A:A,'DS Point summary'!C:C)</f>
        <v>Ian John</v>
      </c>
      <c r="E78" s="19" t="str">
        <f>_xlfn.XLOOKUP(__xlnm._FilterDatabase_156[[#This Row],[SAPSA Number]],'DS Point summary'!A:A,'DS Point summary'!D:D)</f>
        <v>Kewley</v>
      </c>
      <c r="F78" s="20" t="str">
        <f>_xlfn.XLOOKUP(__xlnm._FilterDatabase_156[[#This Row],[SAPSA Number]],'DS Point summary'!A:A,'DS Point summary'!E:E)</f>
        <v>IJ</v>
      </c>
      <c r="G78" s="17" t="str">
        <f ca="1">_xlfn.XLOOKUP(__xlnm._FilterDatabase_156[[#This Row],[SAPSA Number]],'DS Point summary'!A:A,'DS Point summary'!F:F)</f>
        <v xml:space="preserve"> </v>
      </c>
      <c r="H78" s="19">
        <f ca="1">_xlfn.XLOOKUP(__xlnm._FilterDatabase_156[[#This Row],[SAPSA Number]],'DS Point summary'!A:A,'DS Point summary'!G:G)</f>
        <v>44</v>
      </c>
      <c r="I78" s="19" t="s">
        <v>374</v>
      </c>
      <c r="J78" s="21">
        <f>(IF(L78&gt;0,1,0)+(IF(M78&gt;0,1,0))+(IF(N78&gt;0,1,0))+(IF(O78&gt;0,1,0))+(IF(P78&gt;0,1,0))+(IF(Q78&gt;0,1,0))+(IF(R78&gt;0,1,0))+(IF(S78&gt;0,1,0))+(IF(T78&gt;0,1,0))+(IF(U78&gt;0,1,0))+(IF(V78&gt;0,1,0))+(IF(W78&gt;0,1,0)))</f>
        <v>0</v>
      </c>
      <c r="K78" s="22">
        <f>(LARGE(L78:W78,1)+LARGE(L78:W78,2)+LARGE(L78:W78,3)+LARGE(L78:W78,4)+LARGE(L78:W78,5))/5</f>
        <v>0</v>
      </c>
      <c r="L78" s="23">
        <v>0</v>
      </c>
      <c r="M78" s="24">
        <v>0</v>
      </c>
      <c r="N78" s="23">
        <v>0</v>
      </c>
      <c r="O78" s="24">
        <v>0</v>
      </c>
      <c r="P78" s="23">
        <v>0</v>
      </c>
      <c r="Q78" s="24">
        <v>0</v>
      </c>
      <c r="R78" s="23">
        <v>0</v>
      </c>
      <c r="S78" s="24">
        <v>0</v>
      </c>
      <c r="T78" s="23">
        <v>0</v>
      </c>
      <c r="U78" s="24">
        <v>0</v>
      </c>
      <c r="V78" s="23">
        <v>0</v>
      </c>
      <c r="W78" s="24">
        <v>0</v>
      </c>
    </row>
    <row r="79" spans="1:23" x14ac:dyDescent="0.25">
      <c r="A79" s="31">
        <f>RANK(K79,K$2:K$135,0)</f>
        <v>32</v>
      </c>
      <c r="B79" s="109">
        <v>191</v>
      </c>
      <c r="C79" s="32" t="str">
        <f>_xlfn.XLOOKUP(__xlnm._FilterDatabase_156[[#This Row],[SAPSA Number]],Table1[SAPSA number],Table1[Paid up])</f>
        <v>Y</v>
      </c>
      <c r="D79" s="19" t="str">
        <f>_xlfn.XLOOKUP(__xlnm._FilterDatabase_156[[#This Row],[SAPSA Number]],'DS Point summary'!A:A,'DS Point summary'!C:C)</f>
        <v>Joseph John</v>
      </c>
      <c r="E79" s="19" t="str">
        <f>_xlfn.XLOOKUP(__xlnm._FilterDatabase_156[[#This Row],[SAPSA Number]],'DS Point summary'!A:A,'DS Point summary'!D:D)</f>
        <v>Kriel</v>
      </c>
      <c r="F79" s="20" t="str">
        <f>_xlfn.XLOOKUP(__xlnm._FilterDatabase_156[[#This Row],[SAPSA Number]],'DS Point summary'!A:A,'DS Point summary'!E:E)</f>
        <v>JJ</v>
      </c>
      <c r="G79" s="17" t="str">
        <f ca="1">_xlfn.XLOOKUP(__xlnm._FilterDatabase_156[[#This Row],[SAPSA Number]],'DS Point summary'!A:A,'DS Point summary'!F:F)</f>
        <v>SS</v>
      </c>
      <c r="H79" s="19">
        <f ca="1">_xlfn.XLOOKUP(__xlnm._FilterDatabase_156[[#This Row],[SAPSA Number]],'DS Point summary'!A:A,'DS Point summary'!G:G)</f>
        <v>60</v>
      </c>
      <c r="I79" s="19" t="s">
        <v>374</v>
      </c>
      <c r="J79" s="34">
        <f>(IF(L79&gt;0,1,0)+(IF(M79&gt;0,1,0))+(IF(N79&gt;0,1,0))+(IF(O79&gt;0,1,0))+(IF(P79&gt;0,1,0))+(IF(Q79&gt;0,1,0))+(IF(R79&gt;0,1,0))+(IF(S79&gt;0,1,0))+(IF(T79&gt;0,1,0))+(IF(U79&gt;0,1,0))+(IF(V79&gt;0,1,0))+(IF(W79&gt;0,1,0)))</f>
        <v>0</v>
      </c>
      <c r="K79" s="22">
        <f>(LARGE(L79:W79,1)+LARGE(L79:W79,2)+LARGE(L79:W79,3)+LARGE(L79:W79,4)+LARGE(L79:W79,5))/5</f>
        <v>0</v>
      </c>
      <c r="L79" s="23">
        <v>0</v>
      </c>
      <c r="M79" s="24">
        <v>0</v>
      </c>
      <c r="N79" s="23">
        <v>0</v>
      </c>
      <c r="O79" s="24">
        <v>0</v>
      </c>
      <c r="P79" s="23">
        <v>0</v>
      </c>
      <c r="Q79" s="24">
        <v>0</v>
      </c>
      <c r="R79" s="23">
        <v>0</v>
      </c>
      <c r="S79" s="24">
        <v>0</v>
      </c>
      <c r="T79" s="23">
        <v>0</v>
      </c>
      <c r="U79" s="24">
        <v>0</v>
      </c>
      <c r="V79" s="23">
        <v>0</v>
      </c>
      <c r="W79" s="24">
        <v>0</v>
      </c>
    </row>
    <row r="80" spans="1:23" x14ac:dyDescent="0.25">
      <c r="A80" s="31">
        <f>RANK(K80,K$2:K$135,0)</f>
        <v>32</v>
      </c>
      <c r="B80" s="109">
        <v>199</v>
      </c>
      <c r="C80" s="32" t="str">
        <f>_xlfn.XLOOKUP(__xlnm._FilterDatabase_156[[#This Row],[SAPSA Number]],Table1[SAPSA number],Table1[Paid up])</f>
        <v>Y</v>
      </c>
      <c r="D80" s="19" t="str">
        <f>_xlfn.XLOOKUP(__xlnm._FilterDatabase_156[[#This Row],[SAPSA Number]],'DS Point summary'!A:A,'DS Point summary'!C:C)</f>
        <v>Susanna Johanna</v>
      </c>
      <c r="E80" s="19" t="str">
        <f>_xlfn.XLOOKUP(__xlnm._FilterDatabase_156[[#This Row],[SAPSA Number]],'DS Point summary'!A:A,'DS Point summary'!D:D)</f>
        <v>Kriel</v>
      </c>
      <c r="F80" s="20" t="str">
        <f>_xlfn.XLOOKUP(__xlnm._FilterDatabase_156[[#This Row],[SAPSA Number]],'DS Point summary'!A:A,'DS Point summary'!E:E)</f>
        <v>SJ</v>
      </c>
      <c r="G80" s="17" t="str">
        <f>_xlfn.XLOOKUP(__xlnm._FilterDatabase_156[[#This Row],[SAPSA Number]],'DS Point summary'!A:A,'DS Point summary'!F:F)</f>
        <v>Lady</v>
      </c>
      <c r="H80" s="19">
        <f ca="1">_xlfn.XLOOKUP(__xlnm._FilterDatabase_156[[#This Row],[SAPSA Number]],'DS Point summary'!A:A,'DS Point summary'!G:G)</f>
        <v>60</v>
      </c>
      <c r="I80" s="19" t="s">
        <v>374</v>
      </c>
      <c r="J80" s="34">
        <f>(IF(L80&gt;0,1,0)+(IF(M80&gt;0,1,0))+(IF(N80&gt;0,1,0))+(IF(O80&gt;0,1,0))+(IF(P80&gt;0,1,0))+(IF(Q80&gt;0,1,0))+(IF(R80&gt;0,1,0))+(IF(S80&gt;0,1,0))+(IF(T80&gt;0,1,0))+(IF(U80&gt;0,1,0))+(IF(V80&gt;0,1,0))+(IF(W80&gt;0,1,0)))</f>
        <v>0</v>
      </c>
      <c r="K80" s="22">
        <f>(LARGE(L80:W80,1)+LARGE(L80:W80,2)+LARGE(L80:W80,3)+LARGE(L80:W80,4)+LARGE(L80:W80,5))/5</f>
        <v>0</v>
      </c>
      <c r="L80" s="23">
        <v>0</v>
      </c>
      <c r="M80" s="24">
        <v>0</v>
      </c>
      <c r="N80" s="23">
        <v>0</v>
      </c>
      <c r="O80" s="24">
        <v>0</v>
      </c>
      <c r="P80" s="23">
        <v>0</v>
      </c>
      <c r="Q80" s="24">
        <v>0</v>
      </c>
      <c r="R80" s="23">
        <v>0</v>
      </c>
      <c r="S80" s="24">
        <v>0</v>
      </c>
      <c r="T80" s="23">
        <v>0</v>
      </c>
      <c r="U80" s="24">
        <v>0</v>
      </c>
      <c r="V80" s="23">
        <v>0</v>
      </c>
      <c r="W80" s="24">
        <v>0</v>
      </c>
    </row>
    <row r="81" spans="1:23" x14ac:dyDescent="0.25">
      <c r="A81" s="31">
        <f>RANK(K81,K$2:K$135,0)</f>
        <v>32</v>
      </c>
      <c r="B81" s="109">
        <v>252</v>
      </c>
      <c r="C81" s="32" t="str">
        <f>_xlfn.XLOOKUP(__xlnm._FilterDatabase_156[[#This Row],[SAPSA Number]],Table1[SAPSA number],Table1[Paid up])</f>
        <v>Y</v>
      </c>
      <c r="D81" s="19" t="str">
        <f>_xlfn.XLOOKUP(__xlnm._FilterDatabase_156[[#This Row],[SAPSA Number]],'DS Point summary'!A:A,'DS Point summary'!C:C)</f>
        <v>Deon</v>
      </c>
      <c r="E81" s="19" t="str">
        <f>_xlfn.XLOOKUP(__xlnm._FilterDatabase_156[[#This Row],[SAPSA Number]],'DS Point summary'!A:A,'DS Point summary'!D:D)</f>
        <v>Labuschagne</v>
      </c>
      <c r="F81" s="20" t="str">
        <f>_xlfn.XLOOKUP(__xlnm._FilterDatabase_156[[#This Row],[SAPSA Number]],'DS Point summary'!A:A,'DS Point summary'!E:E)</f>
        <v>D</v>
      </c>
      <c r="G81" s="17" t="str">
        <f ca="1">_xlfn.XLOOKUP(__xlnm._FilterDatabase_156[[#This Row],[SAPSA Number]],'DS Point summary'!A:A,'DS Point summary'!F:F)</f>
        <v>SS</v>
      </c>
      <c r="H81" s="19">
        <f ca="1">_xlfn.XLOOKUP(__xlnm._FilterDatabase_156[[#This Row],[SAPSA Number]],'DS Point summary'!A:A,'DS Point summary'!G:G)</f>
        <v>69</v>
      </c>
      <c r="I81" s="19" t="s">
        <v>374</v>
      </c>
      <c r="J81" s="34">
        <f>(IF(L81&gt;0,1,0)+(IF(M81&gt;0,1,0))+(IF(N81&gt;0,1,0))+(IF(O81&gt;0,1,0))+(IF(P81&gt;0,1,0))+(IF(Q81&gt;0,1,0))+(IF(R81&gt;0,1,0))+(IF(S81&gt;0,1,0))+(IF(T81&gt;0,1,0))+(IF(U81&gt;0,1,0))+(IF(V81&gt;0,1,0))+(IF(W81&gt;0,1,0)))</f>
        <v>0</v>
      </c>
      <c r="K81" s="22">
        <f>(LARGE(L81:W81,1)+LARGE(L81:W81,2)+LARGE(L81:W81,3)+LARGE(L81:W81,4)+LARGE(L81:W81,5))/5</f>
        <v>0</v>
      </c>
      <c r="L81" s="23">
        <v>0</v>
      </c>
      <c r="M81" s="24">
        <v>0</v>
      </c>
      <c r="N81" s="23">
        <v>0</v>
      </c>
      <c r="O81" s="24">
        <v>0</v>
      </c>
      <c r="P81" s="23">
        <v>0</v>
      </c>
      <c r="Q81" s="24">
        <v>0</v>
      </c>
      <c r="R81" s="23">
        <v>0</v>
      </c>
      <c r="S81" s="24">
        <v>0</v>
      </c>
      <c r="T81" s="23">
        <v>0</v>
      </c>
      <c r="U81" s="24">
        <v>0</v>
      </c>
      <c r="V81" s="23">
        <v>0</v>
      </c>
      <c r="W81" s="24">
        <v>0</v>
      </c>
    </row>
    <row r="82" spans="1:23" x14ac:dyDescent="0.25">
      <c r="A82" s="31">
        <f>RANK(K82,K$2:K$135,0)</f>
        <v>32</v>
      </c>
      <c r="B82" s="43">
        <v>2651</v>
      </c>
      <c r="C82" s="116" t="str">
        <f>_xlfn.XLOOKUP(__xlnm._FilterDatabase_156[[#This Row],[SAPSA Number]],Table1[SAPSA number],Table1[Paid up])</f>
        <v>Y</v>
      </c>
      <c r="D82" s="19" t="str">
        <f>_xlfn.XLOOKUP(__xlnm._FilterDatabase_156[[#This Row],[SAPSA Number]],'DS Point summary'!A:A,'DS Point summary'!C:C)</f>
        <v>Paul Herman</v>
      </c>
      <c r="E82" s="19" t="str">
        <f>_xlfn.XLOOKUP(__xlnm._FilterDatabase_156[[#This Row],[SAPSA Number]],'DS Point summary'!A:A,'DS Point summary'!D:D)</f>
        <v>Leuschner</v>
      </c>
      <c r="F82" s="20" t="str">
        <f>_xlfn.XLOOKUP(__xlnm._FilterDatabase_156[[#This Row],[SAPSA Number]],'DS Point summary'!A:A,'DS Point summary'!E:E)</f>
        <v>PH</v>
      </c>
      <c r="G82" s="17" t="str">
        <f ca="1">_xlfn.XLOOKUP(__xlnm._FilterDatabase_156[[#This Row],[SAPSA Number]],'DS Point summary'!A:A,'DS Point summary'!F:F)</f>
        <v>S</v>
      </c>
      <c r="H82" s="19">
        <f ca="1">_xlfn.XLOOKUP(__xlnm._FilterDatabase_156[[#This Row],[SAPSA Number]],'DS Point summary'!A:A,'DS Point summary'!G:G)</f>
        <v>50</v>
      </c>
      <c r="I82" s="19" t="s">
        <v>374</v>
      </c>
      <c r="J82" s="34">
        <f>(IF(L82&gt;0,1,0)+(IF(M82&gt;0,1,0))+(IF(N82&gt;0,1,0))+(IF(O82&gt;0,1,0))+(IF(P82&gt;0,1,0))+(IF(Q82&gt;0,1,0))+(IF(R82&gt;0,1,0))+(IF(S82&gt;0,1,0))+(IF(T82&gt;0,1,0))+(IF(U82&gt;0,1,0))+(IF(V82&gt;0,1,0))+(IF(W82&gt;0,1,0)))</f>
        <v>0</v>
      </c>
      <c r="K82" s="22">
        <f>(LARGE(L82:W82,1)+LARGE(L82:W82,2)+LARGE(L82:W82,3)+LARGE(L82:W82,4)+LARGE(L82:W82,5))/5</f>
        <v>0</v>
      </c>
      <c r="L82" s="23">
        <v>0</v>
      </c>
      <c r="M82" s="24">
        <v>0</v>
      </c>
      <c r="N82" s="23">
        <v>0</v>
      </c>
      <c r="O82" s="24">
        <v>0</v>
      </c>
      <c r="P82" s="23">
        <v>0</v>
      </c>
      <c r="Q82" s="24">
        <v>0</v>
      </c>
      <c r="R82" s="23">
        <v>0</v>
      </c>
      <c r="S82" s="24">
        <v>0</v>
      </c>
      <c r="T82" s="23">
        <v>0</v>
      </c>
      <c r="U82" s="24">
        <v>0</v>
      </c>
      <c r="V82" s="23">
        <v>0</v>
      </c>
      <c r="W82" s="24">
        <v>0</v>
      </c>
    </row>
    <row r="83" spans="1:23" x14ac:dyDescent="0.25">
      <c r="A83" s="31">
        <f>RANK(K83,K$2:K$135,0)</f>
        <v>32</v>
      </c>
      <c r="B83" s="120">
        <v>4862</v>
      </c>
      <c r="C83" s="121" t="str">
        <f>_xlfn.XLOOKUP(__xlnm._FilterDatabase_156[[#This Row],[SAPSA Number]],Table1[SAPSA number],Table1[Paid up])</f>
        <v>Y</v>
      </c>
      <c r="D83" s="19" t="str">
        <f>_xlfn.XLOOKUP(__xlnm._FilterDatabase_156[[#This Row],[SAPSA Number]],'DS Point summary'!A:A,'DS Point summary'!C:C)</f>
        <v>George Keith</v>
      </c>
      <c r="E83" s="19" t="str">
        <f>_xlfn.XLOOKUP(__xlnm._FilterDatabase_156[[#This Row],[SAPSA Number]],'DS Point summary'!A:A,'DS Point summary'!D:D)</f>
        <v>Marais</v>
      </c>
      <c r="F83" s="20" t="str">
        <f>_xlfn.XLOOKUP(__xlnm._FilterDatabase_156[[#This Row],[SAPSA Number]],'DS Point summary'!A:A,'DS Point summary'!E:E)</f>
        <v>GK</v>
      </c>
      <c r="G83" s="17" t="str">
        <f ca="1">_xlfn.XLOOKUP(__xlnm._FilterDatabase_156[[#This Row],[SAPSA Number]],'DS Point summary'!A:A,'DS Point summary'!F:F)</f>
        <v>S</v>
      </c>
      <c r="H83" s="19">
        <f ca="1">_xlfn.XLOOKUP(__xlnm._FilterDatabase_156[[#This Row],[SAPSA Number]],'DS Point summary'!A:A,'DS Point summary'!G:G)</f>
        <v>52</v>
      </c>
      <c r="I83" s="19" t="s">
        <v>374</v>
      </c>
      <c r="J83" s="34">
        <f>(IF(L83&gt;0,1,0)+(IF(M83&gt;0,1,0))+(IF(N83&gt;0,1,0))+(IF(O83&gt;0,1,0))+(IF(P83&gt;0,1,0))+(IF(Q83&gt;0,1,0))+(IF(R83&gt;0,1,0))+(IF(S83&gt;0,1,0))+(IF(T83&gt;0,1,0))+(IF(U83&gt;0,1,0))+(IF(V83&gt;0,1,0))+(IF(W83&gt;0,1,0)))</f>
        <v>0</v>
      </c>
      <c r="K83" s="22">
        <f>(LARGE(L83:W83,1)+LARGE(L83:W83,2)+LARGE(L83:W83,3)+LARGE(L83:W83,4)+LARGE(L83:W83,5))/5</f>
        <v>0</v>
      </c>
      <c r="L83" s="23">
        <v>0</v>
      </c>
      <c r="M83" s="24">
        <v>0</v>
      </c>
      <c r="N83" s="23">
        <v>0</v>
      </c>
      <c r="O83" s="24">
        <v>0</v>
      </c>
      <c r="P83" s="23">
        <v>0</v>
      </c>
      <c r="Q83" s="24">
        <v>0</v>
      </c>
      <c r="R83" s="23">
        <v>0</v>
      </c>
      <c r="S83" s="24">
        <v>0</v>
      </c>
      <c r="T83" s="23">
        <v>0</v>
      </c>
      <c r="U83" s="24">
        <v>0</v>
      </c>
      <c r="V83" s="23">
        <v>0</v>
      </c>
      <c r="W83" s="24">
        <v>0</v>
      </c>
    </row>
    <row r="84" spans="1:23" x14ac:dyDescent="0.25">
      <c r="A84" s="31">
        <f>RANK(K84,K$2:K$135,0)</f>
        <v>32</v>
      </c>
      <c r="B84" s="109">
        <v>683</v>
      </c>
      <c r="C84" s="32" t="str">
        <f>_xlfn.XLOOKUP(__xlnm._FilterDatabase_156[[#This Row],[SAPSA Number]],Table1[SAPSA number],Table1[Paid up])</f>
        <v>Y</v>
      </c>
      <c r="D84" s="19" t="str">
        <f>_xlfn.XLOOKUP(__xlnm._FilterDatabase_156[[#This Row],[SAPSA Number]],'DS Point summary'!A:A,'DS Point summary'!C:C)</f>
        <v>Ivor</v>
      </c>
      <c r="E84" s="19" t="str">
        <f>_xlfn.XLOOKUP(__xlnm._FilterDatabase_156[[#This Row],[SAPSA Number]],'DS Point summary'!A:A,'DS Point summary'!D:D)</f>
        <v>Marais</v>
      </c>
      <c r="F84" s="20" t="str">
        <f>_xlfn.XLOOKUP(__xlnm._FilterDatabase_156[[#This Row],[SAPSA Number]],'DS Point summary'!A:A,'DS Point summary'!E:E)</f>
        <v>I</v>
      </c>
      <c r="G84" s="17" t="str">
        <f ca="1">_xlfn.XLOOKUP(__xlnm._FilterDatabase_156[[#This Row],[SAPSA Number]],'DS Point summary'!A:A,'DS Point summary'!F:F)</f>
        <v>S</v>
      </c>
      <c r="H84" s="19">
        <f ca="1">_xlfn.XLOOKUP(__xlnm._FilterDatabase_156[[#This Row],[SAPSA Number]],'DS Point summary'!A:A,'DS Point summary'!G:G)</f>
        <v>57</v>
      </c>
      <c r="I84" s="19" t="s">
        <v>374</v>
      </c>
      <c r="J84" s="34">
        <f>(IF(L84&gt;0,1,0)+(IF(M84&gt;0,1,0))+(IF(N84&gt;0,1,0))+(IF(O84&gt;0,1,0))+(IF(P84&gt;0,1,0))+(IF(Q84&gt;0,1,0))+(IF(R84&gt;0,1,0))+(IF(S84&gt;0,1,0))+(IF(T84&gt;0,1,0))+(IF(U84&gt;0,1,0))+(IF(V84&gt;0,1,0))+(IF(W84&gt;0,1,0)))</f>
        <v>0</v>
      </c>
      <c r="K84" s="22">
        <f>(LARGE(L84:W84,1)+LARGE(L84:W84,2)+LARGE(L84:W84,3)+LARGE(L84:W84,4)+LARGE(L84:W84,5))/5</f>
        <v>0</v>
      </c>
      <c r="L84" s="23">
        <v>0</v>
      </c>
      <c r="M84" s="24">
        <v>0</v>
      </c>
      <c r="N84" s="23">
        <v>0</v>
      </c>
      <c r="O84" s="24">
        <v>0</v>
      </c>
      <c r="P84" s="23">
        <v>0</v>
      </c>
      <c r="Q84" s="24">
        <v>0</v>
      </c>
      <c r="R84" s="23">
        <v>0</v>
      </c>
      <c r="S84" s="24">
        <v>0</v>
      </c>
      <c r="T84" s="23">
        <v>0</v>
      </c>
      <c r="U84" s="24">
        <v>0</v>
      </c>
      <c r="V84" s="23">
        <v>0</v>
      </c>
      <c r="W84" s="24">
        <v>0</v>
      </c>
    </row>
    <row r="85" spans="1:23" x14ac:dyDescent="0.25">
      <c r="A85" s="35">
        <f>RANK(K85,K$2:K$135,0)</f>
        <v>32</v>
      </c>
      <c r="B85" s="36">
        <v>2928</v>
      </c>
      <c r="C85" s="113" t="str">
        <f>_xlfn.XLOOKUP(__xlnm._FilterDatabase_156[[#This Row],[SAPSA Number]],Table1[SAPSA number],Table1[Paid up])</f>
        <v>Y</v>
      </c>
      <c r="D85" s="19" t="str">
        <f>_xlfn.XLOOKUP(__xlnm._FilterDatabase_156[[#This Row],[SAPSA Number]],'DS Point summary'!A:A,'DS Point summary'!C:C)</f>
        <v>Delville Wood</v>
      </c>
      <c r="E85" s="19" t="str">
        <f>_xlfn.XLOOKUP(__xlnm._FilterDatabase_156[[#This Row],[SAPSA Number]],'DS Point summary'!A:A,'DS Point summary'!D:D)</f>
        <v>McAllister</v>
      </c>
      <c r="F85" s="20" t="str">
        <f>_xlfn.XLOOKUP(__xlnm._FilterDatabase_156[[#This Row],[SAPSA Number]],'DS Point summary'!A:A,'DS Point summary'!E:E)</f>
        <v>DW</v>
      </c>
      <c r="G85" s="17" t="str">
        <f ca="1">_xlfn.XLOOKUP(__xlnm._FilterDatabase_156[[#This Row],[SAPSA Number]],'DS Point summary'!A:A,'DS Point summary'!F:F)</f>
        <v>S</v>
      </c>
      <c r="H85" s="19">
        <f ca="1">_xlfn.XLOOKUP(__xlnm._FilterDatabase_156[[#This Row],[SAPSA Number]],'DS Point summary'!A:A,'DS Point summary'!G:G)</f>
        <v>58</v>
      </c>
      <c r="I85" s="19" t="s">
        <v>374</v>
      </c>
      <c r="J85" s="34">
        <f>(IF(L85&gt;0,1,0)+(IF(M85&gt;0,1,0))+(IF(N85&gt;0,1,0))+(IF(O85&gt;0,1,0))+(IF(P85&gt;0,1,0))+(IF(Q85&gt;0,1,0))+(IF(R85&gt;0,1,0))+(IF(S85&gt;0,1,0))+(IF(T85&gt;0,1,0))+(IF(U85&gt;0,1,0))+(IF(V85&gt;0,1,0))+(IF(W85&gt;0,1,0)))</f>
        <v>0</v>
      </c>
      <c r="K85" s="22">
        <f>(LARGE(L85:W85,1)+LARGE(L85:W85,2)+LARGE(L85:W85,3)+LARGE(L85:W85,4)+LARGE(L85:W85,5))/5</f>
        <v>0</v>
      </c>
      <c r="L85" s="23">
        <v>0</v>
      </c>
      <c r="M85" s="24">
        <v>0</v>
      </c>
      <c r="N85" s="23">
        <v>0</v>
      </c>
      <c r="O85" s="24">
        <v>0</v>
      </c>
      <c r="P85" s="23">
        <v>0</v>
      </c>
      <c r="Q85" s="24">
        <v>0</v>
      </c>
      <c r="R85" s="23">
        <v>0</v>
      </c>
      <c r="S85" s="24">
        <v>0</v>
      </c>
      <c r="T85" s="23">
        <v>0</v>
      </c>
      <c r="U85" s="24">
        <v>0</v>
      </c>
      <c r="V85" s="23">
        <v>0</v>
      </c>
      <c r="W85" s="24">
        <v>0</v>
      </c>
    </row>
    <row r="86" spans="1:23" x14ac:dyDescent="0.25">
      <c r="A86" s="35">
        <f>RANK(K86,K$2:K$135,0)</f>
        <v>32</v>
      </c>
      <c r="B86" s="120">
        <v>888</v>
      </c>
      <c r="C86" s="121" t="str">
        <f>_xlfn.XLOOKUP(__xlnm._FilterDatabase_156[[#This Row],[SAPSA Number]],Table1[SAPSA number],Table1[Paid up])</f>
        <v>Y</v>
      </c>
      <c r="D86" s="19" t="str">
        <f>_xlfn.XLOOKUP(__xlnm._FilterDatabase_156[[#This Row],[SAPSA Number]],'DS Point summary'!A:A,'DS Point summary'!C:C)</f>
        <v>Yolandi Elaine</v>
      </c>
      <c r="E86" s="19" t="str">
        <f>_xlfn.XLOOKUP(__xlnm._FilterDatabase_156[[#This Row],[SAPSA Number]],'DS Point summary'!A:A,'DS Point summary'!D:D)</f>
        <v>McAllister</v>
      </c>
      <c r="F86" s="20" t="str">
        <f>_xlfn.XLOOKUP(__xlnm._FilterDatabase_156[[#This Row],[SAPSA Number]],'DS Point summary'!A:A,'DS Point summary'!E:E)</f>
        <v>YE</v>
      </c>
      <c r="G86" s="17" t="str">
        <f>_xlfn.XLOOKUP(__xlnm._FilterDatabase_156[[#This Row],[SAPSA Number]],'DS Point summary'!A:A,'DS Point summary'!F:F)</f>
        <v>Lady</v>
      </c>
      <c r="H86" s="19">
        <f ca="1">_xlfn.XLOOKUP(__xlnm._FilterDatabase_156[[#This Row],[SAPSA Number]],'DS Point summary'!A:A,'DS Point summary'!G:G)</f>
        <v>55</v>
      </c>
      <c r="I86" s="19" t="s">
        <v>374</v>
      </c>
      <c r="J86" s="34">
        <f>(IF(L86&gt;0,1,0)+(IF(M86&gt;0,1,0))+(IF(N86&gt;0,1,0))+(IF(O86&gt;0,1,0))+(IF(P86&gt;0,1,0))+(IF(Q86&gt;0,1,0))+(IF(R86&gt;0,1,0))+(IF(S86&gt;0,1,0))+(IF(T86&gt;0,1,0))+(IF(U86&gt;0,1,0))+(IF(V86&gt;0,1,0))+(IF(W86&gt;0,1,0)))</f>
        <v>0</v>
      </c>
      <c r="K86" s="22">
        <f>(LARGE(L86:W86,1)+LARGE(L86:W86,2)+LARGE(L86:W86,3)+LARGE(L86:W86,4)+LARGE(L86:W86,5))/5</f>
        <v>0</v>
      </c>
      <c r="L86" s="23">
        <v>0</v>
      </c>
      <c r="M86" s="24">
        <v>0</v>
      </c>
      <c r="N86" s="23">
        <v>0</v>
      </c>
      <c r="O86" s="24">
        <v>0</v>
      </c>
      <c r="P86" s="23">
        <v>0</v>
      </c>
      <c r="Q86" s="24">
        <v>0</v>
      </c>
      <c r="R86" s="23">
        <v>0</v>
      </c>
      <c r="S86" s="24">
        <v>0</v>
      </c>
      <c r="T86" s="23">
        <v>0</v>
      </c>
      <c r="U86" s="24">
        <v>0</v>
      </c>
      <c r="V86" s="23">
        <v>0</v>
      </c>
      <c r="W86" s="24">
        <v>0</v>
      </c>
    </row>
    <row r="87" spans="1:23" x14ac:dyDescent="0.25">
      <c r="A87" s="35">
        <f>RANK(K87,K$2:K$135,0)</f>
        <v>32</v>
      </c>
      <c r="B87" s="32">
        <v>851</v>
      </c>
      <c r="C87" s="113" t="str">
        <f>_xlfn.XLOOKUP(__xlnm._FilterDatabase_156[[#This Row],[SAPSA Number]],Table1[SAPSA number],Table1[Paid up])</f>
        <v>Y</v>
      </c>
      <c r="D87" s="19" t="str">
        <f>_xlfn.XLOOKUP(__xlnm._FilterDatabase_156[[#This Row],[SAPSA Number]],'DS Point summary'!A:A,'DS Point summary'!C:C)</f>
        <v>Ian David</v>
      </c>
      <c r="E87" s="19" t="str">
        <f>_xlfn.XLOOKUP(__xlnm._FilterDatabase_156[[#This Row],[SAPSA Number]],'DS Point summary'!A:A,'DS Point summary'!D:D)</f>
        <v>McLaren</v>
      </c>
      <c r="F87" s="20" t="str">
        <f>_xlfn.XLOOKUP(__xlnm._FilterDatabase_156[[#This Row],[SAPSA Number]],'DS Point summary'!A:A,'DS Point summary'!E:E)</f>
        <v>ID</v>
      </c>
      <c r="G87" s="17" t="str">
        <f ca="1">_xlfn.XLOOKUP(__xlnm._FilterDatabase_156[[#This Row],[SAPSA Number]],'DS Point summary'!A:A,'DS Point summary'!F:F)</f>
        <v>SS</v>
      </c>
      <c r="H87" s="19">
        <f ca="1">_xlfn.XLOOKUP(__xlnm._FilterDatabase_156[[#This Row],[SAPSA Number]],'DS Point summary'!A:A,'DS Point summary'!G:G)</f>
        <v>67</v>
      </c>
      <c r="I87" s="19" t="s">
        <v>374</v>
      </c>
      <c r="J87" s="34">
        <f>(IF(L87&gt;0,1,0)+(IF(M87&gt;0,1,0))+(IF(N87&gt;0,1,0))+(IF(O87&gt;0,1,0))+(IF(P87&gt;0,1,0))+(IF(Q87&gt;0,1,0))+(IF(R87&gt;0,1,0))+(IF(S87&gt;0,1,0))+(IF(T87&gt;0,1,0))+(IF(U87&gt;0,1,0))+(IF(V87&gt;0,1,0))+(IF(W87&gt;0,1,0)))</f>
        <v>0</v>
      </c>
      <c r="K87" s="22">
        <f>(LARGE(L87:W87,1)+LARGE(L87:W87,2)+LARGE(L87:W87,3)+LARGE(L87:W87,4)+LARGE(L87:W87,5))/5</f>
        <v>0</v>
      </c>
      <c r="L87" s="23">
        <v>0</v>
      </c>
      <c r="M87" s="24">
        <v>0</v>
      </c>
      <c r="N87" s="23">
        <v>0</v>
      </c>
      <c r="O87" s="24">
        <v>0</v>
      </c>
      <c r="P87" s="23">
        <v>0</v>
      </c>
      <c r="Q87" s="24">
        <v>0</v>
      </c>
      <c r="R87" s="23">
        <v>0</v>
      </c>
      <c r="S87" s="24">
        <v>0</v>
      </c>
      <c r="T87" s="23">
        <v>0</v>
      </c>
      <c r="U87" s="24">
        <v>0</v>
      </c>
      <c r="V87" s="23">
        <v>0</v>
      </c>
      <c r="W87" s="24">
        <v>0</v>
      </c>
    </row>
    <row r="88" spans="1:23" x14ac:dyDescent="0.25">
      <c r="A88" s="35">
        <f>RANK(K88,K$2:K$135,0)</f>
        <v>32</v>
      </c>
      <c r="B88" s="120">
        <v>5200</v>
      </c>
      <c r="C88" s="32" t="str">
        <f>_xlfn.XLOOKUP(__xlnm._FilterDatabase_156[[#This Row],[SAPSA Number]],Table1[SAPSA number],Table1[Paid up])</f>
        <v>Y</v>
      </c>
      <c r="D88" s="19" t="str">
        <f>_xlfn.XLOOKUP(__xlnm._FilterDatabase_156[[#This Row],[SAPSA Number]],'DS Point summary'!A:A,'DS Point summary'!C:C)</f>
        <v>Daniel</v>
      </c>
      <c r="E88" s="19" t="str">
        <f>_xlfn.XLOOKUP(__xlnm._FilterDatabase_156[[#This Row],[SAPSA Number]],'DS Point summary'!A:A,'DS Point summary'!D:D)</f>
        <v>McWilliam</v>
      </c>
      <c r="F88" s="20" t="str">
        <f>_xlfn.XLOOKUP(__xlnm._FilterDatabase_156[[#This Row],[SAPSA Number]],'DS Point summary'!A:A,'DS Point summary'!E:E)</f>
        <v>D</v>
      </c>
      <c r="G88" s="17">
        <f>_xlfn.XLOOKUP(__xlnm._FilterDatabase_156[[#This Row],[SAPSA Number]],'DS Point summary'!A:A,'DS Point summary'!F:F)</f>
        <v>0</v>
      </c>
      <c r="H88" s="19">
        <f ca="1">_xlfn.XLOOKUP(__xlnm._FilterDatabase_156[[#This Row],[SAPSA Number]],'DS Point summary'!A:A,'DS Point summary'!G:G)</f>
        <v>37</v>
      </c>
      <c r="I88" s="19" t="s">
        <v>374</v>
      </c>
      <c r="J88" s="34">
        <f>(IF(L88&gt;0,1,0)+(IF(M88&gt;0,1,0))+(IF(N88&gt;0,1,0))+(IF(O88&gt;0,1,0))+(IF(P88&gt;0,1,0))+(IF(Q88&gt;0,1,0))+(IF(R88&gt;0,1,0))+(IF(S88&gt;0,1,0))+(IF(T88&gt;0,1,0))+(IF(U88&gt;0,1,0))+(IF(V88&gt;0,1,0))+(IF(W88&gt;0,1,0)))</f>
        <v>0</v>
      </c>
      <c r="K88" s="22">
        <f>(LARGE(L88:W88,1)+LARGE(L88:W88,2)+LARGE(L88:W88,3)+LARGE(L88:W88,4)+LARGE(L88:W88,5))/5</f>
        <v>0</v>
      </c>
      <c r="L88" s="23">
        <v>0</v>
      </c>
      <c r="M88" s="24">
        <v>0</v>
      </c>
      <c r="N88" s="23">
        <v>0</v>
      </c>
      <c r="O88" s="24">
        <v>0</v>
      </c>
      <c r="P88" s="23">
        <v>0</v>
      </c>
      <c r="Q88" s="24">
        <v>0</v>
      </c>
      <c r="R88" s="23">
        <v>0</v>
      </c>
      <c r="S88" s="24">
        <v>0</v>
      </c>
      <c r="T88" s="23">
        <v>0</v>
      </c>
      <c r="U88" s="24">
        <v>0</v>
      </c>
      <c r="V88" s="23">
        <v>0</v>
      </c>
      <c r="W88" s="24">
        <v>0</v>
      </c>
    </row>
    <row r="89" spans="1:23" x14ac:dyDescent="0.25">
      <c r="A89" s="35">
        <f>RANK(K89,K$2:K$135,0)</f>
        <v>32</v>
      </c>
      <c r="B89" s="109">
        <v>1771</v>
      </c>
      <c r="C89" s="32" t="str">
        <f>_xlfn.XLOOKUP(__xlnm._FilterDatabase_156[[#This Row],[SAPSA Number]],Table1[SAPSA number],Table1[Paid up])</f>
        <v>Y</v>
      </c>
      <c r="D89" s="19" t="str">
        <f>_xlfn.XLOOKUP(__xlnm._FilterDatabase_156[[#This Row],[SAPSA Number]],'DS Point summary'!A:A,'DS Point summary'!C:C)</f>
        <v>Rodney Ralph</v>
      </c>
      <c r="E89" s="19" t="str">
        <f>_xlfn.XLOOKUP(__xlnm._FilterDatabase_156[[#This Row],[SAPSA Number]],'DS Point summary'!A:A,'DS Point summary'!D:D)</f>
        <v>Mills</v>
      </c>
      <c r="F89" s="20" t="str">
        <f>_xlfn.XLOOKUP(__xlnm._FilterDatabase_156[[#This Row],[SAPSA Number]],'DS Point summary'!A:A,'DS Point summary'!E:E)</f>
        <v>RR</v>
      </c>
      <c r="G89" s="17" t="str">
        <f ca="1">_xlfn.XLOOKUP(__xlnm._FilterDatabase_156[[#This Row],[SAPSA Number]],'DS Point summary'!A:A,'DS Point summary'!F:F)</f>
        <v>GS</v>
      </c>
      <c r="H89" s="19">
        <f ca="1">_xlfn.XLOOKUP(__xlnm._FilterDatabase_156[[#This Row],[SAPSA Number]],'DS Point summary'!A:A,'DS Point summary'!G:G)</f>
        <v>80</v>
      </c>
      <c r="I89" s="19" t="s">
        <v>374</v>
      </c>
      <c r="J89" s="34">
        <f>(IF(L89&gt;0,1,0)+(IF(M89&gt;0,1,0))+(IF(N89&gt;0,1,0))+(IF(O89&gt;0,1,0))+(IF(P89&gt;0,1,0))+(IF(Q89&gt;0,1,0))+(IF(R89&gt;0,1,0))+(IF(S89&gt;0,1,0))+(IF(T89&gt;0,1,0))+(IF(U89&gt;0,1,0))+(IF(V89&gt;0,1,0))+(IF(W89&gt;0,1,0)))</f>
        <v>0</v>
      </c>
      <c r="K89" s="22">
        <f>(LARGE(L89:W89,1)+LARGE(L89:W89,2)+LARGE(L89:W89,3)+LARGE(L89:W89,4)+LARGE(L89:W89,5))/5</f>
        <v>0</v>
      </c>
      <c r="L89" s="23">
        <v>0</v>
      </c>
      <c r="M89" s="24">
        <v>0</v>
      </c>
      <c r="N89" s="23">
        <v>0</v>
      </c>
      <c r="O89" s="24">
        <v>0</v>
      </c>
      <c r="P89" s="23">
        <v>0</v>
      </c>
      <c r="Q89" s="24">
        <v>0</v>
      </c>
      <c r="R89" s="23">
        <v>0</v>
      </c>
      <c r="S89" s="24">
        <v>0</v>
      </c>
      <c r="T89" s="23">
        <v>0</v>
      </c>
      <c r="U89" s="24">
        <v>0</v>
      </c>
      <c r="V89" s="23">
        <v>0</v>
      </c>
      <c r="W89" s="24">
        <v>0</v>
      </c>
    </row>
    <row r="90" spans="1:23" x14ac:dyDescent="0.25">
      <c r="A90" s="35">
        <f>RANK(K90,K$2:K$135,0)</f>
        <v>32</v>
      </c>
      <c r="B90" s="32">
        <v>1637</v>
      </c>
      <c r="C90" s="113" t="str">
        <f>_xlfn.XLOOKUP(__xlnm._FilterDatabase_156[[#This Row],[SAPSA Number]],Table1[SAPSA number],Table1[Paid up])</f>
        <v>Y</v>
      </c>
      <c r="D90" s="19" t="str">
        <f>_xlfn.XLOOKUP(__xlnm._FilterDatabase_156[[#This Row],[SAPSA Number]],'DS Point summary'!A:A,'DS Point summary'!C:C)</f>
        <v>Andre Johann Pieter</v>
      </c>
      <c r="E90" s="19" t="str">
        <f>_xlfn.XLOOKUP(__xlnm._FilterDatabase_156[[#This Row],[SAPSA Number]],'DS Point summary'!A:A,'DS Point summary'!D:D)</f>
        <v>Mouton</v>
      </c>
      <c r="F90" s="20" t="str">
        <f>_xlfn.XLOOKUP(__xlnm._FilterDatabase_156[[#This Row],[SAPSA Number]],'DS Point summary'!A:A,'DS Point summary'!E:E)</f>
        <v>AJP</v>
      </c>
      <c r="G90" s="17" t="str">
        <f ca="1">_xlfn.XLOOKUP(__xlnm._FilterDatabase_156[[#This Row],[SAPSA Number]],'DS Point summary'!A:A,'DS Point summary'!F:F)</f>
        <v>SS</v>
      </c>
      <c r="H90" s="19">
        <f ca="1">_xlfn.XLOOKUP(__xlnm._FilterDatabase_156[[#This Row],[SAPSA Number]],'DS Point summary'!A:A,'DS Point summary'!G:G)</f>
        <v>69</v>
      </c>
      <c r="I90" s="19" t="s">
        <v>374</v>
      </c>
      <c r="J90" s="34">
        <f>(IF(L90&gt;0,1,0)+(IF(M90&gt;0,1,0))+(IF(N90&gt;0,1,0))+(IF(O90&gt;0,1,0))+(IF(P90&gt;0,1,0))+(IF(Q90&gt;0,1,0))+(IF(R90&gt;0,1,0))+(IF(S90&gt;0,1,0))+(IF(T90&gt;0,1,0))+(IF(U90&gt;0,1,0))+(IF(V90&gt;0,1,0))+(IF(W90&gt;0,1,0)))</f>
        <v>0</v>
      </c>
      <c r="K90" s="22">
        <f>(LARGE(L90:W90,1)+LARGE(L90:W90,2)+LARGE(L90:W90,3)+LARGE(L90:W90,4)+LARGE(L90:W90,5))/5</f>
        <v>0</v>
      </c>
      <c r="L90" s="23">
        <v>0</v>
      </c>
      <c r="M90" s="24">
        <v>0</v>
      </c>
      <c r="N90" s="23">
        <v>0</v>
      </c>
      <c r="O90" s="24">
        <v>0</v>
      </c>
      <c r="P90" s="23">
        <v>0</v>
      </c>
      <c r="Q90" s="24">
        <v>0</v>
      </c>
      <c r="R90" s="23">
        <v>0</v>
      </c>
      <c r="S90" s="24">
        <v>0</v>
      </c>
      <c r="T90" s="23">
        <v>0</v>
      </c>
      <c r="U90" s="24">
        <v>0</v>
      </c>
      <c r="V90" s="23">
        <v>0</v>
      </c>
      <c r="W90" s="24">
        <v>0</v>
      </c>
    </row>
    <row r="91" spans="1:23" x14ac:dyDescent="0.25">
      <c r="A91" s="35">
        <f>RANK(K91,K$2:K$135,0)</f>
        <v>32</v>
      </c>
      <c r="B91" s="43">
        <v>1776</v>
      </c>
      <c r="C91" s="116" t="str">
        <f>_xlfn.XLOOKUP(__xlnm._FilterDatabase_156[[#This Row],[SAPSA Number]],Table1[SAPSA number],Table1[Paid up])</f>
        <v>Y</v>
      </c>
      <c r="D91" s="19" t="str">
        <f>_xlfn.XLOOKUP(__xlnm._FilterDatabase_156[[#This Row],[SAPSA Number]],'DS Point summary'!A:A,'DS Point summary'!C:C)</f>
        <v>Leonie Christina</v>
      </c>
      <c r="E91" s="19" t="str">
        <f>_xlfn.XLOOKUP(__xlnm._FilterDatabase_156[[#This Row],[SAPSA Number]],'DS Point summary'!A:A,'DS Point summary'!D:D)</f>
        <v>Myburgh</v>
      </c>
      <c r="F91" s="20" t="str">
        <f>_xlfn.XLOOKUP(__xlnm._FilterDatabase_156[[#This Row],[SAPSA Number]],'DS Point summary'!A:A,'DS Point summary'!E:E)</f>
        <v>LC</v>
      </c>
      <c r="G91" s="17" t="str">
        <f>_xlfn.XLOOKUP(__xlnm._FilterDatabase_156[[#This Row],[SAPSA Number]],'DS Point summary'!A:A,'DS Point summary'!F:F)</f>
        <v>Lady</v>
      </c>
      <c r="H91" s="19">
        <f ca="1">_xlfn.XLOOKUP(__xlnm._FilterDatabase_156[[#This Row],[SAPSA Number]],'DS Point summary'!A:A,'DS Point summary'!G:G)</f>
        <v>54</v>
      </c>
      <c r="I91" s="19" t="s">
        <v>374</v>
      </c>
      <c r="J91" s="34">
        <f>(IF(L91&gt;0,1,0)+(IF(M91&gt;0,1,0))+(IF(N91&gt;0,1,0))+(IF(O91&gt;0,1,0))+(IF(P91&gt;0,1,0))+(IF(Q91&gt;0,1,0))+(IF(R91&gt;0,1,0))+(IF(S91&gt;0,1,0))+(IF(T91&gt;0,1,0))+(IF(U91&gt;0,1,0))+(IF(V91&gt;0,1,0))+(IF(W91&gt;0,1,0)))</f>
        <v>0</v>
      </c>
      <c r="K91" s="22">
        <f>(LARGE(L91:W91,1)+LARGE(L91:W91,2)+LARGE(L91:W91,3)+LARGE(L91:W91,4)+LARGE(L91:W91,5))/5</f>
        <v>0</v>
      </c>
      <c r="L91" s="23">
        <v>0</v>
      </c>
      <c r="M91" s="24">
        <v>0</v>
      </c>
      <c r="N91" s="23">
        <v>0</v>
      </c>
      <c r="O91" s="24">
        <v>0</v>
      </c>
      <c r="P91" s="23">
        <v>0</v>
      </c>
      <c r="Q91" s="24">
        <v>0</v>
      </c>
      <c r="R91" s="23">
        <v>0</v>
      </c>
      <c r="S91" s="24">
        <v>0</v>
      </c>
      <c r="T91" s="23">
        <v>0</v>
      </c>
      <c r="U91" s="24">
        <v>0</v>
      </c>
      <c r="V91" s="23">
        <v>0</v>
      </c>
      <c r="W91" s="24">
        <v>0</v>
      </c>
    </row>
    <row r="92" spans="1:23" x14ac:dyDescent="0.25">
      <c r="A92" s="35">
        <f>RANK(K92,K$2:K$135,0)</f>
        <v>32</v>
      </c>
      <c r="B92" s="109">
        <v>7073</v>
      </c>
      <c r="C92" s="32" t="str">
        <f>_xlfn.XLOOKUP(__xlnm._FilterDatabase_156[[#This Row],[SAPSA Number]],Table1[SAPSA number],Table1[Paid up])</f>
        <v>Y</v>
      </c>
      <c r="D92" s="19" t="str">
        <f>_xlfn.XLOOKUP(__xlnm._FilterDatabase_156[[#This Row],[SAPSA Number]],'DS Point summary'!A:A,'DS Point summary'!C:C)</f>
        <v>Abraham Christoffel</v>
      </c>
      <c r="E92" s="19" t="str">
        <f>_xlfn.XLOOKUP(__xlnm._FilterDatabase_156[[#This Row],[SAPSA Number]],'DS Point summary'!A:A,'DS Point summary'!D:D)</f>
        <v>Naude</v>
      </c>
      <c r="F92" s="20" t="str">
        <f>_xlfn.XLOOKUP(__xlnm._FilterDatabase_156[[#This Row],[SAPSA Number]],'DS Point summary'!A:A,'DS Point summary'!E:E)</f>
        <v>AC</v>
      </c>
      <c r="G92" s="17" t="str">
        <f ca="1">_xlfn.XLOOKUP(__xlnm._FilterDatabase_156[[#This Row],[SAPSA Number]],'DS Point summary'!A:A,'DS Point summary'!F:F)</f>
        <v xml:space="preserve"> </v>
      </c>
      <c r="H92" s="19">
        <f>_xlfn.XLOOKUP(__xlnm._FilterDatabase_156[[#This Row],[SAPSA Number]],'DS Point summary'!A:A,'DS Point summary'!G:G)</f>
        <v>0</v>
      </c>
      <c r="I92" s="19" t="s">
        <v>374</v>
      </c>
      <c r="J92" s="34">
        <f>(IF(L92&gt;0,1,0)+(IF(M92&gt;0,1,0))+(IF(N92&gt;0,1,0))+(IF(O92&gt;0,1,0))+(IF(P92&gt;0,1,0))+(IF(Q92&gt;0,1,0))+(IF(R92&gt;0,1,0))+(IF(S92&gt;0,1,0))+(IF(T92&gt;0,1,0))+(IF(U92&gt;0,1,0))+(IF(V92&gt;0,1,0))+(IF(W92&gt;0,1,0)))</f>
        <v>0</v>
      </c>
      <c r="K92" s="22">
        <f>(LARGE(L92:W92,1)+LARGE(L92:W92,2)+LARGE(L92:W92,3)+LARGE(L92:W92,4)+LARGE(L92:W92,5))/5</f>
        <v>0</v>
      </c>
      <c r="L92" s="23">
        <v>0</v>
      </c>
      <c r="M92" s="24">
        <v>0</v>
      </c>
      <c r="N92" s="23">
        <v>0</v>
      </c>
      <c r="O92" s="24">
        <v>0</v>
      </c>
      <c r="P92" s="23">
        <v>0</v>
      </c>
      <c r="Q92" s="24">
        <v>0</v>
      </c>
      <c r="R92" s="23">
        <v>0</v>
      </c>
      <c r="S92" s="24">
        <v>0</v>
      </c>
      <c r="T92" s="23">
        <v>0</v>
      </c>
      <c r="U92" s="24">
        <v>0</v>
      </c>
      <c r="V92" s="23">
        <v>0</v>
      </c>
      <c r="W92" s="24">
        <v>0</v>
      </c>
    </row>
    <row r="93" spans="1:23" x14ac:dyDescent="0.25">
      <c r="A93" s="35">
        <f>RANK(K93,K$2:K$135,0)</f>
        <v>32</v>
      </c>
      <c r="B93" s="120">
        <v>5804</v>
      </c>
      <c r="C93" s="121" t="str">
        <f>_xlfn.XLOOKUP(__xlnm._FilterDatabase_156[[#This Row],[SAPSA Number]],Table1[SAPSA number],Table1[Paid up])</f>
        <v>Y</v>
      </c>
      <c r="D93" s="19" t="str">
        <f>_xlfn.XLOOKUP(__xlnm._FilterDatabase_156[[#This Row],[SAPSA Number]],'DS Point summary'!A:A,'DS Point summary'!C:C)</f>
        <v>Louis Johannes</v>
      </c>
      <c r="E93" s="19" t="str">
        <f>_xlfn.XLOOKUP(__xlnm._FilterDatabase_156[[#This Row],[SAPSA Number]],'DS Point summary'!A:A,'DS Point summary'!D:D)</f>
        <v>Nel</v>
      </c>
      <c r="F93" s="20" t="str">
        <f>_xlfn.XLOOKUP(__xlnm._FilterDatabase_156[[#This Row],[SAPSA Number]],'DS Point summary'!A:A,'DS Point summary'!E:E)</f>
        <v>LJ</v>
      </c>
      <c r="G93" s="17" t="str">
        <f ca="1">_xlfn.XLOOKUP(__xlnm._FilterDatabase_156[[#This Row],[SAPSA Number]],'DS Point summary'!A:A,'DS Point summary'!F:F)</f>
        <v xml:space="preserve"> </v>
      </c>
      <c r="H93" s="19">
        <f ca="1">_xlfn.XLOOKUP(__xlnm._FilterDatabase_156[[#This Row],[SAPSA Number]],'DS Point summary'!A:A,'DS Point summary'!G:G)</f>
        <v>46</v>
      </c>
      <c r="I93" s="19" t="s">
        <v>374</v>
      </c>
      <c r="J93" s="34">
        <f>(IF(L93&gt;0,1,0)+(IF(M93&gt;0,1,0))+(IF(N93&gt;0,1,0))+(IF(O93&gt;0,1,0))+(IF(P93&gt;0,1,0))+(IF(Q93&gt;0,1,0))+(IF(R93&gt;0,1,0))+(IF(S93&gt;0,1,0))+(IF(T93&gt;0,1,0))+(IF(U93&gt;0,1,0))+(IF(V93&gt;0,1,0))+(IF(W93&gt;0,1,0)))</f>
        <v>0</v>
      </c>
      <c r="K93" s="22">
        <f>(LARGE(L93:W93,1)+LARGE(L93:W93,2)+LARGE(L93:W93,3)+LARGE(L93:W93,4)+LARGE(L93:W93,5))/5</f>
        <v>0</v>
      </c>
      <c r="L93" s="23">
        <v>0</v>
      </c>
      <c r="M93" s="24">
        <v>0</v>
      </c>
      <c r="N93" s="23">
        <v>0</v>
      </c>
      <c r="O93" s="24">
        <v>0</v>
      </c>
      <c r="P93" s="23">
        <v>0</v>
      </c>
      <c r="Q93" s="24">
        <v>0</v>
      </c>
      <c r="R93" s="23">
        <v>0</v>
      </c>
      <c r="S93" s="24">
        <v>0</v>
      </c>
      <c r="T93" s="23">
        <v>0</v>
      </c>
      <c r="U93" s="24">
        <v>0</v>
      </c>
      <c r="V93" s="23">
        <v>0</v>
      </c>
      <c r="W93" s="24">
        <v>0</v>
      </c>
    </row>
    <row r="94" spans="1:23" x14ac:dyDescent="0.25">
      <c r="A94" s="31">
        <f>RANK(K94,K$2:K$135,0)</f>
        <v>32</v>
      </c>
      <c r="B94" s="32">
        <v>400</v>
      </c>
      <c r="C94" s="113" t="str">
        <f>_xlfn.XLOOKUP(__xlnm._FilterDatabase_156[[#This Row],[SAPSA Number]],Table1[SAPSA number],Table1[Paid up])</f>
        <v>Y</v>
      </c>
      <c r="D94" s="19" t="str">
        <f>_xlfn.XLOOKUP(__xlnm._FilterDatabase_156[[#This Row],[SAPSA Number]],'DS Point summary'!A:A,'DS Point summary'!C:C)</f>
        <v>Sean Michael</v>
      </c>
      <c r="E94" s="19" t="str">
        <f>_xlfn.XLOOKUP(__xlnm._FilterDatabase_156[[#This Row],[SAPSA Number]],'DS Point summary'!A:A,'DS Point summary'!D:D)</f>
        <v>O'Donovan</v>
      </c>
      <c r="F94" s="20" t="str">
        <f>_xlfn.XLOOKUP(__xlnm._FilterDatabase_156[[#This Row],[SAPSA Number]],'DS Point summary'!A:A,'DS Point summary'!E:E)</f>
        <v>SM</v>
      </c>
      <c r="G94" s="17" t="str">
        <f ca="1">_xlfn.XLOOKUP(__xlnm._FilterDatabase_156[[#This Row],[SAPSA Number]],'DS Point summary'!A:A,'DS Point summary'!F:F)</f>
        <v>S</v>
      </c>
      <c r="H94" s="19">
        <f ca="1">_xlfn.XLOOKUP(__xlnm._FilterDatabase_156[[#This Row],[SAPSA Number]],'DS Point summary'!A:A,'DS Point summary'!G:G)</f>
        <v>59</v>
      </c>
      <c r="I94" s="19" t="s">
        <v>374</v>
      </c>
      <c r="J94" s="34">
        <f>(IF(L94&gt;0,1,0)+(IF(M94&gt;0,1,0))+(IF(N94&gt;0,1,0))+(IF(O94&gt;0,1,0))+(IF(P94&gt;0,1,0))+(IF(Q94&gt;0,1,0))+(IF(R94&gt;0,1,0))+(IF(S94&gt;0,1,0))+(IF(T94&gt;0,1,0))+(IF(U94&gt;0,1,0))+(IF(V94&gt;0,1,0))+(IF(W94&gt;0,1,0)))</f>
        <v>0</v>
      </c>
      <c r="K94" s="22">
        <f>(LARGE(L94:W94,1)+LARGE(L94:W94,2)+LARGE(L94:W94,3)+LARGE(L94:W94,4)+LARGE(L94:W94,5))/5</f>
        <v>0</v>
      </c>
      <c r="L94" s="23">
        <v>0</v>
      </c>
      <c r="M94" s="24">
        <v>0</v>
      </c>
      <c r="N94" s="23">
        <v>0</v>
      </c>
      <c r="O94" s="24">
        <v>0</v>
      </c>
      <c r="P94" s="23">
        <v>0</v>
      </c>
      <c r="Q94" s="24">
        <v>0</v>
      </c>
      <c r="R94" s="23">
        <v>0</v>
      </c>
      <c r="S94" s="24">
        <v>0</v>
      </c>
      <c r="T94" s="23">
        <v>0</v>
      </c>
      <c r="U94" s="24">
        <v>0</v>
      </c>
      <c r="V94" s="23">
        <v>0</v>
      </c>
      <c r="W94" s="24">
        <v>0</v>
      </c>
    </row>
    <row r="95" spans="1:23" x14ac:dyDescent="0.25">
      <c r="A95" s="31">
        <f>RANK(K95,K$2:K$135,0)</f>
        <v>32</v>
      </c>
      <c r="B95" s="109">
        <v>401</v>
      </c>
      <c r="C95" s="32" t="str">
        <f>_xlfn.XLOOKUP(__xlnm._FilterDatabase_156[[#This Row],[SAPSA Number]],Table1[SAPSA number],Table1[Paid up])</f>
        <v>Y</v>
      </c>
      <c r="D95" s="19" t="str">
        <f>_xlfn.XLOOKUP(__xlnm._FilterDatabase_156[[#This Row],[SAPSA Number]],'DS Point summary'!A:A,'DS Point summary'!C:C)</f>
        <v>Sebella</v>
      </c>
      <c r="E95" s="19" t="str">
        <f>_xlfn.XLOOKUP(__xlnm._FilterDatabase_156[[#This Row],[SAPSA Number]],'DS Point summary'!A:A,'DS Point summary'!D:D)</f>
        <v>O'Donovan</v>
      </c>
      <c r="F95" s="20" t="str">
        <f>_xlfn.XLOOKUP(__xlnm._FilterDatabase_156[[#This Row],[SAPSA Number]],'DS Point summary'!A:A,'DS Point summary'!E:E)</f>
        <v>S</v>
      </c>
      <c r="G95" s="17" t="str">
        <f>_xlfn.XLOOKUP(__xlnm._FilterDatabase_156[[#This Row],[SAPSA Number]],'DS Point summary'!A:A,'DS Point summary'!F:F)</f>
        <v>Lady</v>
      </c>
      <c r="H95" s="19">
        <f ca="1">_xlfn.XLOOKUP(__xlnm._FilterDatabase_156[[#This Row],[SAPSA Number]],'DS Point summary'!A:A,'DS Point summary'!G:G)</f>
        <v>69</v>
      </c>
      <c r="I95" s="19" t="s">
        <v>374</v>
      </c>
      <c r="J95" s="34">
        <f>(IF(L95&gt;0,1,0)+(IF(M95&gt;0,1,0))+(IF(N95&gt;0,1,0))+(IF(O95&gt;0,1,0))+(IF(P95&gt;0,1,0))+(IF(Q95&gt;0,1,0))+(IF(R95&gt;0,1,0))+(IF(S95&gt;0,1,0))+(IF(T95&gt;0,1,0))+(IF(U95&gt;0,1,0))+(IF(V95&gt;0,1,0))+(IF(W95&gt;0,1,0)))</f>
        <v>0</v>
      </c>
      <c r="K95" s="22">
        <f>(LARGE(L95:W95,1)+LARGE(L95:W95,2)+LARGE(L95:W95,3)+LARGE(L95:W95,4)+LARGE(L95:W95,5))/5</f>
        <v>0</v>
      </c>
      <c r="L95" s="23">
        <v>0</v>
      </c>
      <c r="M95" s="24">
        <v>0</v>
      </c>
      <c r="N95" s="23">
        <v>0</v>
      </c>
      <c r="O95" s="24">
        <v>0</v>
      </c>
      <c r="P95" s="23">
        <v>0</v>
      </c>
      <c r="Q95" s="24">
        <v>0</v>
      </c>
      <c r="R95" s="23">
        <v>0</v>
      </c>
      <c r="S95" s="24">
        <v>0</v>
      </c>
      <c r="T95" s="23">
        <v>0</v>
      </c>
      <c r="U95" s="24">
        <v>0</v>
      </c>
      <c r="V95" s="23">
        <v>0</v>
      </c>
      <c r="W95" s="24">
        <v>0</v>
      </c>
    </row>
    <row r="96" spans="1:23" x14ac:dyDescent="0.25">
      <c r="A96" s="31">
        <f>RANK(K96,K$2:K$135,0)</f>
        <v>32</v>
      </c>
      <c r="B96" s="32">
        <v>6633</v>
      </c>
      <c r="C96" s="113" t="str">
        <f>_xlfn.XLOOKUP(__xlnm._FilterDatabase_156[[#This Row],[SAPSA Number]],Table1[SAPSA number],Table1[Paid up])</f>
        <v>Y</v>
      </c>
      <c r="D96" s="19" t="str">
        <f>_xlfn.XLOOKUP(__xlnm._FilterDatabase_156[[#This Row],[SAPSA Number]],'DS Point summary'!A:A,'DS Point summary'!C:C)</f>
        <v>Allessandro Raffaele</v>
      </c>
      <c r="E96" s="19" t="str">
        <f>_xlfn.XLOOKUP(__xlnm._FilterDatabase_156[[#This Row],[SAPSA Number]],'DS Point summary'!A:A,'DS Point summary'!D:D)</f>
        <v>Paschini</v>
      </c>
      <c r="F96" s="20" t="str">
        <f>_xlfn.XLOOKUP(__xlnm._FilterDatabase_156[[#This Row],[SAPSA Number]],'DS Point summary'!A:A,'DS Point summary'!E:E)</f>
        <v>AR</v>
      </c>
      <c r="G96" s="17" t="str">
        <f ca="1">_xlfn.XLOOKUP(__xlnm._FilterDatabase_156[[#This Row],[SAPSA Number]],'DS Point summary'!A:A,'DS Point summary'!F:F)</f>
        <v xml:space="preserve"> </v>
      </c>
      <c r="H96" s="19">
        <f ca="1">_xlfn.XLOOKUP(__xlnm._FilterDatabase_156[[#This Row],[SAPSA Number]],'DS Point summary'!A:A,'DS Point summary'!G:G)</f>
        <v>24</v>
      </c>
      <c r="I96" s="19" t="s">
        <v>374</v>
      </c>
      <c r="J96" s="34">
        <f>(IF(L96&gt;0,1,0)+(IF(M96&gt;0,1,0))+(IF(N96&gt;0,1,0))+(IF(O96&gt;0,1,0))+(IF(P96&gt;0,1,0))+(IF(Q96&gt;0,1,0))+(IF(R96&gt;0,1,0))+(IF(S96&gt;0,1,0))+(IF(T96&gt;0,1,0))+(IF(U96&gt;0,1,0))+(IF(V96&gt;0,1,0))+(IF(W96&gt;0,1,0)))</f>
        <v>0</v>
      </c>
      <c r="K96" s="22">
        <f>(LARGE(L96:W96,1)+LARGE(L96:W96,2)+LARGE(L96:W96,3)+LARGE(L96:W96,4)+LARGE(L96:W96,5))/5</f>
        <v>0</v>
      </c>
      <c r="L96" s="23">
        <v>0</v>
      </c>
      <c r="M96" s="24">
        <v>0</v>
      </c>
      <c r="N96" s="23">
        <v>0</v>
      </c>
      <c r="O96" s="24">
        <v>0</v>
      </c>
      <c r="P96" s="23">
        <v>0</v>
      </c>
      <c r="Q96" s="24">
        <v>0</v>
      </c>
      <c r="R96" s="23">
        <v>0</v>
      </c>
      <c r="S96" s="24">
        <v>0</v>
      </c>
      <c r="T96" s="23">
        <v>0</v>
      </c>
      <c r="U96" s="24">
        <v>0</v>
      </c>
      <c r="V96" s="23">
        <v>0</v>
      </c>
      <c r="W96" s="24">
        <v>0</v>
      </c>
    </row>
    <row r="97" spans="1:23" x14ac:dyDescent="0.25">
      <c r="A97" s="35">
        <f>RANK(K97,K$2:K$135,0)</f>
        <v>32</v>
      </c>
      <c r="B97" s="119">
        <v>2950</v>
      </c>
      <c r="C97" s="32" t="str">
        <f>_xlfn.XLOOKUP(__xlnm._FilterDatabase_156[[#This Row],[SAPSA Number]],Table1[SAPSA number],Table1[Paid up])</f>
        <v>Y</v>
      </c>
      <c r="D97" s="19" t="str">
        <f>_xlfn.XLOOKUP(__xlnm._FilterDatabase_156[[#This Row],[SAPSA Number]],'DS Point summary'!A:A,'DS Point summary'!C:C)</f>
        <v>Renier Jansen</v>
      </c>
      <c r="E97" s="19" t="str">
        <f>_xlfn.XLOOKUP(__xlnm._FilterDatabase_156[[#This Row],[SAPSA Number]],'DS Point summary'!A:A,'DS Point summary'!D:D)</f>
        <v>Reynders</v>
      </c>
      <c r="F97" s="20" t="str">
        <f>_xlfn.XLOOKUP(__xlnm._FilterDatabase_156[[#This Row],[SAPSA Number]],'DS Point summary'!A:A,'DS Point summary'!E:E)</f>
        <v>RJ</v>
      </c>
      <c r="G97" s="17" t="str">
        <f ca="1">_xlfn.XLOOKUP(__xlnm._FilterDatabase_156[[#This Row],[SAPSA Number]],'DS Point summary'!A:A,'DS Point summary'!F:F)</f>
        <v xml:space="preserve"> </v>
      </c>
      <c r="H97" s="19">
        <f ca="1">_xlfn.XLOOKUP(__xlnm._FilterDatabase_156[[#This Row],[SAPSA Number]],'DS Point summary'!A:A,'DS Point summary'!G:G)</f>
        <v>45</v>
      </c>
      <c r="I97" s="19" t="s">
        <v>374</v>
      </c>
      <c r="J97" s="34">
        <f>(IF(L97&gt;0,1,0)+(IF(M97&gt;0,1,0))+(IF(N97&gt;0,1,0))+(IF(O97&gt;0,1,0))+(IF(P97&gt;0,1,0))+(IF(Q97&gt;0,1,0))+(IF(R97&gt;0,1,0))+(IF(S97&gt;0,1,0))+(IF(T97&gt;0,1,0))+(IF(U97&gt;0,1,0))+(IF(V97&gt;0,1,0))+(IF(W97&gt;0,1,0)))</f>
        <v>0</v>
      </c>
      <c r="K97" s="22">
        <f>(LARGE(L97:W97,1)+LARGE(L97:W97,2)+LARGE(L97:W97,3)+LARGE(L97:W97,4)+LARGE(L97:W97,5))/5</f>
        <v>0</v>
      </c>
      <c r="L97" s="23">
        <v>0</v>
      </c>
      <c r="M97" s="24">
        <v>0</v>
      </c>
      <c r="N97" s="23">
        <v>0</v>
      </c>
      <c r="O97" s="24">
        <v>0</v>
      </c>
      <c r="P97" s="23">
        <v>0</v>
      </c>
      <c r="Q97" s="24">
        <v>0</v>
      </c>
      <c r="R97" s="23">
        <v>0</v>
      </c>
      <c r="S97" s="24">
        <v>0</v>
      </c>
      <c r="T97" s="23">
        <v>0</v>
      </c>
      <c r="U97" s="24">
        <v>0</v>
      </c>
      <c r="V97" s="23">
        <v>0</v>
      </c>
      <c r="W97" s="24">
        <v>0</v>
      </c>
    </row>
    <row r="98" spans="1:23" x14ac:dyDescent="0.25">
      <c r="A98" s="35">
        <f>RANK(K98,K$2:K$135,0)</f>
        <v>32</v>
      </c>
      <c r="B98" s="119">
        <v>1929</v>
      </c>
      <c r="C98" s="32" t="str">
        <f>_xlfn.XLOOKUP(__xlnm._FilterDatabase_156[[#This Row],[SAPSA Number]],Table1[SAPSA number],Table1[Paid up])</f>
        <v>Y</v>
      </c>
      <c r="D98" s="19" t="str">
        <f>_xlfn.XLOOKUP(__xlnm._FilterDatabase_156[[#This Row],[SAPSA Number]],'DS Point summary'!A:A,'DS Point summary'!C:C)</f>
        <v>Chris</v>
      </c>
      <c r="E98" s="19" t="str">
        <f>_xlfn.XLOOKUP(__xlnm._FilterDatabase_156[[#This Row],[SAPSA Number]],'DS Point summary'!A:A,'DS Point summary'!D:D)</f>
        <v>Ridout</v>
      </c>
      <c r="F98" s="20" t="str">
        <f>_xlfn.XLOOKUP(__xlnm._FilterDatabase_156[[#This Row],[SAPSA Number]],'DS Point summary'!A:A,'DS Point summary'!E:E)</f>
        <v>CJ</v>
      </c>
      <c r="G98" s="17" t="str">
        <f ca="1">_xlfn.XLOOKUP(__xlnm._FilterDatabase_156[[#This Row],[SAPSA Number]],'DS Point summary'!A:A,'DS Point summary'!F:F)</f>
        <v xml:space="preserve"> </v>
      </c>
      <c r="H98" s="19">
        <f ca="1">_xlfn.XLOOKUP(__xlnm._FilterDatabase_156[[#This Row],[SAPSA Number]],'DS Point summary'!A:A,'DS Point summary'!G:G)</f>
        <v>43</v>
      </c>
      <c r="I98" s="29" t="s">
        <v>374</v>
      </c>
      <c r="J98" s="52">
        <f>(IF(L98&gt;0,1,0)+(IF(M98&gt;0,1,0))+(IF(N98&gt;0,1,0))+(IF(O98&gt;0,1,0))+(IF(P98&gt;0,1,0))+(IF(Q98&gt;0,1,0))+(IF(R98&gt;0,1,0))+(IF(S98&gt;0,1,0))+(IF(T98&gt;0,1,0))+(IF(U98&gt;0,1,0))+(IF(V98&gt;0,1,0))+(IF(W98&gt;0,1,0)))</f>
        <v>0</v>
      </c>
      <c r="K98" s="22">
        <f>(LARGE(L98:W98,1)+LARGE(L98:W98,2)+LARGE(L98:W98,3)+LARGE(L98:W98,4)+LARGE(L98:W98,5))/5</f>
        <v>0</v>
      </c>
      <c r="L98" s="23">
        <v>0</v>
      </c>
      <c r="M98" s="24">
        <v>0</v>
      </c>
      <c r="N98" s="23">
        <v>0</v>
      </c>
      <c r="O98" s="24">
        <v>0</v>
      </c>
      <c r="P98" s="23">
        <v>0</v>
      </c>
      <c r="Q98" s="24">
        <v>0</v>
      </c>
      <c r="R98" s="23">
        <v>0</v>
      </c>
      <c r="S98" s="24">
        <v>0</v>
      </c>
      <c r="T98" s="23">
        <v>0</v>
      </c>
      <c r="U98" s="24">
        <v>0</v>
      </c>
      <c r="V98" s="23">
        <v>0</v>
      </c>
      <c r="W98" s="24">
        <v>0</v>
      </c>
    </row>
    <row r="99" spans="1:23" x14ac:dyDescent="0.25">
      <c r="A99" s="31">
        <f>RANK(K99,K$2:K$135,0)</f>
        <v>32</v>
      </c>
      <c r="B99" s="109">
        <v>1838</v>
      </c>
      <c r="C99" s="32" t="str">
        <f>_xlfn.XLOOKUP(__xlnm._FilterDatabase_156[[#This Row],[SAPSA Number]],Table1[SAPSA number],Table1[Paid up])</f>
        <v>Y</v>
      </c>
      <c r="D99" s="19" t="str">
        <f>_xlfn.XLOOKUP(__xlnm._FilterDatabase_156[[#This Row],[SAPSA Number]],'DS Point summary'!A:A,'DS Point summary'!C:C)</f>
        <v>Laurence Talbot</v>
      </c>
      <c r="E99" s="19" t="str">
        <f>_xlfn.XLOOKUP(__xlnm._FilterDatabase_156[[#This Row],[SAPSA Number]],'DS Point summary'!A:A,'DS Point summary'!D:D)</f>
        <v>Rowland</v>
      </c>
      <c r="F99" s="20" t="str">
        <f>_xlfn.XLOOKUP(__xlnm._FilterDatabase_156[[#This Row],[SAPSA Number]],'DS Point summary'!A:A,'DS Point summary'!E:E)</f>
        <v>LT</v>
      </c>
      <c r="G99" s="17" t="str">
        <f ca="1">_xlfn.XLOOKUP(__xlnm._FilterDatabase_156[[#This Row],[SAPSA Number]],'DS Point summary'!A:A,'DS Point summary'!F:F)</f>
        <v>S</v>
      </c>
      <c r="H99" s="19">
        <f ca="1">_xlfn.XLOOKUP(__xlnm._FilterDatabase_156[[#This Row],[SAPSA Number]],'DS Point summary'!A:A,'DS Point summary'!G:G)</f>
        <v>51</v>
      </c>
      <c r="I99" s="33" t="s">
        <v>374</v>
      </c>
      <c r="J99" s="34">
        <f>(IF(L99&gt;0,1,0)+(IF(M99&gt;0,1,0))+(IF(N99&gt;0,1,0))+(IF(O99&gt;0,1,0))+(IF(P99&gt;0,1,0))+(IF(Q99&gt;0,1,0))+(IF(R99&gt;0,1,0))+(IF(S99&gt;0,1,0))+(IF(T99&gt;0,1,0))+(IF(U99&gt;0,1,0))+(IF(V99&gt;0,1,0))+(IF(W99&gt;0,1,0)))</f>
        <v>0</v>
      </c>
      <c r="K99" s="22">
        <f>(LARGE(L99:W99,1)+LARGE(L99:W99,2)+LARGE(L99:W99,3)+LARGE(L99:W99,4)+LARGE(L99:W99,5))/5</f>
        <v>0</v>
      </c>
      <c r="L99" s="23">
        <v>0</v>
      </c>
      <c r="M99" s="24">
        <v>0</v>
      </c>
      <c r="N99" s="23">
        <v>0</v>
      </c>
      <c r="O99" s="24">
        <v>0</v>
      </c>
      <c r="P99" s="23">
        <v>0</v>
      </c>
      <c r="Q99" s="24">
        <v>0</v>
      </c>
      <c r="R99" s="23">
        <v>0</v>
      </c>
      <c r="S99" s="24">
        <v>0</v>
      </c>
      <c r="T99" s="23">
        <v>0</v>
      </c>
      <c r="U99" s="24">
        <v>0</v>
      </c>
      <c r="V99" s="23">
        <v>0</v>
      </c>
      <c r="W99" s="24">
        <v>0</v>
      </c>
    </row>
    <row r="100" spans="1:23" x14ac:dyDescent="0.25">
      <c r="A100" s="31">
        <f>RANK(K100,K$2:K$135,0)</f>
        <v>32</v>
      </c>
      <c r="B100" s="109">
        <v>3703</v>
      </c>
      <c r="C100" s="32" t="str">
        <f>_xlfn.XLOOKUP(__xlnm._FilterDatabase_156[[#This Row],[SAPSA Number]],Table1[SAPSA number],Table1[Paid up])</f>
        <v>Y</v>
      </c>
      <c r="D100" s="19" t="str">
        <f>_xlfn.XLOOKUP(__xlnm._FilterDatabase_156[[#This Row],[SAPSA Number]],'DS Point summary'!A:A,'DS Point summary'!C:C)</f>
        <v>Gregory Andrew</v>
      </c>
      <c r="E100" s="19" t="str">
        <f>_xlfn.XLOOKUP(__xlnm._FilterDatabase_156[[#This Row],[SAPSA Number]],'DS Point summary'!A:A,'DS Point summary'!D:D)</f>
        <v>Salzwedel</v>
      </c>
      <c r="F100" s="20" t="str">
        <f>_xlfn.XLOOKUP(__xlnm._FilterDatabase_156[[#This Row],[SAPSA Number]],'DS Point summary'!A:A,'DS Point summary'!E:E)</f>
        <v>G</v>
      </c>
      <c r="G100" s="17" t="str">
        <f ca="1">_xlfn.XLOOKUP(__xlnm._FilterDatabase_156[[#This Row],[SAPSA Number]],'DS Point summary'!A:A,'DS Point summary'!F:F)</f>
        <v>S</v>
      </c>
      <c r="H100" s="19">
        <f ca="1">_xlfn.XLOOKUP(__xlnm._FilterDatabase_156[[#This Row],[SAPSA Number]],'DS Point summary'!A:A,'DS Point summary'!G:G)</f>
        <v>55</v>
      </c>
      <c r="I100" s="33" t="s">
        <v>374</v>
      </c>
      <c r="J100" s="34">
        <f>(IF(L100&gt;0,1,0)+(IF(M100&gt;0,1,0))+(IF(N100&gt;0,1,0))+(IF(O100&gt;0,1,0))+(IF(P100&gt;0,1,0))+(IF(Q100&gt;0,1,0))+(IF(R100&gt;0,1,0))+(IF(S100&gt;0,1,0))+(IF(T100&gt;0,1,0))+(IF(U100&gt;0,1,0))+(IF(V100&gt;0,1,0))+(IF(W100&gt;0,1,0)))</f>
        <v>0</v>
      </c>
      <c r="K100" s="22">
        <f>(LARGE(L100:W100,1)+LARGE(L100:W100,2)+LARGE(L100:W100,3)+LARGE(L100:W100,4)+LARGE(L100:W100,5))/5</f>
        <v>0</v>
      </c>
      <c r="L100" s="23">
        <v>0</v>
      </c>
      <c r="M100" s="24">
        <v>0</v>
      </c>
      <c r="N100" s="23">
        <v>0</v>
      </c>
      <c r="O100" s="24">
        <v>0</v>
      </c>
      <c r="P100" s="23">
        <v>0</v>
      </c>
      <c r="Q100" s="24">
        <v>0</v>
      </c>
      <c r="R100" s="23">
        <v>0</v>
      </c>
      <c r="S100" s="24">
        <v>0</v>
      </c>
      <c r="T100" s="23">
        <v>0</v>
      </c>
      <c r="U100" s="24">
        <v>0</v>
      </c>
      <c r="V100" s="23">
        <v>0</v>
      </c>
      <c r="W100" s="24">
        <v>0</v>
      </c>
    </row>
    <row r="101" spans="1:23" x14ac:dyDescent="0.25">
      <c r="A101" s="31">
        <f>RANK(K101,K$2:K$135,0)</f>
        <v>32</v>
      </c>
      <c r="B101" s="109">
        <v>4966</v>
      </c>
      <c r="C101" s="32" t="str">
        <f>_xlfn.XLOOKUP(__xlnm._FilterDatabase_156[[#This Row],[SAPSA Number]],Table1[SAPSA number],Table1[Paid up])</f>
        <v>Y</v>
      </c>
      <c r="D101" s="19" t="str">
        <f>_xlfn.XLOOKUP(__xlnm._FilterDatabase_156[[#This Row],[SAPSA Number]],'DS Point summary'!A:A,'DS Point summary'!C:C)</f>
        <v>Costantinos</v>
      </c>
      <c r="E101" s="19" t="str">
        <f>_xlfn.XLOOKUP(__xlnm._FilterDatabase_156[[#This Row],[SAPSA Number]],'DS Point summary'!A:A,'DS Point summary'!D:D)</f>
        <v>Seindis</v>
      </c>
      <c r="F101" s="20" t="str">
        <f>_xlfn.XLOOKUP(__xlnm._FilterDatabase_156[[#This Row],[SAPSA Number]],'DS Point summary'!A:A,'DS Point summary'!E:E)</f>
        <v>C</v>
      </c>
      <c r="G101" s="17" t="str">
        <f ca="1">_xlfn.XLOOKUP(__xlnm._FilterDatabase_156[[#This Row],[SAPSA Number]],'DS Point summary'!A:A,'DS Point summary'!F:F)</f>
        <v xml:space="preserve"> </v>
      </c>
      <c r="H101" s="19">
        <f ca="1">_xlfn.XLOOKUP(__xlnm._FilterDatabase_156[[#This Row],[SAPSA Number]],'DS Point summary'!A:A,'DS Point summary'!G:G)</f>
        <v>35</v>
      </c>
      <c r="I101" s="33" t="s">
        <v>374</v>
      </c>
      <c r="J101" s="34">
        <f>(IF(L101&gt;0,1,0)+(IF(M101&gt;0,1,0))+(IF(N101&gt;0,1,0))+(IF(O101&gt;0,1,0))+(IF(P101&gt;0,1,0))+(IF(Q101&gt;0,1,0))+(IF(R101&gt;0,1,0))+(IF(S101&gt;0,1,0))+(IF(T101&gt;0,1,0))+(IF(U101&gt;0,1,0))+(IF(V101&gt;0,1,0))+(IF(W101&gt;0,1,0)))</f>
        <v>0</v>
      </c>
      <c r="K101" s="22">
        <f>(LARGE(L101:W101,1)+LARGE(L101:W101,2)+LARGE(L101:W101,3)+LARGE(L101:W101,4)+LARGE(L101:W101,5))/5</f>
        <v>0</v>
      </c>
      <c r="L101" s="23">
        <v>0</v>
      </c>
      <c r="M101" s="24">
        <v>0</v>
      </c>
      <c r="N101" s="23">
        <v>0</v>
      </c>
      <c r="O101" s="24">
        <v>0</v>
      </c>
      <c r="P101" s="23">
        <v>0</v>
      </c>
      <c r="Q101" s="24">
        <v>0</v>
      </c>
      <c r="R101" s="23">
        <v>0</v>
      </c>
      <c r="S101" s="24">
        <v>0</v>
      </c>
      <c r="T101" s="23">
        <v>0</v>
      </c>
      <c r="U101" s="24">
        <v>0</v>
      </c>
      <c r="V101" s="23">
        <v>0</v>
      </c>
      <c r="W101" s="24">
        <v>0</v>
      </c>
    </row>
    <row r="102" spans="1:23" x14ac:dyDescent="0.25">
      <c r="A102" s="31">
        <f>RANK(K102,K$2:K$135,0)</f>
        <v>32</v>
      </c>
      <c r="B102" s="109">
        <v>1321</v>
      </c>
      <c r="C102" s="32" t="str">
        <f>_xlfn.XLOOKUP(__xlnm._FilterDatabase_156[[#This Row],[SAPSA Number]],Table1[SAPSA number],Table1[Paid up])</f>
        <v>Y</v>
      </c>
      <c r="D102" s="19" t="str">
        <f>_xlfn.XLOOKUP(__xlnm._FilterDatabase_156[[#This Row],[SAPSA Number]],'DS Point summary'!A:A,'DS Point summary'!C:C)</f>
        <v>Neal Monisen</v>
      </c>
      <c r="E102" s="19" t="str">
        <f>_xlfn.XLOOKUP(__xlnm._FilterDatabase_156[[#This Row],[SAPSA Number]],'DS Point summary'!A:A,'DS Point summary'!D:D)</f>
        <v>Sokay</v>
      </c>
      <c r="F102" s="20" t="str">
        <f>_xlfn.XLOOKUP(__xlnm._FilterDatabase_156[[#This Row],[SAPSA Number]],'DS Point summary'!A:A,'DS Point summary'!E:E)</f>
        <v>NM</v>
      </c>
      <c r="G102" s="17" t="str">
        <f ca="1">_xlfn.XLOOKUP(__xlnm._FilterDatabase_156[[#This Row],[SAPSA Number]],'DS Point summary'!A:A,'DS Point summary'!F:F)</f>
        <v>S</v>
      </c>
      <c r="H102" s="19">
        <f ca="1">_xlfn.XLOOKUP(__xlnm._FilterDatabase_156[[#This Row],[SAPSA Number]],'DS Point summary'!A:A,'DS Point summary'!G:G)</f>
        <v>51</v>
      </c>
      <c r="I102" s="33" t="s">
        <v>374</v>
      </c>
      <c r="J102" s="34">
        <f>(IF(L102&gt;0,1,0)+(IF(M102&gt;0,1,0))+(IF(N102&gt;0,1,0))+(IF(O102&gt;0,1,0))+(IF(P102&gt;0,1,0))+(IF(Q102&gt;0,1,0))+(IF(R102&gt;0,1,0))+(IF(S102&gt;0,1,0))+(IF(T102&gt;0,1,0))+(IF(U102&gt;0,1,0))+(IF(V102&gt;0,1,0))+(IF(W102&gt;0,1,0)))</f>
        <v>0</v>
      </c>
      <c r="K102" s="22">
        <f>(LARGE(L102:W102,1)+LARGE(L102:W102,2)+LARGE(L102:W102,3)+LARGE(L102:W102,4)+LARGE(L102:W102,5))/5</f>
        <v>0</v>
      </c>
      <c r="L102" s="23">
        <v>0</v>
      </c>
      <c r="M102" s="24">
        <v>0</v>
      </c>
      <c r="N102" s="23">
        <v>0</v>
      </c>
      <c r="O102" s="24">
        <v>0</v>
      </c>
      <c r="P102" s="23">
        <v>0</v>
      </c>
      <c r="Q102" s="24">
        <v>0</v>
      </c>
      <c r="R102" s="23">
        <v>0</v>
      </c>
      <c r="S102" s="24">
        <v>0</v>
      </c>
      <c r="T102" s="23">
        <v>0</v>
      </c>
      <c r="U102" s="24">
        <v>0</v>
      </c>
      <c r="V102" s="23">
        <v>0</v>
      </c>
      <c r="W102" s="24">
        <v>0</v>
      </c>
    </row>
    <row r="103" spans="1:23" x14ac:dyDescent="0.25">
      <c r="A103" s="31">
        <f>RANK(K103,K$2:K$135,0)</f>
        <v>32</v>
      </c>
      <c r="B103" s="109">
        <v>3832</v>
      </c>
      <c r="C103" s="32" t="str">
        <f>_xlfn.XLOOKUP(__xlnm._FilterDatabase_156[[#This Row],[SAPSA Number]],Table1[SAPSA number],Table1[Paid up])</f>
        <v>Y</v>
      </c>
      <c r="D103" s="19" t="str">
        <f>_xlfn.XLOOKUP(__xlnm._FilterDatabase_156[[#This Row],[SAPSA Number]],'DS Point summary'!A:A,'DS Point summary'!C:C)</f>
        <v>Dion Rowlands</v>
      </c>
      <c r="E103" s="19" t="str">
        <f>_xlfn.XLOOKUP(__xlnm._FilterDatabase_156[[#This Row],[SAPSA Number]],'DS Point summary'!A:A,'DS Point summary'!D:D)</f>
        <v>Stead</v>
      </c>
      <c r="F103" s="20" t="str">
        <f>_xlfn.XLOOKUP(__xlnm._FilterDatabase_156[[#This Row],[SAPSA Number]],'DS Point summary'!A:A,'DS Point summary'!E:E)</f>
        <v>DR</v>
      </c>
      <c r="G103" s="17" t="str">
        <f ca="1">_xlfn.XLOOKUP(__xlnm._FilterDatabase_156[[#This Row],[SAPSA Number]],'DS Point summary'!A:A,'DS Point summary'!F:F)</f>
        <v>S</v>
      </c>
      <c r="H103" s="19">
        <f ca="1">_xlfn.XLOOKUP(__xlnm._FilterDatabase_156[[#This Row],[SAPSA Number]],'DS Point summary'!A:A,'DS Point summary'!G:G)</f>
        <v>52</v>
      </c>
      <c r="I103" s="33" t="s">
        <v>374</v>
      </c>
      <c r="J103" s="34">
        <f>(IF(L103&gt;0,1,0)+(IF(M103&gt;0,1,0))+(IF(N103&gt;0,1,0))+(IF(O103&gt;0,1,0))+(IF(P103&gt;0,1,0))+(IF(Q103&gt;0,1,0))+(IF(R103&gt;0,1,0))+(IF(S103&gt;0,1,0))+(IF(T103&gt;0,1,0))+(IF(U103&gt;0,1,0))+(IF(V103&gt;0,1,0))+(IF(W103&gt;0,1,0)))</f>
        <v>0</v>
      </c>
      <c r="K103" s="22">
        <f>(LARGE(L103:W103,1)+LARGE(L103:W103,2)+LARGE(L103:W103,3)+LARGE(L103:W103,4)+LARGE(L103:W103,5))/5</f>
        <v>0</v>
      </c>
      <c r="L103" s="23">
        <v>0</v>
      </c>
      <c r="M103" s="24">
        <v>0</v>
      </c>
      <c r="N103" s="23">
        <v>0</v>
      </c>
      <c r="O103" s="24">
        <v>0</v>
      </c>
      <c r="P103" s="23">
        <v>0</v>
      </c>
      <c r="Q103" s="24">
        <v>0</v>
      </c>
      <c r="R103" s="23">
        <v>0</v>
      </c>
      <c r="S103" s="24">
        <v>0</v>
      </c>
      <c r="T103" s="23">
        <v>0</v>
      </c>
      <c r="U103" s="24">
        <v>0</v>
      </c>
      <c r="V103" s="23">
        <v>0</v>
      </c>
      <c r="W103" s="24">
        <v>0</v>
      </c>
    </row>
    <row r="104" spans="1:23" x14ac:dyDescent="0.25">
      <c r="A104" s="31">
        <f>RANK(K104,K$2:K$135,0)</f>
        <v>32</v>
      </c>
      <c r="B104" s="109">
        <v>3395</v>
      </c>
      <c r="C104" s="32" t="str">
        <f>_xlfn.XLOOKUP(__xlnm._FilterDatabase_156[[#This Row],[SAPSA Number]],Table1[SAPSA number],Table1[Paid up])</f>
        <v>Y</v>
      </c>
      <c r="D104" s="19" t="str">
        <f>_xlfn.XLOOKUP(__xlnm._FilterDatabase_156[[#This Row],[SAPSA Number]],'DS Point summary'!A:A,'DS Point summary'!C:C)</f>
        <v>Andrea</v>
      </c>
      <c r="E104" s="19" t="str">
        <f>_xlfn.XLOOKUP(__xlnm._FilterDatabase_156[[#This Row],[SAPSA Number]],'DS Point summary'!A:A,'DS Point summary'!D:D)</f>
        <v>Stevenson</v>
      </c>
      <c r="F104" s="20" t="str">
        <f>_xlfn.XLOOKUP(__xlnm._FilterDatabase_156[[#This Row],[SAPSA Number]],'DS Point summary'!A:A,'DS Point summary'!E:E)</f>
        <v>A</v>
      </c>
      <c r="G104" s="17" t="str">
        <f>_xlfn.XLOOKUP(__xlnm._FilterDatabase_156[[#This Row],[SAPSA Number]],'DS Point summary'!A:A,'DS Point summary'!F:F)</f>
        <v>Lady</v>
      </c>
      <c r="H104" s="19">
        <f ca="1">_xlfn.XLOOKUP(__xlnm._FilterDatabase_156[[#This Row],[SAPSA Number]],'DS Point summary'!A:A,'DS Point summary'!G:G)</f>
        <v>56</v>
      </c>
      <c r="I104" s="33" t="s">
        <v>374</v>
      </c>
      <c r="J104" s="34">
        <f>(IF(L104&gt;0,1,0)+(IF(M104&gt;0,1,0))+(IF(N104&gt;0,1,0))+(IF(O104&gt;0,1,0))+(IF(P104&gt;0,1,0))+(IF(Q104&gt;0,1,0))+(IF(R104&gt;0,1,0))+(IF(S104&gt;0,1,0))+(IF(T104&gt;0,1,0))+(IF(U104&gt;0,1,0))+(IF(V104&gt;0,1,0))+(IF(W104&gt;0,1,0)))</f>
        <v>0</v>
      </c>
      <c r="K104" s="22">
        <f>(LARGE(L104:W104,1)+LARGE(L104:W104,2)+LARGE(L104:W104,3)+LARGE(L104:W104,4)+LARGE(L104:W104,5))/5</f>
        <v>0</v>
      </c>
      <c r="L104" s="23">
        <v>0</v>
      </c>
      <c r="M104" s="24">
        <v>0</v>
      </c>
      <c r="N104" s="23">
        <v>0</v>
      </c>
      <c r="O104" s="24">
        <v>0</v>
      </c>
      <c r="P104" s="23">
        <v>0</v>
      </c>
      <c r="Q104" s="24">
        <v>0</v>
      </c>
      <c r="R104" s="23">
        <v>0</v>
      </c>
      <c r="S104" s="24">
        <v>0</v>
      </c>
      <c r="T104" s="23">
        <v>0</v>
      </c>
      <c r="U104" s="24">
        <v>0</v>
      </c>
      <c r="V104" s="23">
        <v>0</v>
      </c>
      <c r="W104" s="24">
        <v>0</v>
      </c>
    </row>
    <row r="105" spans="1:23" x14ac:dyDescent="0.25">
      <c r="A105" s="31">
        <f>RANK(K105,K$2:K$135,0)</f>
        <v>32</v>
      </c>
      <c r="B105" s="32">
        <v>3396</v>
      </c>
      <c r="C105" s="113" t="str">
        <f>_xlfn.XLOOKUP(__xlnm._FilterDatabase_156[[#This Row],[SAPSA Number]],Table1[SAPSA number],Table1[Paid up])</f>
        <v>Y</v>
      </c>
      <c r="D105" s="19" t="str">
        <f>_xlfn.XLOOKUP(__xlnm._FilterDatabase_156[[#This Row],[SAPSA Number]],'DS Point summary'!A:A,'DS Point summary'!C:C)</f>
        <v>Irving Robert</v>
      </c>
      <c r="E105" s="19" t="str">
        <f>_xlfn.XLOOKUP(__xlnm._FilterDatabase_156[[#This Row],[SAPSA Number]],'DS Point summary'!A:A,'DS Point summary'!D:D)</f>
        <v>Stevenson</v>
      </c>
      <c r="F105" s="20" t="str">
        <f>_xlfn.XLOOKUP(__xlnm._FilterDatabase_156[[#This Row],[SAPSA Number]],'DS Point summary'!A:A,'DS Point summary'!E:E)</f>
        <v>IR</v>
      </c>
      <c r="G105" s="17" t="str">
        <f ca="1">_xlfn.XLOOKUP(__xlnm._FilterDatabase_156[[#This Row],[SAPSA Number]],'DS Point summary'!A:A,'DS Point summary'!F:F)</f>
        <v>GS</v>
      </c>
      <c r="H105" s="19">
        <f ca="1">_xlfn.XLOOKUP(__xlnm._FilterDatabase_156[[#This Row],[SAPSA Number]],'DS Point summary'!A:A,'DS Point summary'!G:G)</f>
        <v>70</v>
      </c>
      <c r="I105" s="33" t="s">
        <v>374</v>
      </c>
      <c r="J105" s="34">
        <f>(IF(L105&gt;0,1,0)+(IF(M105&gt;0,1,0))+(IF(N105&gt;0,1,0))+(IF(O105&gt;0,1,0))+(IF(P105&gt;0,1,0))+(IF(Q105&gt;0,1,0))+(IF(R105&gt;0,1,0))+(IF(S105&gt;0,1,0))+(IF(T105&gt;0,1,0))+(IF(U105&gt;0,1,0))+(IF(V105&gt;0,1,0))+(IF(W105&gt;0,1,0)))</f>
        <v>0</v>
      </c>
      <c r="K105" s="22">
        <f>(LARGE(L105:W105,1)+LARGE(L105:W105,2)+LARGE(L105:W105,3)+LARGE(L105:W105,4)+LARGE(L105:W105,5))/5</f>
        <v>0</v>
      </c>
      <c r="L105" s="23">
        <v>0</v>
      </c>
      <c r="M105" s="24">
        <v>0</v>
      </c>
      <c r="N105" s="23">
        <v>0</v>
      </c>
      <c r="O105" s="24">
        <v>0</v>
      </c>
      <c r="P105" s="23">
        <v>0</v>
      </c>
      <c r="Q105" s="24">
        <v>0</v>
      </c>
      <c r="R105" s="23">
        <v>0</v>
      </c>
      <c r="S105" s="24">
        <v>0</v>
      </c>
      <c r="T105" s="23">
        <v>0</v>
      </c>
      <c r="U105" s="24">
        <v>0</v>
      </c>
      <c r="V105" s="23">
        <v>0</v>
      </c>
      <c r="W105" s="24">
        <v>0</v>
      </c>
    </row>
    <row r="106" spans="1:23" x14ac:dyDescent="0.25">
      <c r="A106" s="31">
        <f>RANK(K106,K$2:K$135,0)</f>
        <v>32</v>
      </c>
      <c r="B106" s="32">
        <v>3836</v>
      </c>
      <c r="C106" s="113" t="str">
        <f>_xlfn.XLOOKUP(__xlnm._FilterDatabase_156[[#This Row],[SAPSA Number]],Table1[SAPSA number],Table1[Paid up])</f>
        <v>Y</v>
      </c>
      <c r="D106" s="19" t="str">
        <f>_xlfn.XLOOKUP(__xlnm._FilterDatabase_156[[#This Row],[SAPSA Number]],'DS Point summary'!A:A,'DS Point summary'!C:C)</f>
        <v>Deon</v>
      </c>
      <c r="E106" s="19" t="str">
        <f>_xlfn.XLOOKUP(__xlnm._FilterDatabase_156[[#This Row],[SAPSA Number]],'DS Point summary'!A:A,'DS Point summary'!D:D)</f>
        <v>Storm</v>
      </c>
      <c r="F106" s="20" t="str">
        <f>_xlfn.XLOOKUP(__xlnm._FilterDatabase_156[[#This Row],[SAPSA Number]],'DS Point summary'!A:A,'DS Point summary'!E:E)</f>
        <v>D</v>
      </c>
      <c r="G106" s="17" t="str">
        <f ca="1">_xlfn.XLOOKUP(__xlnm._FilterDatabase_156[[#This Row],[SAPSA Number]],'DS Point summary'!A:A,'DS Point summary'!F:F)</f>
        <v>SS</v>
      </c>
      <c r="H106" s="19">
        <f ca="1">_xlfn.XLOOKUP(__xlnm._FilterDatabase_156[[#This Row],[SAPSA Number]],'DS Point summary'!A:A,'DS Point summary'!G:G)</f>
        <v>67</v>
      </c>
      <c r="I106" s="33" t="s">
        <v>374</v>
      </c>
      <c r="J106" s="34">
        <f>(IF(L106&gt;0,1,0)+(IF(M106&gt;0,1,0))+(IF(N106&gt;0,1,0))+(IF(O106&gt;0,1,0))+(IF(P106&gt;0,1,0))+(IF(Q106&gt;0,1,0))+(IF(R106&gt;0,1,0))+(IF(S106&gt;0,1,0))+(IF(T106&gt;0,1,0))+(IF(U106&gt;0,1,0))+(IF(V106&gt;0,1,0))+(IF(W106&gt;0,1,0)))</f>
        <v>0</v>
      </c>
      <c r="K106" s="22">
        <f>(LARGE(L106:W106,1)+LARGE(L106:W106,2)+LARGE(L106:W106,3)+LARGE(L106:W106,4)+LARGE(L106:W106,5))/5</f>
        <v>0</v>
      </c>
      <c r="L106" s="23">
        <v>0</v>
      </c>
      <c r="M106" s="24">
        <v>0</v>
      </c>
      <c r="N106" s="23">
        <v>0</v>
      </c>
      <c r="O106" s="24">
        <v>0</v>
      </c>
      <c r="P106" s="23">
        <v>0</v>
      </c>
      <c r="Q106" s="24">
        <v>0</v>
      </c>
      <c r="R106" s="23">
        <v>0</v>
      </c>
      <c r="S106" s="24">
        <v>0</v>
      </c>
      <c r="T106" s="23">
        <v>0</v>
      </c>
      <c r="U106" s="24">
        <v>0</v>
      </c>
      <c r="V106" s="23">
        <v>0</v>
      </c>
      <c r="W106" s="24">
        <v>0</v>
      </c>
    </row>
    <row r="107" spans="1:23" x14ac:dyDescent="0.25">
      <c r="A107" s="31">
        <f>RANK(K107,K$2:K$135,0)</f>
        <v>32</v>
      </c>
      <c r="B107" s="109">
        <v>4858</v>
      </c>
      <c r="C107" s="32" t="str">
        <f>_xlfn.XLOOKUP(__xlnm._FilterDatabase_156[[#This Row],[SAPSA Number]],Table1[SAPSA number],Table1[Paid up])</f>
        <v>Y</v>
      </c>
      <c r="D107" s="19" t="str">
        <f>_xlfn.XLOOKUP(__xlnm._FilterDatabase_156[[#This Row],[SAPSA Number]],'DS Point summary'!A:A,'DS Point summary'!C:C)</f>
        <v>Jacques</v>
      </c>
      <c r="E107" s="19" t="str">
        <f>_xlfn.XLOOKUP(__xlnm._FilterDatabase_156[[#This Row],[SAPSA Number]],'DS Point summary'!A:A,'DS Point summary'!D:D)</f>
        <v>Swanepoel</v>
      </c>
      <c r="F107" s="20" t="str">
        <f>_xlfn.XLOOKUP(__xlnm._FilterDatabase_156[[#This Row],[SAPSA Number]],'DS Point summary'!A:A,'DS Point summary'!E:E)</f>
        <v>J</v>
      </c>
      <c r="G107" s="17" t="str">
        <f ca="1">_xlfn.XLOOKUP(__xlnm._FilterDatabase_156[[#This Row],[SAPSA Number]],'DS Point summary'!A:A,'DS Point summary'!F:F)</f>
        <v xml:space="preserve"> </v>
      </c>
      <c r="H107" s="19">
        <f ca="1">_xlfn.XLOOKUP(__xlnm._FilterDatabase_156[[#This Row],[SAPSA Number]],'DS Point summary'!A:A,'DS Point summary'!G:G)</f>
        <v>30</v>
      </c>
      <c r="I107" s="33" t="s">
        <v>374</v>
      </c>
      <c r="J107" s="34">
        <f>(IF(L107&gt;0,1,0)+(IF(M107&gt;0,1,0))+(IF(N107&gt;0,1,0))+(IF(O107&gt;0,1,0))+(IF(P107&gt;0,1,0))+(IF(Q107&gt;0,1,0))+(IF(R107&gt;0,1,0))+(IF(S107&gt;0,1,0))+(IF(T107&gt;0,1,0))+(IF(U107&gt;0,1,0))+(IF(V107&gt;0,1,0))+(IF(W107&gt;0,1,0)))</f>
        <v>0</v>
      </c>
      <c r="K107" s="22">
        <f>(LARGE(L107:W107,1)+LARGE(L107:W107,2)+LARGE(L107:W107,3)+LARGE(L107:W107,4)+LARGE(L107:W107,5))/5</f>
        <v>0</v>
      </c>
      <c r="L107" s="23">
        <v>0</v>
      </c>
      <c r="M107" s="24">
        <v>0</v>
      </c>
      <c r="N107" s="23">
        <v>0</v>
      </c>
      <c r="O107" s="24">
        <v>0</v>
      </c>
      <c r="P107" s="23">
        <v>0</v>
      </c>
      <c r="Q107" s="24">
        <v>0</v>
      </c>
      <c r="R107" s="23">
        <v>0</v>
      </c>
      <c r="S107" s="24">
        <v>0</v>
      </c>
      <c r="T107" s="23">
        <v>0</v>
      </c>
      <c r="U107" s="24">
        <v>0</v>
      </c>
      <c r="V107" s="23">
        <v>0</v>
      </c>
      <c r="W107" s="24">
        <v>0</v>
      </c>
    </row>
    <row r="108" spans="1:23" x14ac:dyDescent="0.25">
      <c r="A108" s="31">
        <f>RANK(K108,K$2:K$135,0)</f>
        <v>32</v>
      </c>
      <c r="B108" s="32">
        <v>807</v>
      </c>
      <c r="C108" s="113" t="str">
        <f>_xlfn.XLOOKUP(__xlnm._FilterDatabase_156[[#This Row],[SAPSA Number]],Table1[SAPSA number],Table1[Paid up])</f>
        <v>Y</v>
      </c>
      <c r="D108" s="19" t="str">
        <f>_xlfn.XLOOKUP(__xlnm._FilterDatabase_156[[#This Row],[SAPSA Number]],'DS Point summary'!A:A,'DS Point summary'!C:C)</f>
        <v>Frederik Christoffel</v>
      </c>
      <c r="E108" s="19" t="str">
        <f>_xlfn.XLOOKUP(__xlnm._FilterDatabase_156[[#This Row],[SAPSA Number]],'DS Point summary'!A:A,'DS Point summary'!D:D)</f>
        <v>Truter</v>
      </c>
      <c r="F108" s="20" t="str">
        <f>_xlfn.XLOOKUP(__xlnm._FilterDatabase_156[[#This Row],[SAPSA Number]],'DS Point summary'!A:A,'DS Point summary'!E:E)</f>
        <v>FC</v>
      </c>
      <c r="G108" s="17" t="str">
        <f ca="1">_xlfn.XLOOKUP(__xlnm._FilterDatabase_156[[#This Row],[SAPSA Number]],'DS Point summary'!A:A,'DS Point summary'!F:F)</f>
        <v xml:space="preserve"> </v>
      </c>
      <c r="H108" s="19">
        <f ca="1">_xlfn.XLOOKUP(__xlnm._FilterDatabase_156[[#This Row],[SAPSA Number]],'DS Point summary'!A:A,'DS Point summary'!G:G)</f>
        <v>22</v>
      </c>
      <c r="I108" s="33" t="s">
        <v>374</v>
      </c>
      <c r="J108" s="34">
        <f>(IF(L108&gt;0,1,0)+(IF(M108&gt;0,1,0))+(IF(N108&gt;0,1,0))+(IF(O108&gt;0,1,0))+(IF(P108&gt;0,1,0))+(IF(Q108&gt;0,1,0))+(IF(R108&gt;0,1,0))+(IF(S108&gt;0,1,0))+(IF(T108&gt;0,1,0))+(IF(U108&gt;0,1,0))+(IF(V108&gt;0,1,0))+(IF(W108&gt;0,1,0)))</f>
        <v>0</v>
      </c>
      <c r="K108" s="22">
        <f>(LARGE(L108:W108,1)+LARGE(L108:W108,2)+LARGE(L108:W108,3)+LARGE(L108:W108,4)+LARGE(L108:W108,5))/5</f>
        <v>0</v>
      </c>
      <c r="L108" s="23">
        <v>0</v>
      </c>
      <c r="M108" s="24">
        <v>0</v>
      </c>
      <c r="N108" s="23">
        <v>0</v>
      </c>
      <c r="O108" s="24">
        <v>0</v>
      </c>
      <c r="P108" s="23">
        <v>0</v>
      </c>
      <c r="Q108" s="24">
        <v>0</v>
      </c>
      <c r="R108" s="23">
        <v>0</v>
      </c>
      <c r="S108" s="24">
        <v>0</v>
      </c>
      <c r="T108" s="23">
        <v>0</v>
      </c>
      <c r="U108" s="24">
        <v>0</v>
      </c>
      <c r="V108" s="23">
        <v>0</v>
      </c>
      <c r="W108" s="24">
        <v>0</v>
      </c>
    </row>
    <row r="109" spans="1:23" x14ac:dyDescent="0.25">
      <c r="A109" s="31">
        <f>RANK(K109,K$2:K$135,0)</f>
        <v>32</v>
      </c>
      <c r="B109" s="109">
        <v>1113</v>
      </c>
      <c r="C109" s="32" t="str">
        <f>_xlfn.XLOOKUP(__xlnm._FilterDatabase_156[[#This Row],[SAPSA Number]],Table1[SAPSA number],Table1[Paid up])</f>
        <v>Y</v>
      </c>
      <c r="D109" s="19" t="str">
        <f>_xlfn.XLOOKUP(__xlnm._FilterDatabase_156[[#This Row],[SAPSA Number]],'DS Point summary'!A:A,'DS Point summary'!C:C)</f>
        <v>Frik</v>
      </c>
      <c r="E109" s="19" t="str">
        <f>_xlfn.XLOOKUP(__xlnm._FilterDatabase_156[[#This Row],[SAPSA Number]],'DS Point summary'!A:A,'DS Point summary'!D:D)</f>
        <v>Truter</v>
      </c>
      <c r="F109" s="20" t="str">
        <f>_xlfn.XLOOKUP(__xlnm._FilterDatabase_156[[#This Row],[SAPSA Number]],'DS Point summary'!A:A,'DS Point summary'!E:E)</f>
        <v>FC</v>
      </c>
      <c r="G109" s="17" t="str">
        <f ca="1">_xlfn.XLOOKUP(__xlnm._FilterDatabase_156[[#This Row],[SAPSA Number]],'DS Point summary'!A:A,'DS Point summary'!F:F)</f>
        <v>SS</v>
      </c>
      <c r="H109" s="19">
        <f ca="1">_xlfn.XLOOKUP(__xlnm._FilterDatabase_156[[#This Row],[SAPSA Number]],'DS Point summary'!A:A,'DS Point summary'!G:G)</f>
        <v>60</v>
      </c>
      <c r="I109" s="33" t="s">
        <v>374</v>
      </c>
      <c r="J109" s="34">
        <f>(IF(L109&gt;0,1,0)+(IF(M109&gt;0,1,0))+(IF(N109&gt;0,1,0))+(IF(O109&gt;0,1,0))+(IF(P109&gt;0,1,0))+(IF(Q109&gt;0,1,0))+(IF(R109&gt;0,1,0))+(IF(S109&gt;0,1,0))+(IF(T109&gt;0,1,0))+(IF(U109&gt;0,1,0))+(IF(V109&gt;0,1,0))+(IF(W109&gt;0,1,0)))</f>
        <v>0</v>
      </c>
      <c r="K109" s="22">
        <f>(LARGE(L109:W109,1)+LARGE(L109:W109,2)+LARGE(L109:W109,3)+LARGE(L109:W109,4)+LARGE(L109:W109,5))/5</f>
        <v>0</v>
      </c>
      <c r="L109" s="23">
        <v>0</v>
      </c>
      <c r="M109" s="24">
        <v>0</v>
      </c>
      <c r="N109" s="23">
        <v>0</v>
      </c>
      <c r="O109" s="24">
        <v>0</v>
      </c>
      <c r="P109" s="23">
        <v>0</v>
      </c>
      <c r="Q109" s="24">
        <v>0</v>
      </c>
      <c r="R109" s="23">
        <v>0</v>
      </c>
      <c r="S109" s="24">
        <v>0</v>
      </c>
      <c r="T109" s="23">
        <v>0</v>
      </c>
      <c r="U109" s="24">
        <v>0</v>
      </c>
      <c r="V109" s="23">
        <v>0</v>
      </c>
      <c r="W109" s="24">
        <v>0</v>
      </c>
    </row>
    <row r="110" spans="1:23" x14ac:dyDescent="0.25">
      <c r="A110" s="31">
        <f>RANK(K110,K$2:K$135,0)</f>
        <v>32</v>
      </c>
      <c r="B110" s="32">
        <v>4672</v>
      </c>
      <c r="C110" s="113" t="str">
        <f>_xlfn.XLOOKUP(__xlnm._FilterDatabase_156[[#This Row],[SAPSA Number]],Table1[SAPSA number],Table1[Paid up])</f>
        <v>Y</v>
      </c>
      <c r="D110" s="19" t="str">
        <f>_xlfn.XLOOKUP(__xlnm._FilterDatabase_156[[#This Row],[SAPSA Number]],'DS Point summary'!A:A,'DS Point summary'!C:C)</f>
        <v>Frederick John</v>
      </c>
      <c r="E110" s="19" t="str">
        <f>_xlfn.XLOOKUP(__xlnm._FilterDatabase_156[[#This Row],[SAPSA Number]],'DS Point summary'!A:A,'DS Point summary'!D:D)</f>
        <v>Turnbull</v>
      </c>
      <c r="F110" s="20" t="str">
        <f>_xlfn.XLOOKUP(__xlnm._FilterDatabase_156[[#This Row],[SAPSA Number]],'DS Point summary'!A:A,'DS Point summary'!E:E)</f>
        <v>FJ</v>
      </c>
      <c r="G110" s="17" t="str">
        <f ca="1">_xlfn.XLOOKUP(__xlnm._FilterDatabase_156[[#This Row],[SAPSA Number]],'DS Point summary'!A:A,'DS Point summary'!F:F)</f>
        <v>S</v>
      </c>
      <c r="H110" s="19">
        <f ca="1">_xlfn.XLOOKUP(__xlnm._FilterDatabase_156[[#This Row],[SAPSA Number]],'DS Point summary'!A:A,'DS Point summary'!G:G)</f>
        <v>59</v>
      </c>
      <c r="I110" s="33" t="s">
        <v>374</v>
      </c>
      <c r="J110" s="34">
        <f>(IF(L110&gt;0,1,0)+(IF(M110&gt;0,1,0))+(IF(N110&gt;0,1,0))+(IF(O110&gt;0,1,0))+(IF(P110&gt;0,1,0))+(IF(Q110&gt;0,1,0))+(IF(R110&gt;0,1,0))+(IF(S110&gt;0,1,0))+(IF(T110&gt;0,1,0))+(IF(U110&gt;0,1,0))+(IF(V110&gt;0,1,0))+(IF(W110&gt;0,1,0)))</f>
        <v>0</v>
      </c>
      <c r="K110" s="22">
        <f>(LARGE(L110:W110,1)+LARGE(L110:W110,2)+LARGE(L110:W110,3)+LARGE(L110:W110,4)+LARGE(L110:W110,5))/5</f>
        <v>0</v>
      </c>
      <c r="L110" s="23">
        <v>0</v>
      </c>
      <c r="M110" s="24">
        <v>0</v>
      </c>
      <c r="N110" s="23">
        <v>0</v>
      </c>
      <c r="O110" s="24">
        <v>0</v>
      </c>
      <c r="P110" s="23">
        <v>0</v>
      </c>
      <c r="Q110" s="24">
        <v>0</v>
      </c>
      <c r="R110" s="23">
        <v>0</v>
      </c>
      <c r="S110" s="24">
        <v>0</v>
      </c>
      <c r="T110" s="23">
        <v>0</v>
      </c>
      <c r="U110" s="24">
        <v>0</v>
      </c>
      <c r="V110" s="23">
        <v>0</v>
      </c>
      <c r="W110" s="24">
        <v>0</v>
      </c>
    </row>
    <row r="111" spans="1:23" x14ac:dyDescent="0.25">
      <c r="A111" s="31">
        <f>RANK(K111,K$2:K$135,0)</f>
        <v>32</v>
      </c>
      <c r="B111" s="109">
        <v>1547</v>
      </c>
      <c r="C111" s="32" t="str">
        <f>_xlfn.XLOOKUP(__xlnm._FilterDatabase_156[[#This Row],[SAPSA Number]],Table1[SAPSA number],Table1[Paid up])</f>
        <v>Y</v>
      </c>
      <c r="D111" s="19" t="str">
        <f>_xlfn.XLOOKUP(__xlnm._FilterDatabase_156[[#This Row],[SAPSA Number]],'DS Point summary'!A:A,'DS Point summary'!C:C)</f>
        <v>Marius Frans</v>
      </c>
      <c r="E111" s="19" t="str">
        <f>_xlfn.XLOOKUP(__xlnm._FilterDatabase_156[[#This Row],[SAPSA Number]],'DS Point summary'!A:A,'DS Point summary'!D:D)</f>
        <v>van Biljon</v>
      </c>
      <c r="F111" s="20" t="str">
        <f>_xlfn.XLOOKUP(__xlnm._FilterDatabase_156[[#This Row],[SAPSA Number]],'DS Point summary'!A:A,'DS Point summary'!E:E)</f>
        <v>MF</v>
      </c>
      <c r="G111" s="17" t="str">
        <f ca="1">_xlfn.XLOOKUP(__xlnm._FilterDatabase_156[[#This Row],[SAPSA Number]],'DS Point summary'!A:A,'DS Point summary'!F:F)</f>
        <v>S</v>
      </c>
      <c r="H111" s="19">
        <f ca="1">_xlfn.XLOOKUP(__xlnm._FilterDatabase_156[[#This Row],[SAPSA Number]],'DS Point summary'!A:A,'DS Point summary'!G:G)</f>
        <v>52</v>
      </c>
      <c r="I111" s="33" t="s">
        <v>374</v>
      </c>
      <c r="J111" s="34">
        <f>(IF(L111&gt;0,1,0)+(IF(M111&gt;0,1,0))+(IF(N111&gt;0,1,0))+(IF(O111&gt;0,1,0))+(IF(P111&gt;0,1,0))+(IF(Q111&gt;0,1,0))+(IF(R111&gt;0,1,0))+(IF(S111&gt;0,1,0))+(IF(T111&gt;0,1,0))+(IF(U111&gt;0,1,0))+(IF(V111&gt;0,1,0))+(IF(W111&gt;0,1,0)))</f>
        <v>0</v>
      </c>
      <c r="K111" s="22">
        <f>(LARGE(L111:W111,1)+LARGE(L111:W111,2)+LARGE(L111:W111,3)+LARGE(L111:W111,4)+LARGE(L111:W111,5))/5</f>
        <v>0</v>
      </c>
      <c r="L111" s="23">
        <v>0</v>
      </c>
      <c r="M111" s="24">
        <v>0</v>
      </c>
      <c r="N111" s="23">
        <v>0</v>
      </c>
      <c r="O111" s="24">
        <v>0</v>
      </c>
      <c r="P111" s="23">
        <v>0</v>
      </c>
      <c r="Q111" s="24">
        <v>0</v>
      </c>
      <c r="R111" s="23">
        <v>0</v>
      </c>
      <c r="S111" s="24">
        <v>0</v>
      </c>
      <c r="T111" s="23">
        <v>0</v>
      </c>
      <c r="U111" s="24">
        <v>0</v>
      </c>
      <c r="V111" s="23">
        <v>0</v>
      </c>
      <c r="W111" s="24">
        <v>0</v>
      </c>
    </row>
    <row r="112" spans="1:23" x14ac:dyDescent="0.25">
      <c r="A112" s="31">
        <f>RANK(K112,K$2:K$135,0)</f>
        <v>32</v>
      </c>
      <c r="B112" s="32">
        <v>1931</v>
      </c>
      <c r="C112" s="113" t="str">
        <f>_xlfn.XLOOKUP(__xlnm._FilterDatabase_156[[#This Row],[SAPSA Number]],Table1[SAPSA number],Table1[Paid up])</f>
        <v>Y</v>
      </c>
      <c r="D112" s="19" t="str">
        <f>_xlfn.XLOOKUP(__xlnm._FilterDatabase_156[[#This Row],[SAPSA Number]],'DS Point summary'!A:A,'DS Point summary'!C:C)</f>
        <v>Sylvia</v>
      </c>
      <c r="E112" s="19" t="str">
        <f>_xlfn.XLOOKUP(__xlnm._FilterDatabase_156[[#This Row],[SAPSA Number]],'DS Point summary'!A:A,'DS Point summary'!D:D)</f>
        <v>Van der Neut</v>
      </c>
      <c r="F112" s="20" t="str">
        <f>_xlfn.XLOOKUP(__xlnm._FilterDatabase_156[[#This Row],[SAPSA Number]],'DS Point summary'!A:A,'DS Point summary'!E:E)</f>
        <v>S</v>
      </c>
      <c r="G112" s="17" t="str">
        <f>_xlfn.XLOOKUP(__xlnm._FilterDatabase_156[[#This Row],[SAPSA Number]],'DS Point summary'!A:A,'DS Point summary'!F:F)</f>
        <v>Lady</v>
      </c>
      <c r="H112" s="19">
        <f ca="1">_xlfn.XLOOKUP(__xlnm._FilterDatabase_156[[#This Row],[SAPSA Number]],'DS Point summary'!A:A,'DS Point summary'!G:G)</f>
        <v>55</v>
      </c>
      <c r="I112" s="33" t="s">
        <v>374</v>
      </c>
      <c r="J112" s="34">
        <f>(IF(L112&gt;0,1,0)+(IF(M112&gt;0,1,0))+(IF(N112&gt;0,1,0))+(IF(O112&gt;0,1,0))+(IF(P112&gt;0,1,0))+(IF(Q112&gt;0,1,0))+(IF(R112&gt;0,1,0))+(IF(S112&gt;0,1,0))+(IF(T112&gt;0,1,0))+(IF(U112&gt;0,1,0))+(IF(V112&gt;0,1,0))+(IF(W112&gt;0,1,0)))</f>
        <v>0</v>
      </c>
      <c r="K112" s="22">
        <f>(LARGE(L112:W112,1)+LARGE(L112:W112,2)+LARGE(L112:W112,3)+LARGE(L112:W112,4)+LARGE(L112:W112,5))/5</f>
        <v>0</v>
      </c>
      <c r="L112" s="23">
        <v>0</v>
      </c>
      <c r="M112" s="24">
        <v>0</v>
      </c>
      <c r="N112" s="23">
        <v>0</v>
      </c>
      <c r="O112" s="24">
        <v>0</v>
      </c>
      <c r="P112" s="23">
        <v>0</v>
      </c>
      <c r="Q112" s="24">
        <v>0</v>
      </c>
      <c r="R112" s="23">
        <v>0</v>
      </c>
      <c r="S112" s="24">
        <v>0</v>
      </c>
      <c r="T112" s="23">
        <v>0</v>
      </c>
      <c r="U112" s="24">
        <v>0</v>
      </c>
      <c r="V112" s="23">
        <v>0</v>
      </c>
      <c r="W112" s="24">
        <v>0</v>
      </c>
    </row>
    <row r="113" spans="1:25" x14ac:dyDescent="0.25">
      <c r="A113" s="31">
        <f>RANK(K113,K$2:K$135,0)</f>
        <v>32</v>
      </c>
      <c r="B113" s="120">
        <v>7028</v>
      </c>
      <c r="C113" s="121" t="str">
        <f>_xlfn.XLOOKUP(__xlnm._FilterDatabase_156[[#This Row],[SAPSA Number]],Table1[SAPSA number],Table1[Paid up])</f>
        <v>Y</v>
      </c>
      <c r="D113" s="19" t="str">
        <f>_xlfn.XLOOKUP(__xlnm._FilterDatabase_156[[#This Row],[SAPSA Number]],'DS Point summary'!A:A,'DS Point summary'!C:C)</f>
        <v>Christine</v>
      </c>
      <c r="E113" s="19" t="str">
        <f>_xlfn.XLOOKUP(__xlnm._FilterDatabase_156[[#This Row],[SAPSA Number]],'DS Point summary'!A:A,'DS Point summary'!D:D)</f>
        <v>van der Walt</v>
      </c>
      <c r="F113" s="20" t="str">
        <f>_xlfn.XLOOKUP(__xlnm._FilterDatabase_156[[#This Row],[SAPSA Number]],'DS Point summary'!A:A,'DS Point summary'!E:E)</f>
        <v>C</v>
      </c>
      <c r="G113" s="17" t="str">
        <f>_xlfn.XLOOKUP(__xlnm._FilterDatabase_156[[#This Row],[SAPSA Number]],'DS Point summary'!A:A,'DS Point summary'!F:F)</f>
        <v>Lady</v>
      </c>
      <c r="H113" s="19">
        <f ca="1">_xlfn.XLOOKUP(__xlnm._FilterDatabase_156[[#This Row],[SAPSA Number]],'DS Point summary'!A:A,'DS Point summary'!G:G)</f>
        <v>42</v>
      </c>
      <c r="I113" s="33" t="s">
        <v>374</v>
      </c>
      <c r="J113" s="34">
        <f>(IF(L113&gt;0,1,0)+(IF(M113&gt;0,1,0))+(IF(N113&gt;0,1,0))+(IF(O113&gt;0,1,0))+(IF(P113&gt;0,1,0))+(IF(Q113&gt;0,1,0))+(IF(R113&gt;0,1,0))+(IF(S113&gt;0,1,0))+(IF(T113&gt;0,1,0))+(IF(U113&gt;0,1,0))+(IF(V113&gt;0,1,0))+(IF(W113&gt;0,1,0)))</f>
        <v>0</v>
      </c>
      <c r="K113" s="22">
        <f>(LARGE(L113:W113,1)+LARGE(L113:W113,2)+LARGE(L113:W113,3)+LARGE(L113:W113,4)+LARGE(L113:W113,5))/5</f>
        <v>0</v>
      </c>
      <c r="L113" s="23">
        <v>0</v>
      </c>
      <c r="M113" s="24">
        <v>0</v>
      </c>
      <c r="N113" s="23">
        <v>0</v>
      </c>
      <c r="O113" s="24">
        <v>0</v>
      </c>
      <c r="P113" s="23">
        <v>0</v>
      </c>
      <c r="Q113" s="24">
        <v>0</v>
      </c>
      <c r="R113" s="23">
        <v>0</v>
      </c>
      <c r="S113" s="24">
        <v>0</v>
      </c>
      <c r="T113" s="23">
        <v>0</v>
      </c>
      <c r="U113" s="24">
        <v>0</v>
      </c>
      <c r="V113" s="23">
        <v>0</v>
      </c>
      <c r="W113" s="24">
        <v>0</v>
      </c>
    </row>
    <row r="114" spans="1:25" x14ac:dyDescent="0.25">
      <c r="A114" s="31">
        <f>RANK(K114,K$2:K$135,0)</f>
        <v>32</v>
      </c>
      <c r="B114" s="109">
        <v>5616</v>
      </c>
      <c r="C114" s="32" t="str">
        <f>_xlfn.XLOOKUP(__xlnm._FilterDatabase_156[[#This Row],[SAPSA Number]],Table1[SAPSA number],Table1[Paid up])</f>
        <v>Y</v>
      </c>
      <c r="D114" s="19" t="str">
        <f>_xlfn.XLOOKUP(__xlnm._FilterDatabase_156[[#This Row],[SAPSA Number]],'DS Point summary'!A:A,'DS Point summary'!C:C)</f>
        <v>Cornelis Herman</v>
      </c>
      <c r="E114" s="19" t="str">
        <f>_xlfn.XLOOKUP(__xlnm._FilterDatabase_156[[#This Row],[SAPSA Number]],'DS Point summary'!A:A,'DS Point summary'!D:D)</f>
        <v>van Driel</v>
      </c>
      <c r="F114" s="20" t="str">
        <f>_xlfn.XLOOKUP(__xlnm._FilterDatabase_156[[#This Row],[SAPSA Number]],'DS Point summary'!A:A,'DS Point summary'!E:E)</f>
        <v>CH</v>
      </c>
      <c r="G114" s="17" t="str">
        <f ca="1">_xlfn.XLOOKUP(__xlnm._FilterDatabase_156[[#This Row],[SAPSA Number]],'DS Point summary'!A:A,'DS Point summary'!F:F)</f>
        <v xml:space="preserve"> </v>
      </c>
      <c r="H114" s="19">
        <f ca="1">_xlfn.XLOOKUP(__xlnm._FilterDatabase_156[[#This Row],[SAPSA Number]],'DS Point summary'!A:A,'DS Point summary'!G:G)</f>
        <v>37</v>
      </c>
      <c r="I114" s="33" t="s">
        <v>374</v>
      </c>
      <c r="J114" s="34">
        <f>(IF(L114&gt;0,1,0)+(IF(M114&gt;0,1,0))+(IF(N114&gt;0,1,0))+(IF(O114&gt;0,1,0))+(IF(P114&gt;0,1,0))+(IF(Q114&gt;0,1,0))+(IF(R114&gt;0,1,0))+(IF(S114&gt;0,1,0))+(IF(T114&gt;0,1,0))+(IF(U114&gt;0,1,0))+(IF(V114&gt;0,1,0))+(IF(W114&gt;0,1,0)))</f>
        <v>0</v>
      </c>
      <c r="K114" s="22">
        <f>(LARGE(L114:W114,1)+LARGE(L114:W114,2)+LARGE(L114:W114,3)+LARGE(L114:W114,4)+LARGE(L114:W114,5))/5</f>
        <v>0</v>
      </c>
      <c r="L114" s="23">
        <v>0</v>
      </c>
      <c r="M114" s="24">
        <v>0</v>
      </c>
      <c r="N114" s="23">
        <v>0</v>
      </c>
      <c r="O114" s="24">
        <v>0</v>
      </c>
      <c r="P114" s="23">
        <v>0</v>
      </c>
      <c r="Q114" s="24">
        <v>0</v>
      </c>
      <c r="R114" s="23">
        <v>0</v>
      </c>
      <c r="S114" s="24">
        <v>0</v>
      </c>
      <c r="T114" s="23">
        <v>0</v>
      </c>
      <c r="U114" s="24">
        <v>0</v>
      </c>
      <c r="V114" s="23">
        <v>0</v>
      </c>
      <c r="W114" s="24">
        <v>0</v>
      </c>
    </row>
    <row r="115" spans="1:25" x14ac:dyDescent="0.25">
      <c r="A115" s="31">
        <f>RANK(K115,K$2:K$135,0)</f>
        <v>32</v>
      </c>
      <c r="B115" s="43">
        <v>3837</v>
      </c>
      <c r="C115" s="116" t="str">
        <f>_xlfn.XLOOKUP(__xlnm._FilterDatabase_156[[#This Row],[SAPSA Number]],Table1[SAPSA number],Table1[Paid up])</f>
        <v>Y</v>
      </c>
      <c r="D115" s="19" t="str">
        <f>_xlfn.XLOOKUP(__xlnm._FilterDatabase_156[[#This Row],[SAPSA Number]],'DS Point summary'!A:A,'DS Point summary'!C:C)</f>
        <v>Danéel Jonne</v>
      </c>
      <c r="E115" s="19" t="str">
        <f>_xlfn.XLOOKUP(__xlnm._FilterDatabase_156[[#This Row],[SAPSA Number]],'DS Point summary'!A:A,'DS Point summary'!D:D)</f>
        <v>Van Eck</v>
      </c>
      <c r="F115" s="20" t="str">
        <f>_xlfn.XLOOKUP(__xlnm._FilterDatabase_156[[#This Row],[SAPSA Number]],'DS Point summary'!A:A,'DS Point summary'!E:E)</f>
        <v>DJ</v>
      </c>
      <c r="G115" s="17" t="str">
        <f ca="1">_xlfn.XLOOKUP(__xlnm._FilterDatabase_156[[#This Row],[SAPSA Number]],'DS Point summary'!A:A,'DS Point summary'!F:F)</f>
        <v xml:space="preserve"> </v>
      </c>
      <c r="H115" s="19">
        <f ca="1">_xlfn.XLOOKUP(__xlnm._FilterDatabase_156[[#This Row],[SAPSA Number]],'DS Point summary'!A:A,'DS Point summary'!G:G)</f>
        <v>48</v>
      </c>
      <c r="I115" s="33" t="s">
        <v>374</v>
      </c>
      <c r="J115" s="34">
        <f>(IF(L115&gt;0,1,0)+(IF(M115&gt;0,1,0))+(IF(N115&gt;0,1,0))+(IF(O115&gt;0,1,0))+(IF(P115&gt;0,1,0))+(IF(Q115&gt;0,1,0))+(IF(R115&gt;0,1,0))+(IF(S115&gt;0,1,0))+(IF(T115&gt;0,1,0))+(IF(U115&gt;0,1,0))+(IF(V115&gt;0,1,0))+(IF(W115&gt;0,1,0)))</f>
        <v>0</v>
      </c>
      <c r="K115" s="22">
        <f>(LARGE(L115:W115,1)+LARGE(L115:W115,2)+LARGE(L115:W115,3)+LARGE(L115:W115,4)+LARGE(L115:W115,5))/5</f>
        <v>0</v>
      </c>
      <c r="L115" s="23">
        <v>0</v>
      </c>
      <c r="M115" s="24">
        <v>0</v>
      </c>
      <c r="N115" s="23">
        <v>0</v>
      </c>
      <c r="O115" s="24">
        <v>0</v>
      </c>
      <c r="P115" s="23">
        <v>0</v>
      </c>
      <c r="Q115" s="24">
        <v>0</v>
      </c>
      <c r="R115" s="23">
        <v>0</v>
      </c>
      <c r="S115" s="24">
        <v>0</v>
      </c>
      <c r="T115" s="23">
        <v>0</v>
      </c>
      <c r="U115" s="24">
        <v>0</v>
      </c>
      <c r="V115" s="23">
        <v>0</v>
      </c>
      <c r="W115" s="24">
        <v>0</v>
      </c>
    </row>
    <row r="116" spans="1:25" x14ac:dyDescent="0.25">
      <c r="A116" s="31">
        <f>RANK(K116,K$2:K$135,0)</f>
        <v>32</v>
      </c>
      <c r="B116" s="120">
        <v>6564</v>
      </c>
      <c r="C116" s="121" t="str">
        <f>_xlfn.XLOOKUP(__xlnm._FilterDatabase_156[[#This Row],[SAPSA Number]],Table1[SAPSA number],Table1[Paid up])</f>
        <v>Y</v>
      </c>
      <c r="D116" s="19" t="str">
        <f>_xlfn.XLOOKUP(__xlnm._FilterDatabase_156[[#This Row],[SAPSA Number]],'DS Point summary'!A:A,'DS Point summary'!C:C)</f>
        <v xml:space="preserve">Schalk </v>
      </c>
      <c r="E116" s="19" t="str">
        <f>_xlfn.XLOOKUP(__xlnm._FilterDatabase_156[[#This Row],[SAPSA Number]],'DS Point summary'!A:A,'DS Point summary'!D:D)</f>
        <v>van Jaarsveld</v>
      </c>
      <c r="F116" s="20" t="str">
        <f>_xlfn.XLOOKUP(__xlnm._FilterDatabase_156[[#This Row],[SAPSA Number]],'DS Point summary'!A:A,'DS Point summary'!E:E)</f>
        <v>WS</v>
      </c>
      <c r="G116" s="17" t="str">
        <f ca="1">_xlfn.XLOOKUP(__xlnm._FilterDatabase_156[[#This Row],[SAPSA Number]],'DS Point summary'!A:A,'DS Point summary'!F:F)</f>
        <v xml:space="preserve"> </v>
      </c>
      <c r="H116" s="19">
        <f ca="1">_xlfn.XLOOKUP(__xlnm._FilterDatabase_156[[#This Row],[SAPSA Number]],'DS Point summary'!A:A,'DS Point summary'!G:G)</f>
        <v>40</v>
      </c>
      <c r="I116" s="33" t="s">
        <v>374</v>
      </c>
      <c r="J116" s="34">
        <f>(IF(L116&gt;0,1,0)+(IF(M116&gt;0,1,0))+(IF(N116&gt;0,1,0))+(IF(O116&gt;0,1,0))+(IF(P116&gt;0,1,0))+(IF(Q116&gt;0,1,0))+(IF(R116&gt;0,1,0))+(IF(S116&gt;0,1,0))+(IF(T116&gt;0,1,0))+(IF(U116&gt;0,1,0))+(IF(V116&gt;0,1,0))+(IF(W116&gt;0,1,0)))</f>
        <v>0</v>
      </c>
      <c r="K116" s="22">
        <f>(LARGE(L116:W116,1)+LARGE(L116:W116,2)+LARGE(L116:W116,3)+LARGE(L116:W116,4)+LARGE(L116:W116,5))/5</f>
        <v>0</v>
      </c>
      <c r="L116" s="23">
        <v>0</v>
      </c>
      <c r="M116" s="24">
        <v>0</v>
      </c>
      <c r="N116" s="23">
        <v>0</v>
      </c>
      <c r="O116" s="24">
        <v>0</v>
      </c>
      <c r="P116" s="23">
        <v>0</v>
      </c>
      <c r="Q116" s="24">
        <v>0</v>
      </c>
      <c r="R116" s="23">
        <v>0</v>
      </c>
      <c r="S116" s="24">
        <v>0</v>
      </c>
      <c r="T116" s="23">
        <v>0</v>
      </c>
      <c r="U116" s="24">
        <v>0</v>
      </c>
      <c r="V116" s="23">
        <v>0</v>
      </c>
      <c r="W116" s="24">
        <v>0</v>
      </c>
    </row>
    <row r="117" spans="1:25" x14ac:dyDescent="0.25">
      <c r="A117" s="31">
        <f>RANK(K117,K$2:K$135,0)</f>
        <v>32</v>
      </c>
      <c r="B117" s="109">
        <v>5262</v>
      </c>
      <c r="C117" s="32" t="str">
        <f>_xlfn.XLOOKUP(__xlnm._FilterDatabase_156[[#This Row],[SAPSA Number]],Table1[SAPSA number],Table1[Paid up])</f>
        <v>Y</v>
      </c>
      <c r="D117" s="19" t="str">
        <f>_xlfn.XLOOKUP(__xlnm._FilterDatabase_156[[#This Row],[SAPSA Number]],'DS Point summary'!A:A,'DS Point summary'!C:C)</f>
        <v>Andre</v>
      </c>
      <c r="E117" s="19" t="str">
        <f>_xlfn.XLOOKUP(__xlnm._FilterDatabase_156[[#This Row],[SAPSA Number]],'DS Point summary'!A:A,'DS Point summary'!D:D)</f>
        <v>van Rooyen</v>
      </c>
      <c r="F117" s="20" t="str">
        <f>_xlfn.XLOOKUP(__xlnm._FilterDatabase_156[[#This Row],[SAPSA Number]],'DS Point summary'!A:A,'DS Point summary'!E:E)</f>
        <v>A</v>
      </c>
      <c r="G117" s="17" t="str">
        <f ca="1">_xlfn.XLOOKUP(__xlnm._FilterDatabase_156[[#This Row],[SAPSA Number]],'DS Point summary'!A:A,'DS Point summary'!F:F)</f>
        <v xml:space="preserve"> </v>
      </c>
      <c r="H117" s="19">
        <f ca="1">_xlfn.XLOOKUP(__xlnm._FilterDatabase_156[[#This Row],[SAPSA Number]],'DS Point summary'!A:A,'DS Point summary'!G:G)</f>
        <v>47</v>
      </c>
      <c r="I117" s="33" t="s">
        <v>374</v>
      </c>
      <c r="J117" s="34">
        <f>(IF(L117&gt;0,1,0)+(IF(M117&gt;0,1,0))+(IF(N117&gt;0,1,0))+(IF(O117&gt;0,1,0))+(IF(P117&gt;0,1,0))+(IF(Q117&gt;0,1,0))+(IF(R117&gt;0,1,0))+(IF(S117&gt;0,1,0))+(IF(T117&gt;0,1,0))+(IF(U117&gt;0,1,0))+(IF(V117&gt;0,1,0))+(IF(W117&gt;0,1,0)))</f>
        <v>0</v>
      </c>
      <c r="K117" s="22">
        <f>(LARGE(L117:W117,1)+LARGE(L117:W117,2)+LARGE(L117:W117,3)+LARGE(L117:W117,4)+LARGE(L117:W117,5))/5</f>
        <v>0</v>
      </c>
      <c r="L117" s="23">
        <v>0</v>
      </c>
      <c r="M117" s="24">
        <v>0</v>
      </c>
      <c r="N117" s="23">
        <v>0</v>
      </c>
      <c r="O117" s="24">
        <v>0</v>
      </c>
      <c r="P117" s="23">
        <v>0</v>
      </c>
      <c r="Q117" s="24">
        <v>0</v>
      </c>
      <c r="R117" s="23">
        <v>0</v>
      </c>
      <c r="S117" s="24">
        <v>0</v>
      </c>
      <c r="T117" s="23">
        <v>0</v>
      </c>
      <c r="U117" s="24">
        <v>0</v>
      </c>
      <c r="V117" s="23">
        <v>0</v>
      </c>
      <c r="W117" s="24">
        <v>0</v>
      </c>
    </row>
    <row r="118" spans="1:25" x14ac:dyDescent="0.25">
      <c r="A118" s="31">
        <f>RANK(K118,K$2:K$135,0)</f>
        <v>32</v>
      </c>
      <c r="B118" s="32">
        <v>5971</v>
      </c>
      <c r="C118" s="32" t="str">
        <f>_xlfn.XLOOKUP(__xlnm._FilterDatabase_156[[#This Row],[SAPSA Number]],Table1[SAPSA number],Table1[Paid up])</f>
        <v>Y</v>
      </c>
      <c r="D118" s="19" t="str">
        <f>_xlfn.XLOOKUP(__xlnm._FilterDatabase_156[[#This Row],[SAPSA Number]],'DS Point summary'!A:A,'DS Point summary'!C:C)</f>
        <v>Hendrik</v>
      </c>
      <c r="E118" s="19" t="str">
        <f>_xlfn.XLOOKUP(__xlnm._FilterDatabase_156[[#This Row],[SAPSA Number]],'DS Point summary'!A:A,'DS Point summary'!D:D)</f>
        <v>van Rooyen</v>
      </c>
      <c r="F118" s="20" t="str">
        <f>_xlfn.XLOOKUP(__xlnm._FilterDatabase_156[[#This Row],[SAPSA Number]],'DS Point summary'!A:A,'DS Point summary'!E:E)</f>
        <v>H</v>
      </c>
      <c r="G118" s="17" t="str">
        <f ca="1">_xlfn.XLOOKUP(__xlnm._FilterDatabase_156[[#This Row],[SAPSA Number]],'DS Point summary'!A:A,'DS Point summary'!F:F)</f>
        <v>S</v>
      </c>
      <c r="H118" s="19">
        <f ca="1">_xlfn.XLOOKUP(__xlnm._FilterDatabase_156[[#This Row],[SAPSA Number]],'DS Point summary'!A:A,'DS Point summary'!G:G)</f>
        <v>50</v>
      </c>
      <c r="I118" s="33" t="s">
        <v>374</v>
      </c>
      <c r="J118" s="34">
        <f>(IF(L118&gt;0,1,0)+(IF(M118&gt;0,1,0))+(IF(N118&gt;0,1,0))+(IF(O118&gt;0,1,0))+(IF(P118&gt;0,1,0))+(IF(Q118&gt;0,1,0))+(IF(R118&gt;0,1,0))+(IF(S118&gt;0,1,0))+(IF(T118&gt;0,1,0))+(IF(U118&gt;0,1,0))+(IF(V118&gt;0,1,0))+(IF(W118&gt;0,1,0)))</f>
        <v>0</v>
      </c>
      <c r="K118" s="22">
        <f>(LARGE(L118:W118,1)+LARGE(L118:W118,2)+LARGE(L118:W118,3)+LARGE(L118:W118,4)+LARGE(L118:W118,5))/5</f>
        <v>0</v>
      </c>
      <c r="L118" s="23">
        <v>0</v>
      </c>
      <c r="M118" s="24">
        <v>0</v>
      </c>
      <c r="N118" s="23">
        <v>0</v>
      </c>
      <c r="O118" s="24">
        <v>0</v>
      </c>
      <c r="P118" s="23">
        <v>0</v>
      </c>
      <c r="Q118" s="24">
        <v>0</v>
      </c>
      <c r="R118" s="23">
        <v>0</v>
      </c>
      <c r="S118" s="24">
        <v>0</v>
      </c>
      <c r="T118" s="23">
        <v>0</v>
      </c>
      <c r="U118" s="24">
        <v>0</v>
      </c>
      <c r="V118" s="23">
        <v>0</v>
      </c>
      <c r="W118" s="24">
        <v>0</v>
      </c>
    </row>
    <row r="119" spans="1:25" x14ac:dyDescent="0.25">
      <c r="A119" s="31">
        <f>RANK(K119,K$2:K$135,0)</f>
        <v>32</v>
      </c>
      <c r="B119" s="32">
        <v>2089</v>
      </c>
      <c r="C119" s="32" t="str">
        <f>_xlfn.XLOOKUP(__xlnm._FilterDatabase_156[[#This Row],[SAPSA Number]],Table1[SAPSA number],Table1[Paid up])</f>
        <v>Y</v>
      </c>
      <c r="D119" s="19" t="str">
        <f>_xlfn.XLOOKUP(__xlnm._FilterDatabase_156[[#This Row],[SAPSA Number]],'DS Point summary'!A:A,'DS Point summary'!C:C)</f>
        <v>Doané</v>
      </c>
      <c r="E119" s="19" t="str">
        <f>_xlfn.XLOOKUP(__xlnm._FilterDatabase_156[[#This Row],[SAPSA Number]],'DS Point summary'!A:A,'DS Point summary'!D:D)</f>
        <v>Vermooten</v>
      </c>
      <c r="F119" s="20" t="str">
        <f>_xlfn.XLOOKUP(__xlnm._FilterDatabase_156[[#This Row],[SAPSA Number]],'DS Point summary'!A:A,'DS Point summary'!E:E)</f>
        <v>D</v>
      </c>
      <c r="G119" s="17" t="str">
        <f ca="1">_xlfn.XLOOKUP(__xlnm._FilterDatabase_156[[#This Row],[SAPSA Number]],'DS Point summary'!A:A,'DS Point summary'!F:F)</f>
        <v xml:space="preserve"> </v>
      </c>
      <c r="H119" s="19">
        <f ca="1">_xlfn.XLOOKUP(__xlnm._FilterDatabase_156[[#This Row],[SAPSA Number]],'DS Point summary'!A:A,'DS Point summary'!G:G)</f>
        <v>41</v>
      </c>
      <c r="I119" s="33" t="s">
        <v>374</v>
      </c>
      <c r="J119" s="34">
        <f>(IF(L119&gt;0,1,0)+(IF(M119&gt;0,1,0))+(IF(N119&gt;0,1,0))+(IF(O119&gt;0,1,0))+(IF(P119&gt;0,1,0))+(IF(Q119&gt;0,1,0))+(IF(R119&gt;0,1,0))+(IF(S119&gt;0,1,0))+(IF(T119&gt;0,1,0))+(IF(U119&gt;0,1,0))+(IF(V119&gt;0,1,0))+(IF(W119&gt;0,1,0)))</f>
        <v>0</v>
      </c>
      <c r="K119" s="22">
        <f>(LARGE(L119:W119,1)+LARGE(L119:W119,2)+LARGE(L119:W119,3)+LARGE(L119:W119,4)+LARGE(L119:W119,5))/5</f>
        <v>0</v>
      </c>
      <c r="L119" s="23">
        <v>0</v>
      </c>
      <c r="M119" s="24">
        <v>0</v>
      </c>
      <c r="N119" s="23">
        <v>0</v>
      </c>
      <c r="O119" s="24">
        <v>0</v>
      </c>
      <c r="P119" s="23">
        <v>0</v>
      </c>
      <c r="Q119" s="24">
        <v>0</v>
      </c>
      <c r="R119" s="23">
        <v>0</v>
      </c>
      <c r="S119" s="24">
        <v>0</v>
      </c>
      <c r="T119" s="23">
        <v>0</v>
      </c>
      <c r="U119" s="24">
        <v>0</v>
      </c>
      <c r="V119" s="23">
        <v>0</v>
      </c>
      <c r="W119" s="24">
        <v>0</v>
      </c>
    </row>
    <row r="120" spans="1:25" x14ac:dyDescent="0.25">
      <c r="A120" s="31">
        <f>RANK(K120,K$2:K$135,0)</f>
        <v>32</v>
      </c>
      <c r="B120" s="138">
        <v>2051</v>
      </c>
      <c r="C120" s="32" t="str">
        <f>_xlfn.XLOOKUP(__xlnm._FilterDatabase_156[[#This Row],[SAPSA Number]],Table1[SAPSA number],Table1[Paid up])</f>
        <v>Y</v>
      </c>
      <c r="D120" s="19" t="str">
        <f>_xlfn.XLOOKUP(__xlnm._FilterDatabase_156[[#This Row],[SAPSA Number]],'DS Point summary'!A:A,'DS Point summary'!C:C)</f>
        <v>Simon Adriaan</v>
      </c>
      <c r="E120" s="19" t="str">
        <f>_xlfn.XLOOKUP(__xlnm._FilterDatabase_156[[#This Row],[SAPSA Number]],'DS Point summary'!A:A,'DS Point summary'!D:D)</f>
        <v>Vermooten</v>
      </c>
      <c r="F120" s="20" t="str">
        <f>_xlfn.XLOOKUP(__xlnm._FilterDatabase_156[[#This Row],[SAPSA Number]],'DS Point summary'!A:A,'DS Point summary'!E:E)</f>
        <v>SA</v>
      </c>
      <c r="G120" s="17" t="str">
        <f ca="1">_xlfn.XLOOKUP(__xlnm._FilterDatabase_156[[#This Row],[SAPSA Number]],'DS Point summary'!A:A,'DS Point summary'!F:F)</f>
        <v>GS</v>
      </c>
      <c r="H120" s="19">
        <f ca="1">_xlfn.XLOOKUP(__xlnm._FilterDatabase_156[[#This Row],[SAPSA Number]],'DS Point summary'!A:A,'DS Point summary'!G:G)</f>
        <v>71</v>
      </c>
      <c r="I120" s="33" t="s">
        <v>374</v>
      </c>
      <c r="J120" s="34">
        <f>(IF(L120&gt;0,1,0)+(IF(M120&gt;0,1,0))+(IF(N120&gt;0,1,0))+(IF(O120&gt;0,1,0))+(IF(P120&gt;0,1,0))+(IF(Q120&gt;0,1,0))+(IF(R120&gt;0,1,0))+(IF(S120&gt;0,1,0))+(IF(T120&gt;0,1,0))+(IF(U120&gt;0,1,0))+(IF(V120&gt;0,1,0))+(IF(W120&gt;0,1,0)))</f>
        <v>0</v>
      </c>
      <c r="K120" s="22">
        <f>(LARGE(L120:W120,1)+LARGE(L120:W120,2)+LARGE(L120:W120,3)+LARGE(L120:W120,4)+LARGE(L120:W120,5))/5</f>
        <v>0</v>
      </c>
      <c r="L120" s="23">
        <v>0</v>
      </c>
      <c r="M120" s="24">
        <v>0</v>
      </c>
      <c r="N120" s="23">
        <v>0</v>
      </c>
      <c r="O120" s="24">
        <v>0</v>
      </c>
      <c r="P120" s="23">
        <v>0</v>
      </c>
      <c r="Q120" s="24">
        <v>0</v>
      </c>
      <c r="R120" s="23">
        <v>0</v>
      </c>
      <c r="S120" s="24">
        <v>0</v>
      </c>
      <c r="T120" s="23">
        <v>0</v>
      </c>
      <c r="U120" s="24">
        <v>0</v>
      </c>
      <c r="V120" s="23">
        <v>0</v>
      </c>
      <c r="W120" s="24">
        <v>0</v>
      </c>
    </row>
    <row r="121" spans="1:25" x14ac:dyDescent="0.25">
      <c r="A121" s="31">
        <f>RANK(K121,K$2:K$135,0)</f>
        <v>32</v>
      </c>
      <c r="B121" s="41">
        <v>896</v>
      </c>
      <c r="C121" s="32" t="str">
        <f>_xlfn.XLOOKUP(__xlnm._FilterDatabase_156[[#This Row],[SAPSA Number]],Table1[SAPSA number],Table1[Paid up])</f>
        <v>Y</v>
      </c>
      <c r="D121" s="19" t="str">
        <f>_xlfn.XLOOKUP(__xlnm._FilterDatabase_156[[#This Row],[SAPSA Number]],'DS Point summary'!A:A,'DS Point summary'!C:C)</f>
        <v>Johannes Francois</v>
      </c>
      <c r="E121" s="19" t="str">
        <f>_xlfn.XLOOKUP(__xlnm._FilterDatabase_156[[#This Row],[SAPSA Number]],'DS Point summary'!A:A,'DS Point summary'!D:D)</f>
        <v>Wheeler</v>
      </c>
      <c r="F121" s="20" t="str">
        <f>_xlfn.XLOOKUP(__xlnm._FilterDatabase_156[[#This Row],[SAPSA Number]],'DS Point summary'!A:A,'DS Point summary'!E:E)</f>
        <v>JF</v>
      </c>
      <c r="G121" s="17" t="str">
        <f ca="1">_xlfn.XLOOKUP(__xlnm._FilterDatabase_156[[#This Row],[SAPSA Number]],'DS Point summary'!A:A,'DS Point summary'!F:F)</f>
        <v xml:space="preserve"> </v>
      </c>
      <c r="H121" s="19">
        <f ca="1">_xlfn.XLOOKUP(__xlnm._FilterDatabase_156[[#This Row],[SAPSA Number]],'DS Point summary'!A:A,'DS Point summary'!G:G)</f>
        <v>45</v>
      </c>
      <c r="I121" s="33" t="s">
        <v>374</v>
      </c>
      <c r="J121" s="34">
        <f>(IF(L121&gt;0,1,0)+(IF(M121&gt;0,1,0))+(IF(N121&gt;0,1,0))+(IF(O121&gt;0,1,0))+(IF(P121&gt;0,1,0))+(IF(Q121&gt;0,1,0))+(IF(R121&gt;0,1,0))+(IF(S121&gt;0,1,0))+(IF(T121&gt;0,1,0))+(IF(U121&gt;0,1,0))+(IF(V121&gt;0,1,0))+(IF(W121&gt;0,1,0)))</f>
        <v>0</v>
      </c>
      <c r="K121" s="22">
        <f>(LARGE(L121:W121,1)+LARGE(L121:W121,2)+LARGE(L121:W121,3)+LARGE(L121:W121,4)+LARGE(L121:W121,5))/5</f>
        <v>0</v>
      </c>
      <c r="L121" s="23">
        <v>0</v>
      </c>
      <c r="M121" s="24">
        <v>0</v>
      </c>
      <c r="N121" s="23">
        <v>0</v>
      </c>
      <c r="O121" s="24">
        <v>0</v>
      </c>
      <c r="P121" s="23">
        <v>0</v>
      </c>
      <c r="Q121" s="24">
        <v>0</v>
      </c>
      <c r="R121" s="23">
        <v>0</v>
      </c>
      <c r="S121" s="24">
        <v>0</v>
      </c>
      <c r="T121" s="23">
        <v>0</v>
      </c>
      <c r="U121" s="24">
        <v>0</v>
      </c>
      <c r="V121" s="23">
        <v>0</v>
      </c>
      <c r="W121" s="24">
        <v>0</v>
      </c>
    </row>
    <row r="122" spans="1:25" x14ac:dyDescent="0.25">
      <c r="A122" s="31">
        <f>RANK(K122,K$2:K$135,0)</f>
        <v>32</v>
      </c>
      <c r="B122" s="32">
        <v>206</v>
      </c>
      <c r="C122" s="32" t="str">
        <f>_xlfn.XLOOKUP(__xlnm._FilterDatabase_156[[#This Row],[SAPSA Number]],Table1[SAPSA number],Table1[Paid up])</f>
        <v>Y</v>
      </c>
      <c r="D122" s="19" t="str">
        <f>_xlfn.XLOOKUP(__xlnm._FilterDatabase_156[[#This Row],[SAPSA Number]],'DS Point summary'!A:A,'DS Point summary'!C:C)</f>
        <v>Pierre Dewald</v>
      </c>
      <c r="E122" s="19" t="str">
        <f>_xlfn.XLOOKUP(__xlnm._FilterDatabase_156[[#This Row],[SAPSA Number]],'DS Point summary'!A:A,'DS Point summary'!D:D)</f>
        <v>Wrogemann</v>
      </c>
      <c r="F122" s="20" t="str">
        <f>_xlfn.XLOOKUP(__xlnm._FilterDatabase_156[[#This Row],[SAPSA Number]],'DS Point summary'!A:A,'DS Point summary'!E:E)</f>
        <v>PD</v>
      </c>
      <c r="G122" s="17" t="str">
        <f ca="1">_xlfn.XLOOKUP(__xlnm._FilterDatabase_156[[#This Row],[SAPSA Number]],'DS Point summary'!A:A,'DS Point summary'!F:F)</f>
        <v>S</v>
      </c>
      <c r="H122" s="19">
        <f ca="1">_xlfn.XLOOKUP(__xlnm._FilterDatabase_156[[#This Row],[SAPSA Number]],'DS Point summary'!A:A,'DS Point summary'!G:G)</f>
        <v>54</v>
      </c>
      <c r="I122" s="33" t="s">
        <v>374</v>
      </c>
      <c r="J122" s="34">
        <f>(IF(L122&gt;0,1,0)+(IF(M122&gt;0,1,0))+(IF(N122&gt;0,1,0))+(IF(O122&gt;0,1,0))+(IF(P122&gt;0,1,0))+(IF(Q122&gt;0,1,0))+(IF(R122&gt;0,1,0))+(IF(S122&gt;0,1,0))+(IF(T122&gt;0,1,0))+(IF(U122&gt;0,1,0))+(IF(V122&gt;0,1,0))+(IF(W122&gt;0,1,0)))</f>
        <v>0</v>
      </c>
      <c r="K122" s="22">
        <f>(LARGE(L122:W122,1)+LARGE(L122:W122,2)+LARGE(L122:W122,3)+LARGE(L122:W122,4)+LARGE(L122:W122,5))/5</f>
        <v>0</v>
      </c>
      <c r="L122" s="23">
        <v>0</v>
      </c>
      <c r="M122" s="24">
        <v>0</v>
      </c>
      <c r="N122" s="23">
        <v>0</v>
      </c>
      <c r="O122" s="24">
        <v>0</v>
      </c>
      <c r="P122" s="23">
        <v>0</v>
      </c>
      <c r="Q122" s="24">
        <v>0</v>
      </c>
      <c r="R122" s="23">
        <v>0</v>
      </c>
      <c r="S122" s="24">
        <v>0</v>
      </c>
      <c r="T122" s="23">
        <v>0</v>
      </c>
      <c r="U122" s="24">
        <v>0</v>
      </c>
      <c r="V122" s="23">
        <v>0</v>
      </c>
      <c r="W122" s="24">
        <v>0</v>
      </c>
    </row>
    <row r="123" spans="1:25" x14ac:dyDescent="0.25">
      <c r="A123" s="31"/>
      <c r="B123" s="32"/>
      <c r="C123" s="32"/>
      <c r="D123" s="19">
        <f>_xlfn.XLOOKUP(__xlnm._FilterDatabase_156[[#This Row],[SAPSA Number]],'DS Point summary'!A:A,'DS Point summary'!C:C)</f>
        <v>0</v>
      </c>
      <c r="E123" s="19">
        <f>_xlfn.XLOOKUP(__xlnm._FilterDatabase_156[[#This Row],[SAPSA Number]],'DS Point summary'!A:A,'DS Point summary'!D:D)</f>
        <v>0</v>
      </c>
      <c r="F123" s="20">
        <f>_xlfn.XLOOKUP(__xlnm._FilterDatabase_156[[#This Row],[SAPSA Number]],'DS Point summary'!A:A,'DS Point summary'!E:E)</f>
        <v>0</v>
      </c>
      <c r="G123" s="17">
        <f>_xlfn.XLOOKUP(__xlnm._FilterDatabase_156[[#This Row],[SAPSA Number]],'DS Point summary'!A:A,'DS Point summary'!F:F)</f>
        <v>0</v>
      </c>
      <c r="I123" s="33"/>
      <c r="J123" s="34"/>
      <c r="K123" s="22"/>
      <c r="L123" s="23"/>
      <c r="M123" s="24"/>
      <c r="N123" s="23"/>
      <c r="O123" s="24"/>
      <c r="P123" s="23"/>
      <c r="Q123" s="24"/>
      <c r="R123" s="23"/>
      <c r="S123" s="24"/>
      <c r="T123" s="23"/>
      <c r="U123" s="24"/>
      <c r="V123" s="23"/>
      <c r="W123" s="24"/>
    </row>
    <row r="124" spans="1:25" x14ac:dyDescent="0.25">
      <c r="A124" s="31"/>
      <c r="B124" s="32"/>
      <c r="C124" s="32">
        <f>_xlfn.XLOOKUP(__xlnm._FilterDatabase_156[[#This Row],[SAPSA Number]],Table1[SAPSA number],Table1[Paid up])</f>
        <v>0</v>
      </c>
      <c r="D124" s="19">
        <f>_xlfn.XLOOKUP(__xlnm._FilterDatabase_156[[#This Row],[SAPSA Number]],'DS Point summary'!A:A,'DS Point summary'!C:C)</f>
        <v>0</v>
      </c>
      <c r="E124" s="19">
        <f>_xlfn.XLOOKUP(__xlnm._FilterDatabase_156[[#This Row],[SAPSA Number]],'DS Point summary'!A:A,'DS Point summary'!D:D)</f>
        <v>0</v>
      </c>
      <c r="F124" s="20">
        <f>_xlfn.XLOOKUP(__xlnm._FilterDatabase_156[[#This Row],[SAPSA Number]],'DS Point summary'!A:A,'DS Point summary'!E:E)</f>
        <v>0</v>
      </c>
      <c r="G124" s="17">
        <f>_xlfn.XLOOKUP(__xlnm._FilterDatabase_156[[#This Row],[SAPSA Number]],'DS Point summary'!A:A,'DS Point summary'!F:F)</f>
        <v>0</v>
      </c>
      <c r="H124" s="16">
        <f>_xlfn.XLOOKUP(__xlnm._FilterDatabase_156[[#This Row],[SAPSA Number]],'DS Point summary'!A:A,'DS Point summary'!G:G)</f>
        <v>0</v>
      </c>
      <c r="I124" s="33"/>
      <c r="J124" s="34"/>
      <c r="K124" s="22"/>
      <c r="L124" s="23"/>
      <c r="M124" s="24"/>
      <c r="N124" s="23"/>
      <c r="O124" s="24"/>
      <c r="P124" s="23"/>
      <c r="Q124" s="24"/>
      <c r="R124" s="23"/>
      <c r="S124" s="24"/>
      <c r="T124" s="23"/>
      <c r="U124" s="24"/>
      <c r="V124" s="23"/>
      <c r="W124" s="24"/>
      <c r="X124" s="66"/>
      <c r="Y124" s="66"/>
    </row>
  </sheetData>
  <sheetProtection algorithmName="SHA-512" hashValue="a4BDk5KNSnzi9xD2n2oFSjvcNyr1qeh2aqNbSr+WIlLOb5hJBIwhJYL2pE2p1TqjnHZS35uW0rTVKh8y0l1sbA==" saltValue="34VOpAxHO2DF4IOFbHpmeA==" spinCount="100000" sheet="1" objects="1" scenarios="1"/>
  <conditionalFormatting sqref="G2:G124">
    <cfRule type="cellIs" dxfId="16" priority="2" stopIfTrue="1" operator="equal">
      <formula>0</formula>
    </cfRule>
  </conditionalFormatting>
  <pageMargins left="0.7" right="0.7" top="0.75" bottom="0.75" header="0.3" footer="0.3"/>
  <legacyDrawing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CC1B1-D372-417C-96C1-6C6E8C5A287A}">
  <sheetPr codeName="Sheet4">
    <tabColor rgb="FF0070C0"/>
  </sheetPr>
  <dimension ref="A1:AMJ136"/>
  <sheetViews>
    <sheetView zoomScaleNormal="100" workbookViewId="0">
      <pane xSplit="11" ySplit="1" topLeftCell="L2" activePane="bottomRight" state="frozen"/>
      <selection activeCell="D82" sqref="D82"/>
      <selection pane="topRight" activeCell="D82" sqref="D82"/>
      <selection pane="bottomLeft" activeCell="D82" sqref="D82"/>
      <selection pane="bottomRight" activeCell="K134" sqref="K134:K136"/>
    </sheetView>
  </sheetViews>
  <sheetFormatPr defaultRowHeight="15" x14ac:dyDescent="0.25"/>
  <cols>
    <col min="1" max="1" width="10.42578125" style="37" bestFit="1" customWidth="1"/>
    <col min="2" max="2" width="10.28515625" style="16" customWidth="1"/>
    <col min="3" max="3" width="10.28515625" style="16" hidden="1" customWidth="1"/>
    <col min="4" max="4" width="20.140625" style="16" bestFit="1" customWidth="1"/>
    <col min="5" max="5" width="19.140625" style="16" customWidth="1"/>
    <col min="6" max="6" width="8.140625" style="16" customWidth="1"/>
    <col min="7" max="7" width="6.42578125" style="16" customWidth="1"/>
    <col min="8" max="8" width="6.7109375" style="16" hidden="1" customWidth="1"/>
    <col min="9" max="9" width="9.140625" style="16" customWidth="1"/>
    <col min="10" max="10" width="7.28515625" style="16" customWidth="1"/>
    <col min="11" max="11" width="8.140625" style="38" customWidth="1"/>
    <col min="12" max="23" width="6.85546875" style="16" customWidth="1"/>
    <col min="24" max="1024" width="10.28515625" style="16" customWidth="1"/>
  </cols>
  <sheetData>
    <row r="1" spans="1:23" ht="30" x14ac:dyDescent="0.25">
      <c r="A1" s="10" t="s">
        <v>348</v>
      </c>
      <c r="B1" s="11" t="s">
        <v>317</v>
      </c>
      <c r="C1" s="11" t="s">
        <v>698</v>
      </c>
      <c r="D1" s="11" t="s">
        <v>3</v>
      </c>
      <c r="E1" s="11" t="s">
        <v>4</v>
      </c>
      <c r="F1" s="11" t="s">
        <v>5</v>
      </c>
      <c r="G1" s="12" t="s">
        <v>318</v>
      </c>
      <c r="H1" s="13" t="s">
        <v>8</v>
      </c>
      <c r="I1" s="14" t="s">
        <v>349</v>
      </c>
      <c r="J1" s="14" t="s">
        <v>350</v>
      </c>
      <c r="K1" s="15" t="s">
        <v>351</v>
      </c>
      <c r="L1" s="14" t="s">
        <v>352</v>
      </c>
      <c r="M1" s="14" t="s">
        <v>353</v>
      </c>
      <c r="N1" s="14" t="s">
        <v>354</v>
      </c>
      <c r="O1" s="14" t="s">
        <v>355</v>
      </c>
      <c r="P1" s="14" t="s">
        <v>347</v>
      </c>
      <c r="Q1" s="14" t="s">
        <v>356</v>
      </c>
      <c r="R1" s="14" t="s">
        <v>357</v>
      </c>
      <c r="S1" s="14" t="s">
        <v>358</v>
      </c>
      <c r="T1" s="14" t="s">
        <v>359</v>
      </c>
      <c r="U1" s="14" t="s">
        <v>360</v>
      </c>
      <c r="V1" s="14" t="s">
        <v>361</v>
      </c>
      <c r="W1" s="14" t="s">
        <v>362</v>
      </c>
    </row>
    <row r="2" spans="1:23" ht="14.45" customHeight="1" x14ac:dyDescent="0.25">
      <c r="A2" s="17">
        <f>RANK(K2,K$2:K$149,0)</f>
        <v>1</v>
      </c>
      <c r="B2" s="25">
        <v>601</v>
      </c>
      <c r="C2" s="25" t="str">
        <f>_xlfn.XLOOKUP(__xlnm._FilterDatabase_15[[#This Row],[SAPSA Number]],Table1[SAPSA number],Table1[Paid up])</f>
        <v>Y</v>
      </c>
      <c r="D2" s="19" t="str">
        <f>_xlfn.XLOOKUP(__xlnm._FilterDatabase_15[[#This Row],[SAPSA Number]],'DS Point summary'!A:A,'DS Point summary'!C:C)</f>
        <v>Piero</v>
      </c>
      <c r="E2" s="19" t="str">
        <f>_xlfn.XLOOKUP(__xlnm._FilterDatabase_15[[#This Row],[SAPSA Number]],'DS Point summary'!A:A,'DS Point summary'!D:D)</f>
        <v>Cupido</v>
      </c>
      <c r="F2" s="20" t="str">
        <f>_xlfn.XLOOKUP(__xlnm._FilterDatabase_15[[#This Row],[SAPSA Number]],'DS Point summary'!A:A,'DS Point summary'!E:E)</f>
        <v>P</v>
      </c>
      <c r="G2" s="17" t="str">
        <f ca="1">_xlfn.XLOOKUP(__xlnm._FilterDatabase_15[[#This Row],[SAPSA Number]],'DS Point summary'!A:A,'DS Point summary'!F:F)</f>
        <v xml:space="preserve"> </v>
      </c>
      <c r="H2" s="19">
        <f ca="1">_xlfn.XLOOKUP(__xlnm._FilterDatabase_15[[#This Row],[SAPSA Number]],'DS Point summary'!A:A,'DS Point summary'!G:G)</f>
        <v>46</v>
      </c>
      <c r="I2" s="19" t="s">
        <v>364</v>
      </c>
      <c r="J2" s="21">
        <f>(IF(L2&gt;0,1,0)+(IF(M2&gt;0,1,0))+(IF(N2&gt;0,1,0))+(IF(O2&gt;0,1,0))+(IF(P2&gt;0,1,0))+(IF(Q2&gt;0,1,0))+(IF(R2&gt;0,1,0))+(IF(S2&gt;0,1,0))+(IF(T2&gt;0,1,0))+(IF(U2&gt;0,1,0))+(IF(V2&gt;0,1,0))+(IF(W2&gt;0,1,0)))</f>
        <v>6</v>
      </c>
      <c r="K2" s="22">
        <f>(LARGE(L2:W2,1)+LARGE(L2:W2,2)+LARGE(L2:W2,3)+LARGE(L2:W2,4)+LARGE(L2:W2,5))/5</f>
        <v>99.357240000000004</v>
      </c>
      <c r="L2" s="23">
        <v>99.299899999999994</v>
      </c>
      <c r="M2" s="24">
        <v>0</v>
      </c>
      <c r="N2" s="23">
        <v>100</v>
      </c>
      <c r="O2" s="24">
        <v>97.4863</v>
      </c>
      <c r="P2" s="23">
        <v>0</v>
      </c>
      <c r="Q2" s="24">
        <v>0</v>
      </c>
      <c r="R2" s="23">
        <v>0</v>
      </c>
      <c r="S2" s="24">
        <v>100</v>
      </c>
      <c r="T2" s="23">
        <v>100</v>
      </c>
      <c r="U2" s="24">
        <v>0</v>
      </c>
      <c r="V2" s="23">
        <v>0</v>
      </c>
      <c r="W2" s="24">
        <v>59.713799999999999</v>
      </c>
    </row>
    <row r="3" spans="1:23" ht="14.45" customHeight="1" x14ac:dyDescent="0.25">
      <c r="A3" s="17">
        <f>RANK(K3,K$2:K$149,0)</f>
        <v>2</v>
      </c>
      <c r="B3" s="122">
        <v>4711</v>
      </c>
      <c r="C3" s="25" t="str">
        <f>_xlfn.XLOOKUP(__xlnm._FilterDatabase_15[[#This Row],[SAPSA Number]],Table1[SAPSA number],Table1[Paid up])</f>
        <v>Y</v>
      </c>
      <c r="D3" s="19" t="str">
        <f>_xlfn.XLOOKUP(__xlnm._FilterDatabase_15[[#This Row],[SAPSA Number]],'DS Point summary'!A:A,'DS Point summary'!C:C)</f>
        <v>Dirk</v>
      </c>
      <c r="E3" s="19" t="str">
        <f>_xlfn.XLOOKUP(__xlnm._FilterDatabase_15[[#This Row],[SAPSA Number]],'DS Point summary'!A:A,'DS Point summary'!D:D)</f>
        <v>van der Walt</v>
      </c>
      <c r="F3" s="20" t="str">
        <f>_xlfn.XLOOKUP(__xlnm._FilterDatabase_15[[#This Row],[SAPSA Number]],'DS Point summary'!A:A,'DS Point summary'!E:E)</f>
        <v>D</v>
      </c>
      <c r="G3" s="17" t="str">
        <f ca="1">_xlfn.XLOOKUP(__xlnm._FilterDatabase_15[[#This Row],[SAPSA Number]],'DS Point summary'!A:A,'DS Point summary'!F:F)</f>
        <v xml:space="preserve"> </v>
      </c>
      <c r="H3" s="19">
        <f>_xlfn.XLOOKUP(__xlnm._FilterDatabase_15[[#This Row],[SAPSA Number]],'DS Point summary'!A:A,'DS Point summary'!G:G)</f>
        <v>0</v>
      </c>
      <c r="I3" s="19" t="s">
        <v>364</v>
      </c>
      <c r="J3" s="21">
        <f>(IF(L3&gt;0,1,0)+(IF(M3&gt;0,1,0))+(IF(N3&gt;0,1,0))+(IF(O3&gt;0,1,0))+(IF(P3&gt;0,1,0))+(IF(Q3&gt;0,1,0))+(IF(R3&gt;0,1,0))+(IF(S3&gt;0,1,0))+(IF(T3&gt;0,1,0))+(IF(U3&gt;0,1,0))+(IF(V3&gt;0,1,0))+(IF(W3&gt;0,1,0)))</f>
        <v>4</v>
      </c>
      <c r="K3" s="22">
        <f>(LARGE(L3:W3,1)+LARGE(L3:W3,2)+LARGE(L3:W3,3)+LARGE(L3:W3,4)+LARGE(L3:W3,5))/5</f>
        <v>75.906239999999997</v>
      </c>
      <c r="L3" s="23">
        <v>0</v>
      </c>
      <c r="M3" s="24">
        <v>0</v>
      </c>
      <c r="N3" s="23">
        <v>0</v>
      </c>
      <c r="O3" s="24">
        <v>100</v>
      </c>
      <c r="P3" s="23">
        <v>0</v>
      </c>
      <c r="Q3" s="24">
        <v>79.531199999999998</v>
      </c>
      <c r="R3" s="23">
        <v>100</v>
      </c>
      <c r="S3" s="24">
        <v>0</v>
      </c>
      <c r="T3" s="23">
        <v>0</v>
      </c>
      <c r="U3" s="24">
        <v>0</v>
      </c>
      <c r="V3" s="23">
        <v>0</v>
      </c>
      <c r="W3" s="24">
        <v>100</v>
      </c>
    </row>
    <row r="4" spans="1:23" ht="14.45" customHeight="1" x14ac:dyDescent="0.25">
      <c r="A4" s="17">
        <f>RANK(K4,K$2:K$149,0)</f>
        <v>3</v>
      </c>
      <c r="B4" s="25">
        <v>1716</v>
      </c>
      <c r="C4" s="25" t="str">
        <f>_xlfn.XLOOKUP(__xlnm._FilterDatabase_15[[#This Row],[SAPSA Number]],Table1[SAPSA number],Table1[Paid up])</f>
        <v>Y</v>
      </c>
      <c r="D4" s="19" t="str">
        <f>_xlfn.XLOOKUP(__xlnm._FilterDatabase_15[[#This Row],[SAPSA Number]],'DS Point summary'!A:A,'DS Point summary'!C:C)</f>
        <v>Albert</v>
      </c>
      <c r="E4" s="19" t="str">
        <f>_xlfn.XLOOKUP(__xlnm._FilterDatabase_15[[#This Row],[SAPSA Number]],'DS Point summary'!A:A,'DS Point summary'!D:D)</f>
        <v>Wöcke</v>
      </c>
      <c r="F4" s="20" t="str">
        <f>_xlfn.XLOOKUP(__xlnm._FilterDatabase_15[[#This Row],[SAPSA Number]],'DS Point summary'!A:A,'DS Point summary'!E:E)</f>
        <v>A</v>
      </c>
      <c r="G4" s="17" t="str">
        <f ca="1">_xlfn.XLOOKUP(__xlnm._FilterDatabase_15[[#This Row],[SAPSA Number]],'DS Point summary'!A:A,'DS Point summary'!F:F)</f>
        <v>S</v>
      </c>
      <c r="H4" s="19">
        <f ca="1">_xlfn.XLOOKUP(__xlnm._FilterDatabase_15[[#This Row],[SAPSA Number]],'DS Point summary'!A:A,'DS Point summary'!G:G)</f>
        <v>57</v>
      </c>
      <c r="I4" s="19" t="s">
        <v>364</v>
      </c>
      <c r="J4" s="21">
        <f>(IF(L4&gt;0,1,0)+(IF(M4&gt;0,1,0))+(IF(N4&gt;0,1,0))+(IF(O4&gt;0,1,0))+(IF(P4&gt;0,1,0))+(IF(Q4&gt;0,1,0))+(IF(R4&gt;0,1,0))+(IF(S4&gt;0,1,0))+(IF(T4&gt;0,1,0))+(IF(U4&gt;0,1,0))+(IF(V4&gt;0,1,0))+(IF(W4&gt;0,1,0)))</f>
        <v>5</v>
      </c>
      <c r="K4" s="22">
        <f>(LARGE(L4:W4,1)+LARGE(L4:W4,2)+LARGE(L4:W4,3)+LARGE(L4:W4,4)+LARGE(L4:W4,5))/5</f>
        <v>67.019419999999997</v>
      </c>
      <c r="L4" s="23">
        <v>68.171599999999998</v>
      </c>
      <c r="M4" s="24">
        <v>61.714500000000001</v>
      </c>
      <c r="N4" s="23">
        <v>62.773400000000002</v>
      </c>
      <c r="O4" s="24">
        <v>53.494300000000003</v>
      </c>
      <c r="P4" s="23">
        <v>88.943299999999994</v>
      </c>
      <c r="Q4" s="24">
        <v>0</v>
      </c>
      <c r="R4" s="23">
        <v>0</v>
      </c>
      <c r="S4" s="24">
        <v>0</v>
      </c>
      <c r="T4" s="23">
        <v>0</v>
      </c>
      <c r="U4" s="24">
        <v>0</v>
      </c>
      <c r="V4" s="23">
        <v>0</v>
      </c>
      <c r="W4" s="24">
        <v>0</v>
      </c>
    </row>
    <row r="5" spans="1:23" ht="14.45" customHeight="1" x14ac:dyDescent="0.25">
      <c r="A5" s="17">
        <f>RANK(K5,K$2:K$149,0)</f>
        <v>4</v>
      </c>
      <c r="B5" s="25">
        <v>3832</v>
      </c>
      <c r="C5" s="25" t="str">
        <f>_xlfn.XLOOKUP(__xlnm._FilterDatabase_15[[#This Row],[SAPSA Number]],Table1[SAPSA number],Table1[Paid up])</f>
        <v>Y</v>
      </c>
      <c r="D5" s="19" t="str">
        <f>_xlfn.XLOOKUP(__xlnm._FilterDatabase_15[[#This Row],[SAPSA Number]],'DS Point summary'!A:A,'DS Point summary'!C:C)</f>
        <v>Dion Rowlands</v>
      </c>
      <c r="E5" s="19" t="str">
        <f>_xlfn.XLOOKUP(__xlnm._FilterDatabase_15[[#This Row],[SAPSA Number]],'DS Point summary'!A:A,'DS Point summary'!D:D)</f>
        <v>Stead</v>
      </c>
      <c r="F5" s="20" t="str">
        <f>_xlfn.XLOOKUP(__xlnm._FilterDatabase_15[[#This Row],[SAPSA Number]],'DS Point summary'!A:A,'DS Point summary'!E:E)</f>
        <v>DR</v>
      </c>
      <c r="G5" s="17" t="str">
        <f ca="1">_xlfn.XLOOKUP(__xlnm._FilterDatabase_15[[#This Row],[SAPSA Number]],'DS Point summary'!A:A,'DS Point summary'!F:F)</f>
        <v>S</v>
      </c>
      <c r="H5" s="19">
        <f ca="1">_xlfn.XLOOKUP(__xlnm._FilterDatabase_15[[#This Row],[SAPSA Number]],'DS Point summary'!A:A,'DS Point summary'!G:G)</f>
        <v>52</v>
      </c>
      <c r="I5" s="19" t="s">
        <v>364</v>
      </c>
      <c r="J5" s="21">
        <f>(IF(L5&gt;0,1,0)+(IF(M5&gt;0,1,0))+(IF(N5&gt;0,1,0))+(IF(O5&gt;0,1,0))+(IF(P5&gt;0,1,0))+(IF(Q5&gt;0,1,0))+(IF(R5&gt;0,1,0))+(IF(S5&gt;0,1,0))+(IF(T5&gt;0,1,0))+(IF(U5&gt;0,1,0))+(IF(V5&gt;0,1,0))+(IF(W5&gt;0,1,0)))</f>
        <v>3</v>
      </c>
      <c r="K5" s="22">
        <f>(LARGE(L5:W5,1)+LARGE(L5:W5,2)+LARGE(L5:W5,3)+LARGE(L5:W5,4)+LARGE(L5:W5,5))/5</f>
        <v>54.470399999999998</v>
      </c>
      <c r="L5" s="23">
        <v>100</v>
      </c>
      <c r="M5" s="24">
        <v>72.447299999999998</v>
      </c>
      <c r="N5" s="23">
        <v>99.904700000000005</v>
      </c>
      <c r="O5" s="24">
        <v>0</v>
      </c>
      <c r="P5" s="23">
        <v>0</v>
      </c>
      <c r="Q5" s="24">
        <v>0</v>
      </c>
      <c r="R5" s="23">
        <v>0</v>
      </c>
      <c r="S5" s="24">
        <v>0</v>
      </c>
      <c r="T5" s="23">
        <v>0</v>
      </c>
      <c r="U5" s="24">
        <v>0</v>
      </c>
      <c r="V5" s="23">
        <v>0</v>
      </c>
      <c r="W5" s="24">
        <v>0</v>
      </c>
    </row>
    <row r="6" spans="1:23" ht="14.45" customHeight="1" x14ac:dyDescent="0.25">
      <c r="A6" s="17">
        <f>RANK(K6,K$2:K$149,0)</f>
        <v>5</v>
      </c>
      <c r="B6" s="25">
        <v>807</v>
      </c>
      <c r="C6" s="25" t="str">
        <f>_xlfn.XLOOKUP(__xlnm._FilterDatabase_15[[#This Row],[SAPSA Number]],Table1[SAPSA number],Table1[Paid up])</f>
        <v>Y</v>
      </c>
      <c r="D6" s="19" t="str">
        <f>_xlfn.XLOOKUP(__xlnm._FilterDatabase_15[[#This Row],[SAPSA Number]],'DS Point summary'!A:A,'DS Point summary'!C:C)</f>
        <v>Frederik Christoffel</v>
      </c>
      <c r="E6" s="19" t="str">
        <f>_xlfn.XLOOKUP(__xlnm._FilterDatabase_15[[#This Row],[SAPSA Number]],'DS Point summary'!A:A,'DS Point summary'!D:D)</f>
        <v>Truter</v>
      </c>
      <c r="F6" s="20" t="str">
        <f>_xlfn.XLOOKUP(__xlnm._FilterDatabase_15[[#This Row],[SAPSA Number]],'DS Point summary'!A:A,'DS Point summary'!E:E)</f>
        <v>FC</v>
      </c>
      <c r="G6" s="17" t="str">
        <f ca="1">_xlfn.XLOOKUP(__xlnm._FilterDatabase_15[[#This Row],[SAPSA Number]],'DS Point summary'!A:A,'DS Point summary'!F:F)</f>
        <v xml:space="preserve"> </v>
      </c>
      <c r="H6" s="19">
        <f ca="1">_xlfn.XLOOKUP(__xlnm._FilterDatabase_15[[#This Row],[SAPSA Number]],'DS Point summary'!A:A,'DS Point summary'!G:G)</f>
        <v>22</v>
      </c>
      <c r="I6" s="19" t="s">
        <v>364</v>
      </c>
      <c r="J6" s="21">
        <f>(IF(L6&gt;0,1,0)+(IF(M6&gt;0,1,0))+(IF(N6&gt;0,1,0))+(IF(O6&gt;0,1,0))+(IF(P6&gt;0,1,0))+(IF(Q6&gt;0,1,0))+(IF(R6&gt;0,1,0))+(IF(S6&gt;0,1,0))+(IF(T6&gt;0,1,0))+(IF(U6&gt;0,1,0))+(IF(V6&gt;0,1,0))+(IF(W6&gt;0,1,0)))</f>
        <v>3</v>
      </c>
      <c r="K6" s="22">
        <f>(LARGE(L6:W6,1)+LARGE(L6:W6,2)+LARGE(L6:W6,3)+LARGE(L6:W6,4)+LARGE(L6:W6,5))/5</f>
        <v>54.181359999999998</v>
      </c>
      <c r="L6" s="23">
        <v>0</v>
      </c>
      <c r="M6" s="24">
        <v>0</v>
      </c>
      <c r="N6" s="23">
        <v>0</v>
      </c>
      <c r="O6" s="24">
        <v>0</v>
      </c>
      <c r="P6" s="23">
        <v>0</v>
      </c>
      <c r="Q6" s="24">
        <v>0</v>
      </c>
      <c r="R6" s="23">
        <v>0</v>
      </c>
      <c r="S6" s="24">
        <v>79.394999999999996</v>
      </c>
      <c r="T6" s="23">
        <v>0</v>
      </c>
      <c r="U6" s="24">
        <v>100</v>
      </c>
      <c r="V6" s="23">
        <v>0</v>
      </c>
      <c r="W6" s="24">
        <v>91.511799999999994</v>
      </c>
    </row>
    <row r="7" spans="1:23" ht="14.45" customHeight="1" x14ac:dyDescent="0.25">
      <c r="A7" s="17">
        <f>RANK(K7,K$2:K$149,0)</f>
        <v>6</v>
      </c>
      <c r="B7" s="40">
        <v>6968</v>
      </c>
      <c r="C7" s="25" t="str">
        <f>_xlfn.XLOOKUP(__xlnm._FilterDatabase_15[[#This Row],[SAPSA Number]],Table1[SAPSA number],Table1[Paid up])</f>
        <v>Y</v>
      </c>
      <c r="D7" s="19" t="str">
        <f>_xlfn.XLOOKUP(__xlnm._FilterDatabase_15[[#This Row],[SAPSA Number]],'DS Point summary'!A:A,'DS Point summary'!C:C)</f>
        <v>Ian John</v>
      </c>
      <c r="E7" s="19" t="str">
        <f>_xlfn.XLOOKUP(__xlnm._FilterDatabase_15[[#This Row],[SAPSA Number]],'DS Point summary'!A:A,'DS Point summary'!D:D)</f>
        <v>Kewley</v>
      </c>
      <c r="F7" s="20" t="str">
        <f>_xlfn.XLOOKUP(__xlnm._FilterDatabase_15[[#This Row],[SAPSA Number]],'DS Point summary'!A:A,'DS Point summary'!E:E)</f>
        <v>IJ</v>
      </c>
      <c r="G7" s="17" t="str">
        <f ca="1">_xlfn.XLOOKUP(__xlnm._FilterDatabase_15[[#This Row],[SAPSA Number]],'DS Point summary'!A:A,'DS Point summary'!F:F)</f>
        <v xml:space="preserve"> </v>
      </c>
      <c r="H7" s="19">
        <f ca="1">_xlfn.XLOOKUP(__xlnm._FilterDatabase_15[[#This Row],[SAPSA Number]],'DS Point summary'!A:A,'DS Point summary'!G:G)</f>
        <v>44</v>
      </c>
      <c r="I7" s="19" t="s">
        <v>364</v>
      </c>
      <c r="J7" s="21">
        <f>(IF(L7&gt;0,1,0)+(IF(M7&gt;0,1,0))+(IF(N7&gt;0,1,0))+(IF(O7&gt;0,1,0))+(IF(P7&gt;0,1,0))+(IF(Q7&gt;0,1,0))+(IF(R7&gt;0,1,0))+(IF(S7&gt;0,1,0))+(IF(T7&gt;0,1,0))+(IF(U7&gt;0,1,0))+(IF(V7&gt;0,1,0))+(IF(W7&gt;0,1,0)))</f>
        <v>3</v>
      </c>
      <c r="K7" s="22">
        <f>(LARGE(L7:W7,1)+LARGE(L7:W7,2)+LARGE(L7:W7,3)+LARGE(L7:W7,4)+LARGE(L7:W7,5))/5</f>
        <v>45.230779999999996</v>
      </c>
      <c r="L7" s="23">
        <v>0</v>
      </c>
      <c r="M7" s="24">
        <v>55.281799999999997</v>
      </c>
      <c r="N7" s="23">
        <v>0</v>
      </c>
      <c r="O7" s="24">
        <v>0</v>
      </c>
      <c r="P7" s="23">
        <v>100</v>
      </c>
      <c r="Q7" s="24">
        <v>0</v>
      </c>
      <c r="R7" s="23">
        <v>0</v>
      </c>
      <c r="S7" s="24">
        <v>0</v>
      </c>
      <c r="T7" s="23">
        <v>0</v>
      </c>
      <c r="U7" s="24">
        <v>0</v>
      </c>
      <c r="V7" s="23">
        <v>0</v>
      </c>
      <c r="W7" s="24">
        <v>70.872100000000003</v>
      </c>
    </row>
    <row r="8" spans="1:23" ht="14.45" customHeight="1" x14ac:dyDescent="0.25">
      <c r="A8" s="17">
        <f>RANK(K8,K$2:K$149,0)</f>
        <v>7</v>
      </c>
      <c r="B8" s="18">
        <v>2651</v>
      </c>
      <c r="C8" s="25" t="str">
        <f>_xlfn.XLOOKUP(__xlnm._FilterDatabase_15[[#This Row],[SAPSA Number]],Table1[SAPSA number],Table1[Paid up])</f>
        <v>Y</v>
      </c>
      <c r="D8" s="19" t="str">
        <f>_xlfn.XLOOKUP(__xlnm._FilterDatabase_15[[#This Row],[SAPSA Number]],'DS Point summary'!A:A,'DS Point summary'!C:C)</f>
        <v>Paul Herman</v>
      </c>
      <c r="E8" s="19" t="str">
        <f>_xlfn.XLOOKUP(__xlnm._FilterDatabase_15[[#This Row],[SAPSA Number]],'DS Point summary'!A:A,'DS Point summary'!D:D)</f>
        <v>Leuschner</v>
      </c>
      <c r="F8" s="20" t="str">
        <f>_xlfn.XLOOKUP(__xlnm._FilterDatabase_15[[#This Row],[SAPSA Number]],'DS Point summary'!A:A,'DS Point summary'!E:E)</f>
        <v>PH</v>
      </c>
      <c r="G8" s="17" t="str">
        <f ca="1">_xlfn.XLOOKUP(__xlnm._FilterDatabase_15[[#This Row],[SAPSA Number]],'DS Point summary'!A:A,'DS Point summary'!F:F)</f>
        <v>S</v>
      </c>
      <c r="H8" s="19">
        <f ca="1">_xlfn.XLOOKUP(__xlnm._FilterDatabase_15[[#This Row],[SAPSA Number]],'DS Point summary'!A:A,'DS Point summary'!G:G)</f>
        <v>50</v>
      </c>
      <c r="I8" s="19" t="s">
        <v>364</v>
      </c>
      <c r="J8" s="21">
        <f>(IF(L8&gt;0,1,0)+(IF(M8&gt;0,1,0))+(IF(N8&gt;0,1,0))+(IF(O8&gt;0,1,0))+(IF(P8&gt;0,1,0))+(IF(Q8&gt;0,1,0))+(IF(R8&gt;0,1,0))+(IF(S8&gt;0,1,0))+(IF(T8&gt;0,1,0))+(IF(U8&gt;0,1,0))+(IF(V8&gt;0,1,0))+(IF(W8&gt;0,1,0)))</f>
        <v>2</v>
      </c>
      <c r="K8" s="22">
        <f>(LARGE(L8:W8,1)+LARGE(L8:W8,2)+LARGE(L8:W8,3)+LARGE(L8:W8,4)+LARGE(L8:W8,5))/5</f>
        <v>30.167359999999995</v>
      </c>
      <c r="L8" s="23">
        <v>0</v>
      </c>
      <c r="M8" s="24">
        <v>0</v>
      </c>
      <c r="N8" s="23">
        <v>0</v>
      </c>
      <c r="O8" s="24">
        <v>0</v>
      </c>
      <c r="P8" s="23">
        <v>0</v>
      </c>
      <c r="Q8" s="24">
        <v>0</v>
      </c>
      <c r="R8" s="23">
        <v>0</v>
      </c>
      <c r="S8" s="24">
        <v>67.335099999999997</v>
      </c>
      <c r="T8" s="23">
        <v>83.5017</v>
      </c>
      <c r="U8" s="24">
        <v>0</v>
      </c>
      <c r="V8" s="23">
        <v>0</v>
      </c>
      <c r="W8" s="24">
        <v>0</v>
      </c>
    </row>
    <row r="9" spans="1:23" ht="14.45" customHeight="1" x14ac:dyDescent="0.25">
      <c r="A9" s="17">
        <f>RANK(K9,K$2:K$149,0)</f>
        <v>8</v>
      </c>
      <c r="B9" s="25">
        <v>392</v>
      </c>
      <c r="C9" s="25" t="str">
        <f>_xlfn.XLOOKUP(__xlnm._FilterDatabase_15[[#This Row],[SAPSA Number]],Table1[SAPSA number],Table1[Paid up])</f>
        <v>Y</v>
      </c>
      <c r="D9" s="19" t="str">
        <f>_xlfn.XLOOKUP(__xlnm._FilterDatabase_15[[#This Row],[SAPSA Number]],'DS Point summary'!A:A,'DS Point summary'!C:C)</f>
        <v>Sasha-Lee</v>
      </c>
      <c r="E9" s="19" t="str">
        <f>_xlfn.XLOOKUP(__xlnm._FilterDatabase_15[[#This Row],[SAPSA Number]],'DS Point summary'!A:A,'DS Point summary'!D:D)</f>
        <v>Du Plessis</v>
      </c>
      <c r="F9" s="20" t="str">
        <f>_xlfn.XLOOKUP(__xlnm._FilterDatabase_15[[#This Row],[SAPSA Number]],'DS Point summary'!A:A,'DS Point summary'!E:E)</f>
        <v>SL</v>
      </c>
      <c r="G9" s="17" t="str">
        <f>_xlfn.XLOOKUP(__xlnm._FilterDatabase_15[[#This Row],[SAPSA Number]],'DS Point summary'!A:A,'DS Point summary'!F:F)</f>
        <v>Lady</v>
      </c>
      <c r="H9" s="19">
        <f ca="1">_xlfn.XLOOKUP(__xlnm._FilterDatabase_15[[#This Row],[SAPSA Number]],'DS Point summary'!A:A,'DS Point summary'!G:G)</f>
        <v>31</v>
      </c>
      <c r="I9" s="19" t="s">
        <v>364</v>
      </c>
      <c r="J9" s="21">
        <f>(IF(L9&gt;0,1,0)+(IF(M9&gt;0,1,0))+(IF(N9&gt;0,1,0))+(IF(O9&gt;0,1,0))+(IF(P9&gt;0,1,0))+(IF(Q9&gt;0,1,0))+(IF(R9&gt;0,1,0))+(IF(S9&gt;0,1,0))+(IF(T9&gt;0,1,0))+(IF(U9&gt;0,1,0))+(IF(V9&gt;0,1,0))+(IF(W9&gt;0,1,0)))</f>
        <v>1</v>
      </c>
      <c r="K9" s="22">
        <f>(LARGE(L9:W9,1)+LARGE(L9:W9,2)+LARGE(L9:W9,3)+LARGE(L9:W9,4)+LARGE(L9:W9,5))/5</f>
        <v>20</v>
      </c>
      <c r="L9" s="23">
        <v>0</v>
      </c>
      <c r="M9" s="24">
        <v>100</v>
      </c>
      <c r="N9" s="23">
        <v>0</v>
      </c>
      <c r="O9" s="24">
        <v>0</v>
      </c>
      <c r="P9" s="23">
        <v>0</v>
      </c>
      <c r="Q9" s="24">
        <v>0</v>
      </c>
      <c r="R9" s="23">
        <v>0</v>
      </c>
      <c r="S9" s="24">
        <v>0</v>
      </c>
      <c r="T9" s="23">
        <v>0</v>
      </c>
      <c r="U9" s="24">
        <v>0</v>
      </c>
      <c r="V9" s="23">
        <v>0</v>
      </c>
      <c r="W9" s="24">
        <v>0</v>
      </c>
    </row>
    <row r="10" spans="1:23" ht="14.45" customHeight="1" x14ac:dyDescent="0.25">
      <c r="A10" s="17">
        <f>RANK(K10,K$2:K$149,0)</f>
        <v>8</v>
      </c>
      <c r="B10" s="18">
        <v>6564</v>
      </c>
      <c r="C10" s="25" t="str">
        <f>_xlfn.XLOOKUP(__xlnm._FilterDatabase_15[[#This Row],[SAPSA Number]],Table1[SAPSA number],Table1[Paid up])</f>
        <v>Y</v>
      </c>
      <c r="D10" s="19" t="str">
        <f>_xlfn.XLOOKUP(__xlnm._FilterDatabase_15[[#This Row],[SAPSA Number]],'DS Point summary'!A:A,'DS Point summary'!C:C)</f>
        <v xml:space="preserve">Schalk </v>
      </c>
      <c r="E10" s="19" t="str">
        <f>_xlfn.XLOOKUP(__xlnm._FilterDatabase_15[[#This Row],[SAPSA Number]],'DS Point summary'!A:A,'DS Point summary'!D:D)</f>
        <v>van Jaarsveld</v>
      </c>
      <c r="F10" s="20" t="str">
        <f>_xlfn.XLOOKUP(__xlnm._FilterDatabase_15[[#This Row],[SAPSA Number]],'DS Point summary'!A:A,'DS Point summary'!E:E)</f>
        <v>WS</v>
      </c>
      <c r="G10" s="17" t="str">
        <f ca="1">_xlfn.XLOOKUP(__xlnm._FilterDatabase_15[[#This Row],[SAPSA Number]],'DS Point summary'!A:A,'DS Point summary'!F:F)</f>
        <v xml:space="preserve"> </v>
      </c>
      <c r="H10" s="19">
        <f ca="1">_xlfn.XLOOKUP(__xlnm._FilterDatabase_15[[#This Row],[SAPSA Number]],'DS Point summary'!A:A,'DS Point summary'!G:G)</f>
        <v>40</v>
      </c>
      <c r="I10" s="19" t="s">
        <v>364</v>
      </c>
      <c r="J10" s="21">
        <f>(IF(L10&gt;0,1,0)+(IF(M10&gt;0,1,0))+(IF(N10&gt;0,1,0))+(IF(O10&gt;0,1,0))+(IF(P10&gt;0,1,0))+(IF(Q10&gt;0,1,0))+(IF(R10&gt;0,1,0))+(IF(S10&gt;0,1,0))+(IF(T10&gt;0,1,0))+(IF(U10&gt;0,1,0))+(IF(V10&gt;0,1,0))+(IF(W10&gt;0,1,0)))</f>
        <v>1</v>
      </c>
      <c r="K10" s="22">
        <f>(LARGE(L10:W10,1)+LARGE(L10:W10,2)+LARGE(L10:W10,3)+LARGE(L10:W10,4)+LARGE(L10:W10,5))/5</f>
        <v>20</v>
      </c>
      <c r="L10" s="23">
        <v>0</v>
      </c>
      <c r="M10" s="24">
        <v>0</v>
      </c>
      <c r="N10" s="23">
        <v>0</v>
      </c>
      <c r="O10" s="24">
        <v>0</v>
      </c>
      <c r="P10" s="23">
        <v>0</v>
      </c>
      <c r="Q10" s="24">
        <v>100</v>
      </c>
      <c r="R10" s="23">
        <v>0</v>
      </c>
      <c r="S10" s="24">
        <v>0</v>
      </c>
      <c r="T10" s="23">
        <v>0</v>
      </c>
      <c r="U10" s="24">
        <v>0</v>
      </c>
      <c r="V10" s="23">
        <v>0</v>
      </c>
      <c r="W10" s="24">
        <v>0</v>
      </c>
    </row>
    <row r="11" spans="1:23" ht="14.45" customHeight="1" x14ac:dyDescent="0.25">
      <c r="A11" s="17">
        <f>RANK(K11,K$2:K$149,0)</f>
        <v>10</v>
      </c>
      <c r="B11" s="25">
        <v>4624</v>
      </c>
      <c r="C11" s="25" t="str">
        <f>_xlfn.XLOOKUP(__xlnm._FilterDatabase_15[[#This Row],[SAPSA Number]],Table1[SAPSA number],Table1[Paid up])</f>
        <v>Y</v>
      </c>
      <c r="D11" s="19" t="str">
        <f>_xlfn.XLOOKUP(__xlnm._FilterDatabase_15[[#This Row],[SAPSA Number]],'DS Point summary'!A:A,'DS Point summary'!C:C)</f>
        <v>Stephanus Christiaan</v>
      </c>
      <c r="E11" s="19" t="str">
        <f>_xlfn.XLOOKUP(__xlnm._FilterDatabase_15[[#This Row],[SAPSA Number]],'DS Point summary'!A:A,'DS Point summary'!D:D)</f>
        <v>Bester</v>
      </c>
      <c r="F11" s="20" t="str">
        <f>_xlfn.XLOOKUP(__xlnm._FilterDatabase_15[[#This Row],[SAPSA Number]],'DS Point summary'!A:A,'DS Point summary'!E:E)</f>
        <v>SC</v>
      </c>
      <c r="G11" s="17" t="str">
        <f ca="1">_xlfn.XLOOKUP(__xlnm._FilterDatabase_15[[#This Row],[SAPSA Number]],'DS Point summary'!A:A,'DS Point summary'!F:F)</f>
        <v>S</v>
      </c>
      <c r="H11" s="19">
        <f ca="1">_xlfn.XLOOKUP(__xlnm._FilterDatabase_15[[#This Row],[SAPSA Number]],'DS Point summary'!A:A,'DS Point summary'!G:G)</f>
        <v>56</v>
      </c>
      <c r="I11" s="19" t="s">
        <v>364</v>
      </c>
      <c r="J11" s="21">
        <f>(IF(L11&gt;0,1,0)+(IF(M11&gt;0,1,0))+(IF(N11&gt;0,1,0))+(IF(O11&gt;0,1,0))+(IF(P11&gt;0,1,0))+(IF(Q11&gt;0,1,0))+(IF(R11&gt;0,1,0))+(IF(S11&gt;0,1,0))+(IF(T11&gt;0,1,0))+(IF(U11&gt;0,1,0))+(IF(V11&gt;0,1,0))+(IF(W11&gt;0,1,0)))</f>
        <v>1</v>
      </c>
      <c r="K11" s="22">
        <f>(LARGE(L11:W11,1)+LARGE(L11:W11,2)+LARGE(L11:W11,3)+LARGE(L11:W11,4)+LARGE(L11:W11,5))/5</f>
        <v>16.31024</v>
      </c>
      <c r="L11" s="23">
        <v>0</v>
      </c>
      <c r="M11" s="24">
        <v>0</v>
      </c>
      <c r="N11" s="23">
        <v>0</v>
      </c>
      <c r="O11" s="24">
        <v>0</v>
      </c>
      <c r="P11" s="23">
        <v>0</v>
      </c>
      <c r="Q11" s="24">
        <v>0</v>
      </c>
      <c r="R11" s="23">
        <v>0</v>
      </c>
      <c r="S11" s="24">
        <v>0</v>
      </c>
      <c r="T11" s="23">
        <v>81.551199999999994</v>
      </c>
      <c r="U11" s="24">
        <v>0</v>
      </c>
      <c r="V11" s="23">
        <v>0</v>
      </c>
      <c r="W11" s="24">
        <v>0</v>
      </c>
    </row>
    <row r="12" spans="1:23" ht="14.45" customHeight="1" x14ac:dyDescent="0.25">
      <c r="A12" s="17">
        <f>RANK(K12,K$2:K$149,0)</f>
        <v>11</v>
      </c>
      <c r="B12" s="25">
        <v>7174</v>
      </c>
      <c r="C12" s="25" t="str">
        <f>_xlfn.XLOOKUP(__xlnm._FilterDatabase_15[[#This Row],[SAPSA Number]],Table1[SAPSA number],Table1[Paid up])</f>
        <v>Y</v>
      </c>
      <c r="D12" s="19" t="str">
        <f>_xlfn.XLOOKUP(__xlnm._FilterDatabase_15[[#This Row],[SAPSA Number]],'DS Point summary'!A:A,'DS Point summary'!C:C)</f>
        <v>Jacobus Francois</v>
      </c>
      <c r="E12" s="19" t="str">
        <f>_xlfn.XLOOKUP(__xlnm._FilterDatabase_15[[#This Row],[SAPSA Number]],'DS Point summary'!A:A,'DS Point summary'!D:D)</f>
        <v>Jansen</v>
      </c>
      <c r="F12" s="20" t="str">
        <f>_xlfn.XLOOKUP(__xlnm._FilterDatabase_15[[#This Row],[SAPSA Number]],'DS Point summary'!A:A,'DS Point summary'!E:E)</f>
        <v>JF</v>
      </c>
      <c r="G12" s="17">
        <f>_xlfn.XLOOKUP(__xlnm._FilterDatabase_15[[#This Row],[SAPSA Number]],'DS Point summary'!A:A,'DS Point summary'!F:F)</f>
        <v>0</v>
      </c>
      <c r="H12" s="19">
        <f>_xlfn.XLOOKUP(__xlnm._FilterDatabase_15[[#This Row],[SAPSA Number]],'DS Point summary'!A:A,'DS Point summary'!G:G)</f>
        <v>0</v>
      </c>
      <c r="I12" s="19" t="s">
        <v>364</v>
      </c>
      <c r="J12" s="21">
        <f>(IF(L12&gt;0,1,0)+(IF(M12&gt;0,1,0))+(IF(N12&gt;0,1,0))+(IF(O12&gt;0,1,0))+(IF(P12&gt;0,1,0))+(IF(Q12&gt;0,1,0))+(IF(R12&gt;0,1,0))+(IF(S12&gt;0,1,0))+(IF(T12&gt;0,1,0))+(IF(U12&gt;0,1,0))+(IF(V12&gt;0,1,0))+(IF(W12&gt;0,1,0)))</f>
        <v>1</v>
      </c>
      <c r="K12" s="22">
        <f>(LARGE(L12:W12,1)+LARGE(L12:W12,2)+LARGE(L12:W12,3)+LARGE(L12:W12,4)+LARGE(L12:W12,5))/5</f>
        <v>10.54814</v>
      </c>
      <c r="L12" s="23">
        <v>0</v>
      </c>
      <c r="M12" s="24">
        <v>0</v>
      </c>
      <c r="N12" s="23">
        <v>0</v>
      </c>
      <c r="O12" s="24">
        <v>0</v>
      </c>
      <c r="P12" s="23">
        <v>0</v>
      </c>
      <c r="Q12" s="24">
        <v>52.740699999999997</v>
      </c>
      <c r="R12" s="23">
        <v>0</v>
      </c>
      <c r="S12" s="24">
        <v>0</v>
      </c>
      <c r="T12" s="23">
        <v>0</v>
      </c>
      <c r="U12" s="24">
        <v>0</v>
      </c>
      <c r="V12" s="23">
        <v>0</v>
      </c>
      <c r="W12" s="24">
        <v>0</v>
      </c>
    </row>
    <row r="13" spans="1:23" ht="14.45" customHeight="1" x14ac:dyDescent="0.25">
      <c r="A13" s="17">
        <f>RANK(K13,K$2:K$149,0)</f>
        <v>12</v>
      </c>
      <c r="B13" s="25">
        <v>591</v>
      </c>
      <c r="C13" s="25" t="str">
        <f>_xlfn.XLOOKUP(__xlnm._FilterDatabase_15[[#This Row],[SAPSA Number]],Table1[SAPSA number],Table1[Paid up])</f>
        <v>Y</v>
      </c>
      <c r="D13" s="19" t="str">
        <f>_xlfn.XLOOKUP(__xlnm._FilterDatabase_15[[#This Row],[SAPSA Number]],'DS Point summary'!A:A,'DS Point summary'!C:C)</f>
        <v>Enrico</v>
      </c>
      <c r="E13" s="19" t="str">
        <f>_xlfn.XLOOKUP(__xlnm._FilterDatabase_15[[#This Row],[SAPSA Number]],'DS Point summary'!A:A,'DS Point summary'!D:D)</f>
        <v>Cupido</v>
      </c>
      <c r="F13" s="20" t="str">
        <f>_xlfn.XLOOKUP(__xlnm._FilterDatabase_15[[#This Row],[SAPSA Number]],'DS Point summary'!A:A,'DS Point summary'!E:E)</f>
        <v>E</v>
      </c>
      <c r="G13" s="17" t="str">
        <f ca="1">_xlfn.XLOOKUP(__xlnm._FilterDatabase_15[[#This Row],[SAPSA Number]],'DS Point summary'!A:A,'DS Point summary'!F:F)</f>
        <v>GS</v>
      </c>
      <c r="H13" s="19">
        <f ca="1">_xlfn.XLOOKUP(__xlnm._FilterDatabase_15[[#This Row],[SAPSA Number]],'DS Point summary'!A:A,'DS Point summary'!G:G)</f>
        <v>74</v>
      </c>
      <c r="I13" s="19" t="s">
        <v>364</v>
      </c>
      <c r="J13" s="21">
        <f>(IF(L13&gt;0,1,0)+(IF(M13&gt;0,1,0))+(IF(N13&gt;0,1,0))+(IF(O13&gt;0,1,0))+(IF(P13&gt;0,1,0))+(IF(Q13&gt;0,1,0))+(IF(R13&gt;0,1,0))+(IF(S13&gt;0,1,0))+(IF(T13&gt;0,1,0))+(IF(U13&gt;0,1,0))+(IF(V13&gt;0,1,0))+(IF(W13&gt;0,1,0)))</f>
        <v>1</v>
      </c>
      <c r="K13" s="22">
        <f>(LARGE(L13:W13,1)+LARGE(L13:W13,2)+LARGE(L13:W13,3)+LARGE(L13:W13,4)+LARGE(L13:W13,5))/5</f>
        <v>9.8985000000000003</v>
      </c>
      <c r="L13" s="23">
        <v>0</v>
      </c>
      <c r="M13" s="24">
        <v>0</v>
      </c>
      <c r="N13" s="23">
        <v>0</v>
      </c>
      <c r="O13" s="24">
        <v>49.4925</v>
      </c>
      <c r="P13" s="23">
        <v>0</v>
      </c>
      <c r="Q13" s="24">
        <v>0</v>
      </c>
      <c r="R13" s="23">
        <v>0</v>
      </c>
      <c r="S13" s="24">
        <v>0</v>
      </c>
      <c r="T13" s="23">
        <v>0</v>
      </c>
      <c r="U13" s="24">
        <v>0</v>
      </c>
      <c r="V13" s="23">
        <v>0</v>
      </c>
      <c r="W13" s="24">
        <v>0</v>
      </c>
    </row>
    <row r="14" spans="1:23" ht="14.45" customHeight="1" x14ac:dyDescent="0.25">
      <c r="A14" s="17">
        <f>RANK(K14,K$2:K$149,0)</f>
        <v>13</v>
      </c>
      <c r="B14" s="25">
        <v>7173</v>
      </c>
      <c r="C14" s="25" t="str">
        <f>_xlfn.XLOOKUP(__xlnm._FilterDatabase_15[[#This Row],[SAPSA Number]],Table1[SAPSA number],Table1[Paid up])</f>
        <v>Y</v>
      </c>
      <c r="D14" s="19" t="str">
        <f>_xlfn.XLOOKUP(__xlnm._FilterDatabase_15[[#This Row],[SAPSA Number]],'DS Point summary'!A:A,'DS Point summary'!C:C)</f>
        <v xml:space="preserve">Gideon Joubert </v>
      </c>
      <c r="E14" s="19" t="str">
        <f>_xlfn.XLOOKUP(__xlnm._FilterDatabase_15[[#This Row],[SAPSA Number]],'DS Point summary'!A:A,'DS Point summary'!D:D)</f>
        <v>Jansen</v>
      </c>
      <c r="F14" s="20" t="str">
        <f>_xlfn.XLOOKUP(__xlnm._FilterDatabase_15[[#This Row],[SAPSA Number]],'DS Point summary'!A:A,'DS Point summary'!E:E)</f>
        <v>GJ</v>
      </c>
      <c r="G14" s="17">
        <f>_xlfn.XLOOKUP(__xlnm._FilterDatabase_15[[#This Row],[SAPSA Number]],'DS Point summary'!A:A,'DS Point summary'!F:F)</f>
        <v>0</v>
      </c>
      <c r="H14" s="19">
        <f>_xlfn.XLOOKUP(__xlnm._FilterDatabase_15[[#This Row],[SAPSA Number]],'DS Point summary'!A:A,'DS Point summary'!G:G)</f>
        <v>0</v>
      </c>
      <c r="I14" s="19" t="s">
        <v>364</v>
      </c>
      <c r="J14" s="21">
        <f>(IF(L14&gt;0,1,0)+(IF(M14&gt;0,1,0))+(IF(N14&gt;0,1,0))+(IF(O14&gt;0,1,0))+(IF(P14&gt;0,1,0))+(IF(Q14&gt;0,1,0))+(IF(R14&gt;0,1,0))+(IF(S14&gt;0,1,0))+(IF(T14&gt;0,1,0))+(IF(U14&gt;0,1,0))+(IF(V14&gt;0,1,0))+(IF(W14&gt;0,1,0)))</f>
        <v>1</v>
      </c>
      <c r="K14" s="22">
        <f>(LARGE(L14:W14,1)+LARGE(L14:W14,2)+LARGE(L14:W14,3)+LARGE(L14:W14,4)+LARGE(L14:W14,5))/5</f>
        <v>8.968259999999999</v>
      </c>
      <c r="L14" s="23">
        <v>0</v>
      </c>
      <c r="M14" s="24">
        <v>0</v>
      </c>
      <c r="N14" s="23">
        <v>0</v>
      </c>
      <c r="O14" s="24">
        <v>0</v>
      </c>
      <c r="P14" s="23">
        <v>0</v>
      </c>
      <c r="Q14" s="24">
        <v>44.841299999999997</v>
      </c>
      <c r="R14" s="23">
        <v>0</v>
      </c>
      <c r="S14" s="24">
        <v>0</v>
      </c>
      <c r="T14" s="23">
        <v>0</v>
      </c>
      <c r="U14" s="24">
        <v>0</v>
      </c>
      <c r="V14" s="23">
        <v>0</v>
      </c>
      <c r="W14" s="24">
        <v>0</v>
      </c>
    </row>
    <row r="15" spans="1:23" ht="14.45" customHeight="1" x14ac:dyDescent="0.25">
      <c r="A15" s="17">
        <f>RANK(K15,K$2:K$149,0)</f>
        <v>14</v>
      </c>
      <c r="B15" s="25">
        <v>3703</v>
      </c>
      <c r="C15" s="25" t="str">
        <f>_xlfn.XLOOKUP(__xlnm._FilterDatabase_15[[#This Row],[SAPSA Number]],Table1[SAPSA number],Table1[Paid up])</f>
        <v>Y</v>
      </c>
      <c r="D15" s="19" t="str">
        <f>_xlfn.XLOOKUP(__xlnm._FilterDatabase_15[[#This Row],[SAPSA Number]],'DS Point summary'!A:A,'DS Point summary'!C:C)</f>
        <v>Gregory Andrew</v>
      </c>
      <c r="E15" s="19" t="str">
        <f>_xlfn.XLOOKUP(__xlnm._FilterDatabase_15[[#This Row],[SAPSA Number]],'DS Point summary'!A:A,'DS Point summary'!D:D)</f>
        <v>Salzwedel</v>
      </c>
      <c r="F15" s="20" t="str">
        <f>_xlfn.XLOOKUP(__xlnm._FilterDatabase_15[[#This Row],[SAPSA Number]],'DS Point summary'!A:A,'DS Point summary'!E:E)</f>
        <v>G</v>
      </c>
      <c r="G15" s="17" t="str">
        <f ca="1">_xlfn.XLOOKUP(__xlnm._FilterDatabase_15[[#This Row],[SAPSA Number]],'DS Point summary'!A:A,'DS Point summary'!F:F)</f>
        <v>S</v>
      </c>
      <c r="H15" s="19">
        <f ca="1">_xlfn.XLOOKUP(__xlnm._FilterDatabase_15[[#This Row],[SAPSA Number]],'DS Point summary'!A:A,'DS Point summary'!G:G)</f>
        <v>55</v>
      </c>
      <c r="I15" s="19" t="s">
        <v>364</v>
      </c>
      <c r="J15" s="21">
        <f>(IF(L15&gt;0,1,0)+(IF(M15&gt;0,1,0))+(IF(N15&gt;0,1,0))+(IF(O15&gt;0,1,0))+(IF(P15&gt;0,1,0))+(IF(Q15&gt;0,1,0))+(IF(R15&gt;0,1,0))+(IF(S15&gt;0,1,0))+(IF(T15&gt;0,1,0))+(IF(U15&gt;0,1,0))+(IF(V15&gt;0,1,0))+(IF(W15&gt;0,1,0)))</f>
        <v>1</v>
      </c>
      <c r="K15" s="22">
        <f>(LARGE(L15:W15,1)+LARGE(L15:W15,2)+LARGE(L15:W15,3)+LARGE(L15:W15,4)+LARGE(L15:W15,5))/5</f>
        <v>8.0572599999999994</v>
      </c>
      <c r="L15" s="23">
        <v>0</v>
      </c>
      <c r="M15" s="24">
        <v>0</v>
      </c>
      <c r="N15" s="23">
        <v>0</v>
      </c>
      <c r="O15" s="24">
        <v>0</v>
      </c>
      <c r="P15" s="23">
        <v>0</v>
      </c>
      <c r="Q15" s="24">
        <v>0</v>
      </c>
      <c r="R15" s="23">
        <v>0</v>
      </c>
      <c r="S15" s="24">
        <v>0</v>
      </c>
      <c r="T15" s="23">
        <v>40.286299999999997</v>
      </c>
      <c r="U15" s="24">
        <v>0</v>
      </c>
      <c r="V15" s="23">
        <v>0</v>
      </c>
      <c r="W15" s="24">
        <v>0</v>
      </c>
    </row>
    <row r="16" spans="1:23" ht="14.45" customHeight="1" x14ac:dyDescent="0.25">
      <c r="A16" s="17">
        <f>RANK(K16,K$2:K$149,0)</f>
        <v>15</v>
      </c>
      <c r="B16" s="18">
        <v>6935</v>
      </c>
      <c r="C16" s="25" t="str">
        <f>_xlfn.XLOOKUP(__xlnm._FilterDatabase_15[[#This Row],[SAPSA Number]],Table1[SAPSA number],Table1[Paid up])</f>
        <v>Y</v>
      </c>
      <c r="D16" s="19" t="str">
        <f>_xlfn.XLOOKUP(__xlnm._FilterDatabase_15[[#This Row],[SAPSA Number]],'DS Point summary'!A:A,'DS Point summary'!C:C)</f>
        <v>Dewaldt</v>
      </c>
      <c r="E16" s="19" t="str">
        <f>_xlfn.XLOOKUP(__xlnm._FilterDatabase_15[[#This Row],[SAPSA Number]],'DS Point summary'!A:A,'DS Point summary'!D:D)</f>
        <v>Engelbrecht</v>
      </c>
      <c r="F16" s="20" t="str">
        <f>_xlfn.XLOOKUP(__xlnm._FilterDatabase_15[[#This Row],[SAPSA Number]],'DS Point summary'!A:A,'DS Point summary'!E:E)</f>
        <v>D</v>
      </c>
      <c r="G16" s="17" t="str">
        <f ca="1">_xlfn.XLOOKUP(__xlnm._FilterDatabase_15[[#This Row],[SAPSA Number]],'DS Point summary'!A:A,'DS Point summary'!F:F)</f>
        <v xml:space="preserve"> </v>
      </c>
      <c r="H16" s="19">
        <f ca="1">_xlfn.XLOOKUP(__xlnm._FilterDatabase_15[[#This Row],[SAPSA Number]],'DS Point summary'!A:A,'DS Point summary'!G:G)</f>
        <v>36</v>
      </c>
      <c r="I16" s="19" t="s">
        <v>364</v>
      </c>
      <c r="J16" s="21">
        <f>(IF(L16&gt;0,1,0)+(IF(M16&gt;0,1,0))+(IF(N16&gt;0,1,0))+(IF(O16&gt;0,1,0))+(IF(P16&gt;0,1,0))+(IF(Q16&gt;0,1,0))+(IF(R16&gt;0,1,0))+(IF(S16&gt;0,1,0))+(IF(T16&gt;0,1,0))+(IF(U16&gt;0,1,0))+(IF(V16&gt;0,1,0))+(IF(W16&gt;0,1,0)))</f>
        <v>1</v>
      </c>
      <c r="K16" s="22">
        <f>(LARGE(L16:W16,1)+LARGE(L16:W16,2)+LARGE(L16:W16,3)+LARGE(L16:W16,4)+LARGE(L16:W16,5))/5</f>
        <v>6.9201400000000008</v>
      </c>
      <c r="L16" s="23">
        <v>34.600700000000003</v>
      </c>
      <c r="M16" s="24">
        <v>0</v>
      </c>
      <c r="N16" s="23">
        <v>0</v>
      </c>
      <c r="O16" s="24">
        <v>0</v>
      </c>
      <c r="P16" s="23">
        <v>0</v>
      </c>
      <c r="Q16" s="24">
        <v>0</v>
      </c>
      <c r="R16" s="23">
        <v>0</v>
      </c>
      <c r="S16" s="24">
        <v>0</v>
      </c>
      <c r="T16" s="23">
        <v>0</v>
      </c>
      <c r="U16" s="24">
        <v>0</v>
      </c>
      <c r="V16" s="23">
        <v>0</v>
      </c>
      <c r="W16" s="24">
        <v>0</v>
      </c>
    </row>
    <row r="17" spans="1:23" ht="14.45" customHeight="1" x14ac:dyDescent="0.25">
      <c r="A17" s="17">
        <f>RANK(K17,K$2:K$168,0)</f>
        <v>16</v>
      </c>
      <c r="B17" s="18">
        <v>4621</v>
      </c>
      <c r="C17" s="25" t="str">
        <f>_xlfn.XLOOKUP(__xlnm._FilterDatabase_15[[#This Row],[SAPSA Number]],Table1[SAPSA number],Table1[Paid up])</f>
        <v>Y</v>
      </c>
      <c r="D17" s="19" t="str">
        <f>_xlfn.XLOOKUP(__xlnm._FilterDatabase_15[[#This Row],[SAPSA Number]],'DS Point summary'!A:A,'DS Point summary'!C:C)</f>
        <v>Colin</v>
      </c>
      <c r="E17" s="19" t="str">
        <f>_xlfn.XLOOKUP(__xlnm._FilterDatabase_15[[#This Row],[SAPSA Number]],'DS Point summary'!A:A,'DS Point summary'!D:D)</f>
        <v>Bowring</v>
      </c>
      <c r="F17" s="20" t="str">
        <f>_xlfn.XLOOKUP(__xlnm._FilterDatabase_15[[#This Row],[SAPSA Number]],'DS Point summary'!A:A,'DS Point summary'!E:E)</f>
        <v>C</v>
      </c>
      <c r="G17" s="17" t="str">
        <f ca="1">_xlfn.XLOOKUP(__xlnm._FilterDatabase_15[[#This Row],[SAPSA Number]],'DS Point summary'!A:A,'DS Point summary'!F:F)</f>
        <v>SS</v>
      </c>
      <c r="H17" s="19">
        <f ca="1">_xlfn.XLOOKUP(__xlnm._FilterDatabase_15[[#This Row],[SAPSA Number]],'DS Point summary'!A:A,'DS Point summary'!G:G)</f>
        <v>62</v>
      </c>
      <c r="I17" s="19" t="s">
        <v>364</v>
      </c>
      <c r="J17" s="21">
        <f>(IF(L17&gt;0,1,0)+(IF(M17&gt;0,1,0))+(IF(N17&gt;0,1,0))+(IF(O17&gt;0,1,0))+(IF(P17&gt;0,1,0))+(IF(Q17&gt;0,1,0))+(IF(R17&gt;0,1,0))+(IF(S17&gt;0,1,0))+(IF(T17&gt;0,1,0))+(IF(U17&gt;0,1,0))+(IF(V17&gt;0,1,0))+(IF(W17&gt;0,1,0)))</f>
        <v>1</v>
      </c>
      <c r="K17" s="22">
        <f>(LARGE(L17:W17,1)+LARGE(L17:W17,2)+LARGE(L17:W17,3)+LARGE(L17:W17,4)+LARGE(L17:W17,5))/5</f>
        <v>4.7243399999999998</v>
      </c>
      <c r="L17" s="23">
        <v>0</v>
      </c>
      <c r="M17" s="24">
        <v>23.621700000000001</v>
      </c>
      <c r="N17" s="23">
        <v>0</v>
      </c>
      <c r="O17" s="24">
        <v>0</v>
      </c>
      <c r="P17" s="23">
        <v>0</v>
      </c>
      <c r="Q17" s="24">
        <v>0</v>
      </c>
      <c r="R17" s="23">
        <v>0</v>
      </c>
      <c r="S17" s="24">
        <v>0</v>
      </c>
      <c r="T17" s="23">
        <v>0</v>
      </c>
      <c r="U17" s="24">
        <v>0</v>
      </c>
      <c r="V17" s="23">
        <v>0</v>
      </c>
      <c r="W17" s="24">
        <v>0</v>
      </c>
    </row>
    <row r="18" spans="1:23" ht="14.45" customHeight="1" x14ac:dyDescent="0.25">
      <c r="A18" s="17">
        <f>RANK(K18,K$2:K$149,0)</f>
        <v>17</v>
      </c>
      <c r="B18" s="25">
        <v>7260</v>
      </c>
      <c r="C18" s="25" t="str">
        <f>_xlfn.XLOOKUP(__xlnm._FilterDatabase_15[[#This Row],[SAPSA Number]],Table1[SAPSA number],Table1[Paid up])</f>
        <v>Y</v>
      </c>
      <c r="D18" s="19" t="str">
        <f>_xlfn.XLOOKUP(__xlnm._FilterDatabase_15[[#This Row],[SAPSA Number]],'DS Point summary'!A:A,'DS Point summary'!C:C)</f>
        <v>Glenn</v>
      </c>
      <c r="E18" s="19" t="str">
        <f>_xlfn.XLOOKUP(__xlnm._FilterDatabase_15[[#This Row],[SAPSA Number]],'DS Point summary'!A:A,'DS Point summary'!D:D)</f>
        <v>Kieser</v>
      </c>
      <c r="F18" s="20" t="str">
        <f>_xlfn.XLOOKUP(__xlnm._FilterDatabase_15[[#This Row],[SAPSA Number]],'DS Point summary'!A:A,'DS Point summary'!E:E)</f>
        <v>G</v>
      </c>
      <c r="G18" s="17" t="str">
        <f ca="1">_xlfn.XLOOKUP(__xlnm._FilterDatabase_15[[#This Row],[SAPSA Number]],'DS Point summary'!A:A,'DS Point summary'!F:F)</f>
        <v>S</v>
      </c>
      <c r="H18" s="19">
        <f ca="1">_xlfn.XLOOKUP(__xlnm._FilterDatabase_15[[#This Row],[SAPSA Number]],'DS Point summary'!A:A,'DS Point summary'!G:G)</f>
        <v>59</v>
      </c>
      <c r="I18" s="19" t="s">
        <v>364</v>
      </c>
      <c r="J18" s="21">
        <f>(IF(L18&gt;0,1,0)+(IF(M18&gt;0,1,0))+(IF(N18&gt;0,1,0))+(IF(O18&gt;0,1,0))+(IF(P18&gt;0,1,0))+(IF(Q18&gt;0,1,0))+(IF(R18&gt;0,1,0))+(IF(S18&gt;0,1,0))+(IF(T18&gt;0,1,0))+(IF(U18&gt;0,1,0))+(IF(V18&gt;0,1,0))+(IF(W18&gt;0,1,0)))</f>
        <v>0</v>
      </c>
      <c r="K18" s="22">
        <f>(LARGE(L18:W18,1)+LARGE(L18:W18,2)+LARGE(L18:W18,3)+LARGE(L18:W18,4)+LARGE(L18:W18,5))/5</f>
        <v>0</v>
      </c>
      <c r="L18" s="23">
        <v>0</v>
      </c>
      <c r="M18" s="24">
        <v>0</v>
      </c>
      <c r="N18" s="23">
        <v>0</v>
      </c>
      <c r="O18" s="24">
        <v>0</v>
      </c>
      <c r="P18" s="23">
        <v>0</v>
      </c>
      <c r="Q18" s="24">
        <v>0</v>
      </c>
      <c r="R18" s="23">
        <v>0</v>
      </c>
      <c r="S18" s="24">
        <v>0</v>
      </c>
      <c r="T18" s="23">
        <v>0</v>
      </c>
      <c r="U18" s="24">
        <v>0</v>
      </c>
      <c r="V18" s="23">
        <v>0</v>
      </c>
      <c r="W18" s="24">
        <v>0</v>
      </c>
    </row>
    <row r="19" spans="1:23" ht="14.45" customHeight="1" x14ac:dyDescent="0.25">
      <c r="A19" s="17">
        <f>RANK(K19,K$2:K$149,0)</f>
        <v>17</v>
      </c>
      <c r="B19" s="25"/>
      <c r="C19" s="25">
        <f>_xlfn.XLOOKUP(__xlnm._FilterDatabase_15[[#This Row],[SAPSA Number]],Table1[SAPSA number],Table1[Paid up])</f>
        <v>0</v>
      </c>
      <c r="D19" s="19">
        <f>_xlfn.XLOOKUP(__xlnm._FilterDatabase_15[[#This Row],[SAPSA Number]],'DS Point summary'!A:A,'DS Point summary'!C:C)</f>
        <v>0</v>
      </c>
      <c r="E19" s="19">
        <f>_xlfn.XLOOKUP(__xlnm._FilterDatabase_15[[#This Row],[SAPSA Number]],'DS Point summary'!A:A,'DS Point summary'!D:D)</f>
        <v>0</v>
      </c>
      <c r="F19" s="20">
        <f>_xlfn.XLOOKUP(__xlnm._FilterDatabase_15[[#This Row],[SAPSA Number]],'DS Point summary'!A:A,'DS Point summary'!E:E)</f>
        <v>0</v>
      </c>
      <c r="G19" s="17">
        <f>_xlfn.XLOOKUP(__xlnm._FilterDatabase_15[[#This Row],[SAPSA Number]],'DS Point summary'!A:A,'DS Point summary'!F:F)</f>
        <v>0</v>
      </c>
      <c r="H19" s="19">
        <f>_xlfn.XLOOKUP(__xlnm._FilterDatabase_15[[#This Row],[SAPSA Number]],'DS Point summary'!A:A,'DS Point summary'!G:G)</f>
        <v>0</v>
      </c>
      <c r="I19" s="19" t="s">
        <v>364</v>
      </c>
      <c r="J19" s="21">
        <f>(IF(L19&gt;0,1,0)+(IF(M19&gt;0,1,0))+(IF(N19&gt;0,1,0))+(IF(O19&gt;0,1,0))+(IF(P19&gt;0,1,0))+(IF(Q19&gt;0,1,0))+(IF(R19&gt;0,1,0))+(IF(S19&gt;0,1,0))+(IF(T19&gt;0,1,0))+(IF(U19&gt;0,1,0))+(IF(V19&gt;0,1,0))+(IF(W19&gt;0,1,0)))</f>
        <v>0</v>
      </c>
      <c r="K19" s="22">
        <f>(LARGE(L19:W19,1)+LARGE(L19:W19,2)+LARGE(L19:W19,3)+LARGE(L19:W19,4)+LARGE(L19:W19,5))/5</f>
        <v>0</v>
      </c>
      <c r="L19" s="23">
        <v>0</v>
      </c>
      <c r="M19" s="24">
        <v>0</v>
      </c>
      <c r="N19" s="23">
        <v>0</v>
      </c>
      <c r="O19" s="24">
        <v>0</v>
      </c>
      <c r="P19" s="23">
        <v>0</v>
      </c>
      <c r="Q19" s="24">
        <v>0</v>
      </c>
      <c r="R19" s="23">
        <v>0</v>
      </c>
      <c r="S19" s="24">
        <v>0</v>
      </c>
      <c r="T19" s="23">
        <v>0</v>
      </c>
      <c r="U19" s="24">
        <v>0</v>
      </c>
      <c r="V19" s="23">
        <v>0</v>
      </c>
      <c r="W19" s="24">
        <v>0</v>
      </c>
    </row>
    <row r="20" spans="1:23" ht="14.45" customHeight="1" x14ac:dyDescent="0.25">
      <c r="A20" s="17">
        <f>RANK(K20,K$2:K$149,0)</f>
        <v>17</v>
      </c>
      <c r="B20" s="25"/>
      <c r="C20" s="25">
        <f>_xlfn.XLOOKUP(__xlnm._FilterDatabase_15[[#This Row],[SAPSA Number]],Table1[SAPSA number],Table1[Paid up])</f>
        <v>0</v>
      </c>
      <c r="D20" s="19">
        <f>_xlfn.XLOOKUP(__xlnm._FilterDatabase_15[[#This Row],[SAPSA Number]],'DS Point summary'!A:A,'DS Point summary'!C:C)</f>
        <v>0</v>
      </c>
      <c r="E20" s="19">
        <f>_xlfn.XLOOKUP(__xlnm._FilterDatabase_15[[#This Row],[SAPSA Number]],'DS Point summary'!A:A,'DS Point summary'!D:D)</f>
        <v>0</v>
      </c>
      <c r="F20" s="20">
        <f>_xlfn.XLOOKUP(__xlnm._FilterDatabase_15[[#This Row],[SAPSA Number]],'DS Point summary'!A:A,'DS Point summary'!E:E)</f>
        <v>0</v>
      </c>
      <c r="G20" s="17">
        <f>_xlfn.XLOOKUP(__xlnm._FilterDatabase_15[[#This Row],[SAPSA Number]],'DS Point summary'!A:A,'DS Point summary'!F:F)</f>
        <v>0</v>
      </c>
      <c r="H20" s="19">
        <f>_xlfn.XLOOKUP(__xlnm._FilterDatabase_15[[#This Row],[SAPSA Number]],'DS Point summary'!A:A,'DS Point summary'!G:G)</f>
        <v>0</v>
      </c>
      <c r="I20" s="19" t="s">
        <v>364</v>
      </c>
      <c r="J20" s="21">
        <f>(IF(L20&gt;0,1,0)+(IF(M20&gt;0,1,0))+(IF(N20&gt;0,1,0))+(IF(O20&gt;0,1,0))+(IF(P20&gt;0,1,0))+(IF(Q20&gt;0,1,0))+(IF(R20&gt;0,1,0))+(IF(S20&gt;0,1,0))+(IF(T20&gt;0,1,0))+(IF(U20&gt;0,1,0))+(IF(V20&gt;0,1,0))+(IF(W20&gt;0,1,0)))</f>
        <v>0</v>
      </c>
      <c r="K20" s="22">
        <f>(LARGE(L20:W20,1)+LARGE(L20:W20,2)+LARGE(L20:W20,3)+LARGE(L20:W20,4)+LARGE(L20:W20,5))/5</f>
        <v>0</v>
      </c>
      <c r="L20" s="23">
        <v>0</v>
      </c>
      <c r="M20" s="24">
        <v>0</v>
      </c>
      <c r="N20" s="23">
        <v>0</v>
      </c>
      <c r="O20" s="24">
        <v>0</v>
      </c>
      <c r="P20" s="23">
        <v>0</v>
      </c>
      <c r="Q20" s="24">
        <v>0</v>
      </c>
      <c r="R20" s="23">
        <v>0</v>
      </c>
      <c r="S20" s="24">
        <v>0</v>
      </c>
      <c r="T20" s="23">
        <v>0</v>
      </c>
      <c r="U20" s="24">
        <v>0</v>
      </c>
      <c r="V20" s="23">
        <v>0</v>
      </c>
      <c r="W20" s="24">
        <v>0</v>
      </c>
    </row>
    <row r="21" spans="1:23" ht="14.45" customHeight="1" x14ac:dyDescent="0.25">
      <c r="A21" s="17">
        <f>RANK(K21,K$2:K$149,0)</f>
        <v>17</v>
      </c>
      <c r="B21" s="25"/>
      <c r="C21" s="25">
        <f>_xlfn.XLOOKUP(__xlnm._FilterDatabase_15[[#This Row],[SAPSA Number]],Table1[SAPSA number],Table1[Paid up])</f>
        <v>0</v>
      </c>
      <c r="D21" s="19">
        <f>_xlfn.XLOOKUP(__xlnm._FilterDatabase_15[[#This Row],[SAPSA Number]],'DS Point summary'!A:A,'DS Point summary'!C:C)</f>
        <v>0</v>
      </c>
      <c r="E21" s="19">
        <f>_xlfn.XLOOKUP(__xlnm._FilterDatabase_15[[#This Row],[SAPSA Number]],'DS Point summary'!A:A,'DS Point summary'!D:D)</f>
        <v>0</v>
      </c>
      <c r="F21" s="20">
        <f>_xlfn.XLOOKUP(__xlnm._FilterDatabase_15[[#This Row],[SAPSA Number]],'DS Point summary'!A:A,'DS Point summary'!E:E)</f>
        <v>0</v>
      </c>
      <c r="G21" s="17">
        <f>_xlfn.XLOOKUP(__xlnm._FilterDatabase_15[[#This Row],[SAPSA Number]],'DS Point summary'!A:A,'DS Point summary'!F:F)</f>
        <v>0</v>
      </c>
      <c r="H21" s="19">
        <f>_xlfn.XLOOKUP(__xlnm._FilterDatabase_15[[#This Row],[SAPSA Number]],'DS Point summary'!A:A,'DS Point summary'!G:G)</f>
        <v>0</v>
      </c>
      <c r="I21" s="19" t="s">
        <v>364</v>
      </c>
      <c r="J21" s="21">
        <f>(IF(L21&gt;0,1,0)+(IF(M21&gt;0,1,0))+(IF(N21&gt;0,1,0))+(IF(O21&gt;0,1,0))+(IF(P21&gt;0,1,0))+(IF(Q21&gt;0,1,0))+(IF(R21&gt;0,1,0))+(IF(S21&gt;0,1,0))+(IF(T21&gt;0,1,0))+(IF(U21&gt;0,1,0))+(IF(V21&gt;0,1,0))+(IF(W21&gt;0,1,0)))</f>
        <v>0</v>
      </c>
      <c r="K21" s="22">
        <f>(LARGE(L21:W21,1)+LARGE(L21:W21,2)+LARGE(L21:W21,3)+LARGE(L21:W21,4)+LARGE(L21:W21,5))/5</f>
        <v>0</v>
      </c>
      <c r="L21" s="23">
        <v>0</v>
      </c>
      <c r="M21" s="24">
        <v>0</v>
      </c>
      <c r="N21" s="23">
        <v>0</v>
      </c>
      <c r="O21" s="24">
        <v>0</v>
      </c>
      <c r="P21" s="23">
        <v>0</v>
      </c>
      <c r="Q21" s="24">
        <v>0</v>
      </c>
      <c r="R21" s="23">
        <v>0</v>
      </c>
      <c r="S21" s="24">
        <v>0</v>
      </c>
      <c r="T21" s="23">
        <v>0</v>
      </c>
      <c r="U21" s="24">
        <v>0</v>
      </c>
      <c r="V21" s="23">
        <v>0</v>
      </c>
      <c r="W21" s="24">
        <v>0</v>
      </c>
    </row>
    <row r="22" spans="1:23" ht="14.45" customHeight="1" x14ac:dyDescent="0.25">
      <c r="A22" s="17">
        <f>RANK(K22,K$2:K$149,0)</f>
        <v>17</v>
      </c>
      <c r="B22" s="25"/>
      <c r="C22" s="25">
        <f>_xlfn.XLOOKUP(__xlnm._FilterDatabase_15[[#This Row],[SAPSA Number]],Table1[SAPSA number],Table1[Paid up])</f>
        <v>0</v>
      </c>
      <c r="D22" s="19">
        <f>_xlfn.XLOOKUP(__xlnm._FilterDatabase_15[[#This Row],[SAPSA Number]],'DS Point summary'!A:A,'DS Point summary'!C:C)</f>
        <v>0</v>
      </c>
      <c r="E22" s="19">
        <f>_xlfn.XLOOKUP(__xlnm._FilterDatabase_15[[#This Row],[SAPSA Number]],'DS Point summary'!A:A,'DS Point summary'!D:D)</f>
        <v>0</v>
      </c>
      <c r="F22" s="20">
        <f>_xlfn.XLOOKUP(__xlnm._FilterDatabase_15[[#This Row],[SAPSA Number]],'DS Point summary'!A:A,'DS Point summary'!E:E)</f>
        <v>0</v>
      </c>
      <c r="G22" s="17">
        <f>_xlfn.XLOOKUP(__xlnm._FilterDatabase_15[[#This Row],[SAPSA Number]],'DS Point summary'!A:A,'DS Point summary'!F:F)</f>
        <v>0</v>
      </c>
      <c r="H22" s="19">
        <f>_xlfn.XLOOKUP(__xlnm._FilterDatabase_15[[#This Row],[SAPSA Number]],'DS Point summary'!A:A,'DS Point summary'!G:G)</f>
        <v>0</v>
      </c>
      <c r="I22" s="19" t="s">
        <v>364</v>
      </c>
      <c r="J22" s="21">
        <f>(IF(L22&gt;0,1,0)+(IF(M22&gt;0,1,0))+(IF(N22&gt;0,1,0))+(IF(O22&gt;0,1,0))+(IF(P22&gt;0,1,0))+(IF(Q22&gt;0,1,0))+(IF(R22&gt;0,1,0))+(IF(S22&gt;0,1,0))+(IF(T22&gt;0,1,0))+(IF(U22&gt;0,1,0))+(IF(V22&gt;0,1,0))+(IF(W22&gt;0,1,0)))</f>
        <v>0</v>
      </c>
      <c r="K22" s="22">
        <f>(LARGE(L22:W22,1)+LARGE(L22:W22,2)+LARGE(L22:W22,3)+LARGE(L22:W22,4)+LARGE(L22:W22,5))/5</f>
        <v>0</v>
      </c>
      <c r="L22" s="23">
        <v>0</v>
      </c>
      <c r="M22" s="24">
        <v>0</v>
      </c>
      <c r="N22" s="23">
        <v>0</v>
      </c>
      <c r="O22" s="24">
        <v>0</v>
      </c>
      <c r="P22" s="23">
        <v>0</v>
      </c>
      <c r="Q22" s="24">
        <v>0</v>
      </c>
      <c r="R22" s="23">
        <v>0</v>
      </c>
      <c r="S22" s="24">
        <v>0</v>
      </c>
      <c r="T22" s="23">
        <v>0</v>
      </c>
      <c r="U22" s="24">
        <v>0</v>
      </c>
      <c r="V22" s="23">
        <v>0</v>
      </c>
      <c r="W22" s="24">
        <v>0</v>
      </c>
    </row>
    <row r="23" spans="1:23" ht="14.45" customHeight="1" x14ac:dyDescent="0.25">
      <c r="A23" s="17">
        <f>RANK(K23,K$2:K$149,0)</f>
        <v>17</v>
      </c>
      <c r="B23" s="25"/>
      <c r="C23" s="25">
        <f>_xlfn.XLOOKUP(__xlnm._FilterDatabase_15[[#This Row],[SAPSA Number]],Table1[SAPSA number],Table1[Paid up])</f>
        <v>0</v>
      </c>
      <c r="D23" s="19">
        <f>_xlfn.XLOOKUP(__xlnm._FilterDatabase_15[[#This Row],[SAPSA Number]],'DS Point summary'!A:A,'DS Point summary'!C:C)</f>
        <v>0</v>
      </c>
      <c r="E23" s="19">
        <f>_xlfn.XLOOKUP(__xlnm._FilterDatabase_15[[#This Row],[SAPSA Number]],'DS Point summary'!A:A,'DS Point summary'!D:D)</f>
        <v>0</v>
      </c>
      <c r="F23" s="20">
        <f>_xlfn.XLOOKUP(__xlnm._FilterDatabase_15[[#This Row],[SAPSA Number]],'DS Point summary'!A:A,'DS Point summary'!E:E)</f>
        <v>0</v>
      </c>
      <c r="G23" s="17">
        <f>_xlfn.XLOOKUP(__xlnm._FilterDatabase_15[[#This Row],[SAPSA Number]],'DS Point summary'!A:A,'DS Point summary'!F:F)</f>
        <v>0</v>
      </c>
      <c r="H23" s="19">
        <f>_xlfn.XLOOKUP(__xlnm._FilterDatabase_15[[#This Row],[SAPSA Number]],'DS Point summary'!A:A,'DS Point summary'!G:G)</f>
        <v>0</v>
      </c>
      <c r="I23" s="19" t="s">
        <v>364</v>
      </c>
      <c r="J23" s="21">
        <f>(IF(L23&gt;0,1,0)+(IF(M23&gt;0,1,0))+(IF(N23&gt;0,1,0))+(IF(O23&gt;0,1,0))+(IF(P23&gt;0,1,0))+(IF(Q23&gt;0,1,0))+(IF(R23&gt;0,1,0))+(IF(S23&gt;0,1,0))+(IF(T23&gt;0,1,0))+(IF(U23&gt;0,1,0))+(IF(V23&gt;0,1,0))+(IF(W23&gt;0,1,0)))</f>
        <v>0</v>
      </c>
      <c r="K23" s="22">
        <f>(LARGE(L23:W23,1)+LARGE(L23:W23,2)+LARGE(L23:W23,3)+LARGE(L23:W23,4)+LARGE(L23:W23,5))/5</f>
        <v>0</v>
      </c>
      <c r="L23" s="23">
        <v>0</v>
      </c>
      <c r="M23" s="24">
        <v>0</v>
      </c>
      <c r="N23" s="23">
        <v>0</v>
      </c>
      <c r="O23" s="24">
        <v>0</v>
      </c>
      <c r="P23" s="23">
        <v>0</v>
      </c>
      <c r="Q23" s="24">
        <v>0</v>
      </c>
      <c r="R23" s="23">
        <v>0</v>
      </c>
      <c r="S23" s="24">
        <v>0</v>
      </c>
      <c r="T23" s="23">
        <v>0</v>
      </c>
      <c r="U23" s="24">
        <v>0</v>
      </c>
      <c r="V23" s="23">
        <v>0</v>
      </c>
      <c r="W23" s="24">
        <v>0</v>
      </c>
    </row>
    <row r="24" spans="1:23" ht="14.45" customHeight="1" x14ac:dyDescent="0.25">
      <c r="A24" s="17">
        <f>RANK(K24,K$2:K$149,0)</f>
        <v>17</v>
      </c>
      <c r="B24" s="25"/>
      <c r="C24" s="25">
        <f>_xlfn.XLOOKUP(__xlnm._FilterDatabase_15[[#This Row],[SAPSA Number]],Table1[SAPSA number],Table1[Paid up])</f>
        <v>0</v>
      </c>
      <c r="D24" s="19">
        <f>_xlfn.XLOOKUP(__xlnm._FilterDatabase_15[[#This Row],[SAPSA Number]],'DS Point summary'!A:A,'DS Point summary'!C:C)</f>
        <v>0</v>
      </c>
      <c r="E24" s="19">
        <f>_xlfn.XLOOKUP(__xlnm._FilterDatabase_15[[#This Row],[SAPSA Number]],'DS Point summary'!A:A,'DS Point summary'!D:D)</f>
        <v>0</v>
      </c>
      <c r="F24" s="20">
        <f>_xlfn.XLOOKUP(__xlnm._FilterDatabase_15[[#This Row],[SAPSA Number]],'DS Point summary'!A:A,'DS Point summary'!E:E)</f>
        <v>0</v>
      </c>
      <c r="G24" s="17">
        <f>_xlfn.XLOOKUP(__xlnm._FilterDatabase_15[[#This Row],[SAPSA Number]],'DS Point summary'!A:A,'DS Point summary'!F:F)</f>
        <v>0</v>
      </c>
      <c r="H24" s="19">
        <f>_xlfn.XLOOKUP(__xlnm._FilterDatabase_15[[#This Row],[SAPSA Number]],'DS Point summary'!A:A,'DS Point summary'!G:G)</f>
        <v>0</v>
      </c>
      <c r="I24" s="19" t="s">
        <v>364</v>
      </c>
      <c r="J24" s="21">
        <f>(IF(L24&gt;0,1,0)+(IF(M24&gt;0,1,0))+(IF(N24&gt;0,1,0))+(IF(O24&gt;0,1,0))+(IF(P24&gt;0,1,0))+(IF(Q24&gt;0,1,0))+(IF(R24&gt;0,1,0))+(IF(S24&gt;0,1,0))+(IF(T24&gt;0,1,0))+(IF(U24&gt;0,1,0))+(IF(V24&gt;0,1,0))+(IF(W24&gt;0,1,0)))</f>
        <v>0</v>
      </c>
      <c r="K24" s="22">
        <f>(LARGE(L24:W24,1)+LARGE(L24:W24,2)+LARGE(L24:W24,3)+LARGE(L24:W24,4)+LARGE(L24:W24,5))/5</f>
        <v>0</v>
      </c>
      <c r="L24" s="23">
        <v>0</v>
      </c>
      <c r="M24" s="24">
        <v>0</v>
      </c>
      <c r="N24" s="23">
        <v>0</v>
      </c>
      <c r="O24" s="24">
        <v>0</v>
      </c>
      <c r="P24" s="23">
        <v>0</v>
      </c>
      <c r="Q24" s="24">
        <v>0</v>
      </c>
      <c r="R24" s="23">
        <v>0</v>
      </c>
      <c r="S24" s="24">
        <v>0</v>
      </c>
      <c r="T24" s="23">
        <v>0</v>
      </c>
      <c r="U24" s="24">
        <v>0</v>
      </c>
      <c r="V24" s="23">
        <v>0</v>
      </c>
      <c r="W24" s="24">
        <v>0</v>
      </c>
    </row>
    <row r="25" spans="1:23" ht="14.45" customHeight="1" x14ac:dyDescent="0.25">
      <c r="A25" s="17">
        <f>RANK(K25,K$2:K$149,0)</f>
        <v>17</v>
      </c>
      <c r="B25" s="25"/>
      <c r="C25" s="25">
        <f>_xlfn.XLOOKUP(__xlnm._FilterDatabase_15[[#This Row],[SAPSA Number]],Table1[SAPSA number],Table1[Paid up])</f>
        <v>0</v>
      </c>
      <c r="D25" s="19">
        <f>_xlfn.XLOOKUP(__xlnm._FilterDatabase_15[[#This Row],[SAPSA Number]],'DS Point summary'!A:A,'DS Point summary'!C:C)</f>
        <v>0</v>
      </c>
      <c r="E25" s="19">
        <f>_xlfn.XLOOKUP(__xlnm._FilterDatabase_15[[#This Row],[SAPSA Number]],'DS Point summary'!A:A,'DS Point summary'!D:D)</f>
        <v>0</v>
      </c>
      <c r="F25" s="20">
        <f>_xlfn.XLOOKUP(__xlnm._FilterDatabase_15[[#This Row],[SAPSA Number]],'DS Point summary'!A:A,'DS Point summary'!E:E)</f>
        <v>0</v>
      </c>
      <c r="G25" s="17">
        <f>_xlfn.XLOOKUP(__xlnm._FilterDatabase_15[[#This Row],[SAPSA Number]],'DS Point summary'!A:A,'DS Point summary'!F:F)</f>
        <v>0</v>
      </c>
      <c r="H25" s="19">
        <f>_xlfn.XLOOKUP(__xlnm._FilterDatabase_15[[#This Row],[SAPSA Number]],'DS Point summary'!A:A,'DS Point summary'!G:G)</f>
        <v>0</v>
      </c>
      <c r="I25" s="19" t="s">
        <v>364</v>
      </c>
      <c r="J25" s="21">
        <f>(IF(L25&gt;0,1,0)+(IF(M25&gt;0,1,0))+(IF(N25&gt;0,1,0))+(IF(O25&gt;0,1,0))+(IF(P25&gt;0,1,0))+(IF(Q25&gt;0,1,0))+(IF(R25&gt;0,1,0))+(IF(S25&gt;0,1,0))+(IF(T25&gt;0,1,0))+(IF(U25&gt;0,1,0))+(IF(V25&gt;0,1,0))+(IF(W25&gt;0,1,0)))</f>
        <v>0</v>
      </c>
      <c r="K25" s="22">
        <f>(LARGE(L25:W25,1)+LARGE(L25:W25,2)+LARGE(L25:W25,3)+LARGE(L25:W25,4)+LARGE(L25:W25,5))/5</f>
        <v>0</v>
      </c>
      <c r="L25" s="23">
        <v>0</v>
      </c>
      <c r="M25" s="24">
        <v>0</v>
      </c>
      <c r="N25" s="23">
        <v>0</v>
      </c>
      <c r="O25" s="24">
        <v>0</v>
      </c>
      <c r="P25" s="23">
        <v>0</v>
      </c>
      <c r="Q25" s="24">
        <v>0</v>
      </c>
      <c r="R25" s="23">
        <v>0</v>
      </c>
      <c r="S25" s="24">
        <v>0</v>
      </c>
      <c r="T25" s="23">
        <v>0</v>
      </c>
      <c r="U25" s="24">
        <v>0</v>
      </c>
      <c r="V25" s="23">
        <v>0</v>
      </c>
      <c r="W25" s="24">
        <v>0</v>
      </c>
    </row>
    <row r="26" spans="1:23" ht="14.45" customHeight="1" x14ac:dyDescent="0.25">
      <c r="A26" s="17">
        <f>RANK(K26,K$2:K$149,0)</f>
        <v>17</v>
      </c>
      <c r="B26" s="25"/>
      <c r="C26" s="25">
        <f>_xlfn.XLOOKUP(__xlnm._FilterDatabase_15[[#This Row],[SAPSA Number]],Table1[SAPSA number],Table1[Paid up])</f>
        <v>0</v>
      </c>
      <c r="D26" s="19">
        <f>_xlfn.XLOOKUP(__xlnm._FilterDatabase_15[[#This Row],[SAPSA Number]],'DS Point summary'!A:A,'DS Point summary'!C:C)</f>
        <v>0</v>
      </c>
      <c r="E26" s="19">
        <f>_xlfn.XLOOKUP(__xlnm._FilterDatabase_15[[#This Row],[SAPSA Number]],'DS Point summary'!A:A,'DS Point summary'!D:D)</f>
        <v>0</v>
      </c>
      <c r="F26" s="20">
        <f>_xlfn.XLOOKUP(__xlnm._FilterDatabase_15[[#This Row],[SAPSA Number]],'DS Point summary'!A:A,'DS Point summary'!E:E)</f>
        <v>0</v>
      </c>
      <c r="G26" s="17">
        <f>_xlfn.XLOOKUP(__xlnm._FilterDatabase_15[[#This Row],[SAPSA Number]],'DS Point summary'!A:A,'DS Point summary'!F:F)</f>
        <v>0</v>
      </c>
      <c r="H26" s="19">
        <f>_xlfn.XLOOKUP(__xlnm._FilterDatabase_15[[#This Row],[SAPSA Number]],'DS Point summary'!A:A,'DS Point summary'!G:G)</f>
        <v>0</v>
      </c>
      <c r="I26" s="19" t="s">
        <v>364</v>
      </c>
      <c r="J26" s="21">
        <f>(IF(L26&gt;0,1,0)+(IF(M26&gt;0,1,0))+(IF(N26&gt;0,1,0))+(IF(O26&gt;0,1,0))+(IF(P26&gt;0,1,0))+(IF(Q26&gt;0,1,0))+(IF(R26&gt;0,1,0))+(IF(S26&gt;0,1,0))+(IF(T26&gt;0,1,0))+(IF(U26&gt;0,1,0))+(IF(V26&gt;0,1,0))+(IF(W26&gt;0,1,0)))</f>
        <v>0</v>
      </c>
      <c r="K26" s="22">
        <f>(LARGE(L26:W26,1)+LARGE(L26:W26,2)+LARGE(L26:W26,3)+LARGE(L26:W26,4)+LARGE(L26:W26,5))/5</f>
        <v>0</v>
      </c>
      <c r="L26" s="23">
        <v>0</v>
      </c>
      <c r="M26" s="24">
        <v>0</v>
      </c>
      <c r="N26" s="23">
        <v>0</v>
      </c>
      <c r="O26" s="24">
        <v>0</v>
      </c>
      <c r="P26" s="23">
        <v>0</v>
      </c>
      <c r="Q26" s="24">
        <v>0</v>
      </c>
      <c r="R26" s="23">
        <v>0</v>
      </c>
      <c r="S26" s="24">
        <v>0</v>
      </c>
      <c r="T26" s="23">
        <v>0</v>
      </c>
      <c r="U26" s="24">
        <v>0</v>
      </c>
      <c r="V26" s="23">
        <v>0</v>
      </c>
      <c r="W26" s="24">
        <v>0</v>
      </c>
    </row>
    <row r="27" spans="1:23" ht="14.45" customHeight="1" x14ac:dyDescent="0.25">
      <c r="A27" s="17">
        <f>RANK(K27,K$2:K$149,0)</f>
        <v>17</v>
      </c>
      <c r="B27" s="25"/>
      <c r="C27" s="25">
        <f>_xlfn.XLOOKUP(__xlnm._FilterDatabase_15[[#This Row],[SAPSA Number]],Table1[SAPSA number],Table1[Paid up])</f>
        <v>0</v>
      </c>
      <c r="D27" s="19">
        <f>_xlfn.XLOOKUP(__xlnm._FilterDatabase_15[[#This Row],[SAPSA Number]],'DS Point summary'!A:A,'DS Point summary'!C:C)</f>
        <v>0</v>
      </c>
      <c r="E27" s="19">
        <f>_xlfn.XLOOKUP(__xlnm._FilterDatabase_15[[#This Row],[SAPSA Number]],'DS Point summary'!A:A,'DS Point summary'!D:D)</f>
        <v>0</v>
      </c>
      <c r="F27" s="20">
        <f>_xlfn.XLOOKUP(__xlnm._FilterDatabase_15[[#This Row],[SAPSA Number]],'DS Point summary'!A:A,'DS Point summary'!E:E)</f>
        <v>0</v>
      </c>
      <c r="G27" s="17">
        <f>_xlfn.XLOOKUP(__xlnm._FilterDatabase_15[[#This Row],[SAPSA Number]],'DS Point summary'!A:A,'DS Point summary'!F:F)</f>
        <v>0</v>
      </c>
      <c r="H27" s="19">
        <f>_xlfn.XLOOKUP(__xlnm._FilterDatabase_15[[#This Row],[SAPSA Number]],'DS Point summary'!A:A,'DS Point summary'!G:G)</f>
        <v>0</v>
      </c>
      <c r="I27" s="19" t="s">
        <v>364</v>
      </c>
      <c r="J27" s="21">
        <f>(IF(L27&gt;0,1,0)+(IF(M27&gt;0,1,0))+(IF(N27&gt;0,1,0))+(IF(O27&gt;0,1,0))+(IF(P27&gt;0,1,0))+(IF(Q27&gt;0,1,0))+(IF(R27&gt;0,1,0))+(IF(S27&gt;0,1,0))+(IF(T27&gt;0,1,0))+(IF(U27&gt;0,1,0))+(IF(V27&gt;0,1,0))+(IF(W27&gt;0,1,0)))</f>
        <v>0</v>
      </c>
      <c r="K27" s="22">
        <f>(LARGE(L27:W27,1)+LARGE(L27:W27,2)+LARGE(L27:W27,3)+LARGE(L27:W27,4)+LARGE(L27:W27,5))/5</f>
        <v>0</v>
      </c>
      <c r="L27" s="23">
        <v>0</v>
      </c>
      <c r="M27" s="24">
        <v>0</v>
      </c>
      <c r="N27" s="23">
        <v>0</v>
      </c>
      <c r="O27" s="24">
        <v>0</v>
      </c>
      <c r="P27" s="23">
        <v>0</v>
      </c>
      <c r="Q27" s="24">
        <v>0</v>
      </c>
      <c r="R27" s="23">
        <v>0</v>
      </c>
      <c r="S27" s="24">
        <v>0</v>
      </c>
      <c r="T27" s="23">
        <v>0</v>
      </c>
      <c r="U27" s="24">
        <v>0</v>
      </c>
      <c r="V27" s="23">
        <v>0</v>
      </c>
      <c r="W27" s="24">
        <v>0</v>
      </c>
    </row>
    <row r="28" spans="1:23" ht="14.45" customHeight="1" x14ac:dyDescent="0.25">
      <c r="A28" s="17">
        <f>RANK(K28,K$2:K$149,0)</f>
        <v>17</v>
      </c>
      <c r="B28" s="25"/>
      <c r="C28" s="25">
        <f>_xlfn.XLOOKUP(__xlnm._FilterDatabase_15[[#This Row],[SAPSA Number]],Table1[SAPSA number],Table1[Paid up])</f>
        <v>0</v>
      </c>
      <c r="D28" s="19">
        <f>_xlfn.XLOOKUP(__xlnm._FilterDatabase_15[[#This Row],[SAPSA Number]],'DS Point summary'!A:A,'DS Point summary'!C:C)</f>
        <v>0</v>
      </c>
      <c r="E28" s="19">
        <f>_xlfn.XLOOKUP(__xlnm._FilterDatabase_15[[#This Row],[SAPSA Number]],'DS Point summary'!A:A,'DS Point summary'!D:D)</f>
        <v>0</v>
      </c>
      <c r="F28" s="20">
        <f>_xlfn.XLOOKUP(__xlnm._FilterDatabase_15[[#This Row],[SAPSA Number]],'DS Point summary'!A:A,'DS Point summary'!E:E)</f>
        <v>0</v>
      </c>
      <c r="G28" s="17">
        <f>_xlfn.XLOOKUP(__xlnm._FilterDatabase_15[[#This Row],[SAPSA Number]],'DS Point summary'!A:A,'DS Point summary'!F:F)</f>
        <v>0</v>
      </c>
      <c r="H28" s="19">
        <f>_xlfn.XLOOKUP(__xlnm._FilterDatabase_15[[#This Row],[SAPSA Number]],'DS Point summary'!A:A,'DS Point summary'!G:G)</f>
        <v>0</v>
      </c>
      <c r="I28" s="19" t="s">
        <v>364</v>
      </c>
      <c r="J28" s="21">
        <f>(IF(L28&gt;0,1,0)+(IF(M28&gt;0,1,0))+(IF(N28&gt;0,1,0))+(IF(O28&gt;0,1,0))+(IF(P28&gt;0,1,0))+(IF(Q28&gt;0,1,0))+(IF(R28&gt;0,1,0))+(IF(S28&gt;0,1,0))+(IF(T28&gt;0,1,0))+(IF(U28&gt;0,1,0))+(IF(V28&gt;0,1,0))+(IF(W28&gt;0,1,0)))</f>
        <v>0</v>
      </c>
      <c r="K28" s="22">
        <f>(LARGE(L28:W28,1)+LARGE(L28:W28,2)+LARGE(L28:W28,3)+LARGE(L28:W28,4)+LARGE(L28:W28,5))/5</f>
        <v>0</v>
      </c>
      <c r="L28" s="23">
        <v>0</v>
      </c>
      <c r="M28" s="24">
        <v>0</v>
      </c>
      <c r="N28" s="23">
        <v>0</v>
      </c>
      <c r="O28" s="24">
        <v>0</v>
      </c>
      <c r="P28" s="23">
        <v>0</v>
      </c>
      <c r="Q28" s="24">
        <v>0</v>
      </c>
      <c r="R28" s="23">
        <v>0</v>
      </c>
      <c r="S28" s="24">
        <v>0</v>
      </c>
      <c r="T28" s="23">
        <v>0</v>
      </c>
      <c r="U28" s="24">
        <v>0</v>
      </c>
      <c r="V28" s="23">
        <v>0</v>
      </c>
      <c r="W28" s="24">
        <v>0</v>
      </c>
    </row>
    <row r="29" spans="1:23" ht="14.45" customHeight="1" x14ac:dyDescent="0.25">
      <c r="A29" s="17">
        <f>RANK(K29,K$2:K$149,0)</f>
        <v>17</v>
      </c>
      <c r="B29" s="25"/>
      <c r="C29" s="25">
        <f>_xlfn.XLOOKUP(__xlnm._FilterDatabase_15[[#This Row],[SAPSA Number]],Table1[SAPSA number],Table1[Paid up])</f>
        <v>0</v>
      </c>
      <c r="D29" s="19">
        <f>_xlfn.XLOOKUP(__xlnm._FilterDatabase_15[[#This Row],[SAPSA Number]],'DS Point summary'!A:A,'DS Point summary'!C:C)</f>
        <v>0</v>
      </c>
      <c r="E29" s="19">
        <f>_xlfn.XLOOKUP(__xlnm._FilterDatabase_15[[#This Row],[SAPSA Number]],'DS Point summary'!A:A,'DS Point summary'!D:D)</f>
        <v>0</v>
      </c>
      <c r="F29" s="20">
        <f>_xlfn.XLOOKUP(__xlnm._FilterDatabase_15[[#This Row],[SAPSA Number]],'DS Point summary'!A:A,'DS Point summary'!E:E)</f>
        <v>0</v>
      </c>
      <c r="G29" s="17">
        <f>_xlfn.XLOOKUP(__xlnm._FilterDatabase_15[[#This Row],[SAPSA Number]],'DS Point summary'!A:A,'DS Point summary'!F:F)</f>
        <v>0</v>
      </c>
      <c r="H29" s="19">
        <f>_xlfn.XLOOKUP(__xlnm._FilterDatabase_15[[#This Row],[SAPSA Number]],'DS Point summary'!A:A,'DS Point summary'!G:G)</f>
        <v>0</v>
      </c>
      <c r="I29" s="19" t="s">
        <v>364</v>
      </c>
      <c r="J29" s="21">
        <f>(IF(L29&gt;0,1,0)+(IF(M29&gt;0,1,0))+(IF(N29&gt;0,1,0))+(IF(O29&gt;0,1,0))+(IF(P29&gt;0,1,0))+(IF(Q29&gt;0,1,0))+(IF(R29&gt;0,1,0))+(IF(S29&gt;0,1,0))+(IF(T29&gt;0,1,0))+(IF(U29&gt;0,1,0))+(IF(V29&gt;0,1,0))+(IF(W29&gt;0,1,0)))</f>
        <v>0</v>
      </c>
      <c r="K29" s="22">
        <f>(LARGE(L29:W29,1)+LARGE(L29:W29,2)+LARGE(L29:W29,3)+LARGE(L29:W29,4)+LARGE(L29:W29,5))/5</f>
        <v>0</v>
      </c>
      <c r="L29" s="23">
        <v>0</v>
      </c>
      <c r="M29" s="24">
        <v>0</v>
      </c>
      <c r="N29" s="23">
        <v>0</v>
      </c>
      <c r="O29" s="24">
        <v>0</v>
      </c>
      <c r="P29" s="23">
        <v>0</v>
      </c>
      <c r="Q29" s="24">
        <v>0</v>
      </c>
      <c r="R29" s="23">
        <v>0</v>
      </c>
      <c r="S29" s="24">
        <v>0</v>
      </c>
      <c r="T29" s="23">
        <v>0</v>
      </c>
      <c r="U29" s="24">
        <v>0</v>
      </c>
      <c r="V29" s="23">
        <v>0</v>
      </c>
      <c r="W29" s="24">
        <v>0</v>
      </c>
    </row>
    <row r="30" spans="1:23" ht="14.45" customHeight="1" x14ac:dyDescent="0.25">
      <c r="A30" s="17">
        <f>RANK(K30,K$2:K$149,0)</f>
        <v>17</v>
      </c>
      <c r="B30" s="25"/>
      <c r="C30" s="25">
        <f>_xlfn.XLOOKUP(__xlnm._FilterDatabase_15[[#This Row],[SAPSA Number]],Table1[SAPSA number],Table1[Paid up])</f>
        <v>0</v>
      </c>
      <c r="D30" s="19">
        <f>_xlfn.XLOOKUP(__xlnm._FilterDatabase_15[[#This Row],[SAPSA Number]],'DS Point summary'!A:A,'DS Point summary'!C:C)</f>
        <v>0</v>
      </c>
      <c r="E30" s="19">
        <f>_xlfn.XLOOKUP(__xlnm._FilterDatabase_15[[#This Row],[SAPSA Number]],'DS Point summary'!A:A,'DS Point summary'!D:D)</f>
        <v>0</v>
      </c>
      <c r="F30" s="20">
        <f>_xlfn.XLOOKUP(__xlnm._FilterDatabase_15[[#This Row],[SAPSA Number]],'DS Point summary'!A:A,'DS Point summary'!E:E)</f>
        <v>0</v>
      </c>
      <c r="G30" s="17">
        <f>_xlfn.XLOOKUP(__xlnm._FilterDatabase_15[[#This Row],[SAPSA Number]],'DS Point summary'!A:A,'DS Point summary'!F:F)</f>
        <v>0</v>
      </c>
      <c r="H30" s="19">
        <f>_xlfn.XLOOKUP(__xlnm._FilterDatabase_15[[#This Row],[SAPSA Number]],'DS Point summary'!A:A,'DS Point summary'!G:G)</f>
        <v>0</v>
      </c>
      <c r="I30" s="19" t="s">
        <v>364</v>
      </c>
      <c r="J30" s="21">
        <f>(IF(L30&gt;0,1,0)+(IF(M30&gt;0,1,0))+(IF(N30&gt;0,1,0))+(IF(O30&gt;0,1,0))+(IF(P30&gt;0,1,0))+(IF(Q30&gt;0,1,0))+(IF(R30&gt;0,1,0))+(IF(S30&gt;0,1,0))+(IF(T30&gt;0,1,0))+(IF(U30&gt;0,1,0))+(IF(V30&gt;0,1,0))+(IF(W30&gt;0,1,0)))</f>
        <v>0</v>
      </c>
      <c r="K30" s="22">
        <f>(LARGE(L30:W30,1)+LARGE(L30:W30,2)+LARGE(L30:W30,3)+LARGE(L30:W30,4)+LARGE(L30:W30,5))/5</f>
        <v>0</v>
      </c>
      <c r="L30" s="23">
        <v>0</v>
      </c>
      <c r="M30" s="24">
        <v>0</v>
      </c>
      <c r="N30" s="23">
        <v>0</v>
      </c>
      <c r="O30" s="24">
        <v>0</v>
      </c>
      <c r="P30" s="23">
        <v>0</v>
      </c>
      <c r="Q30" s="24">
        <v>0</v>
      </c>
      <c r="R30" s="23">
        <v>0</v>
      </c>
      <c r="S30" s="24">
        <v>0</v>
      </c>
      <c r="T30" s="23">
        <v>0</v>
      </c>
      <c r="U30" s="24">
        <v>0</v>
      </c>
      <c r="V30" s="23">
        <v>0</v>
      </c>
      <c r="W30" s="24">
        <v>0</v>
      </c>
    </row>
    <row r="31" spans="1:23" ht="14.45" customHeight="1" x14ac:dyDescent="0.25">
      <c r="A31" s="17">
        <f>RANK(K31,K$2:K$149,0)</f>
        <v>17</v>
      </c>
      <c r="B31" s="25"/>
      <c r="C31" s="25">
        <f>_xlfn.XLOOKUP(__xlnm._FilterDatabase_15[[#This Row],[SAPSA Number]],Table1[SAPSA number],Table1[Paid up])</f>
        <v>0</v>
      </c>
      <c r="D31" s="19">
        <f>_xlfn.XLOOKUP(__xlnm._FilterDatabase_15[[#This Row],[SAPSA Number]],'DS Point summary'!A:A,'DS Point summary'!C:C)</f>
        <v>0</v>
      </c>
      <c r="E31" s="19">
        <f>_xlfn.XLOOKUP(__xlnm._FilterDatabase_15[[#This Row],[SAPSA Number]],'DS Point summary'!A:A,'DS Point summary'!D:D)</f>
        <v>0</v>
      </c>
      <c r="F31" s="20">
        <f>_xlfn.XLOOKUP(__xlnm._FilterDatabase_15[[#This Row],[SAPSA Number]],'DS Point summary'!A:A,'DS Point summary'!E:E)</f>
        <v>0</v>
      </c>
      <c r="G31" s="17">
        <f>_xlfn.XLOOKUP(__xlnm._FilterDatabase_15[[#This Row],[SAPSA Number]],'DS Point summary'!A:A,'DS Point summary'!F:F)</f>
        <v>0</v>
      </c>
      <c r="H31" s="19">
        <f>_xlfn.XLOOKUP(__xlnm._FilterDatabase_15[[#This Row],[SAPSA Number]],'DS Point summary'!A:A,'DS Point summary'!G:G)</f>
        <v>0</v>
      </c>
      <c r="I31" s="19" t="s">
        <v>364</v>
      </c>
      <c r="J31" s="21">
        <f>(IF(L31&gt;0,1,0)+(IF(M31&gt;0,1,0))+(IF(N31&gt;0,1,0))+(IF(O31&gt;0,1,0))+(IF(P31&gt;0,1,0))+(IF(Q31&gt;0,1,0))+(IF(R31&gt;0,1,0))+(IF(S31&gt;0,1,0))+(IF(T31&gt;0,1,0))+(IF(U31&gt;0,1,0))+(IF(V31&gt;0,1,0))+(IF(W31&gt;0,1,0)))</f>
        <v>0</v>
      </c>
      <c r="K31" s="22">
        <f>(LARGE(L31:W31,1)+LARGE(L31:W31,2)+LARGE(L31:W31,3)+LARGE(L31:W31,4)+LARGE(L31:W31,5))/5</f>
        <v>0</v>
      </c>
      <c r="L31" s="23">
        <v>0</v>
      </c>
      <c r="M31" s="24">
        <v>0</v>
      </c>
      <c r="N31" s="23">
        <v>0</v>
      </c>
      <c r="O31" s="24">
        <v>0</v>
      </c>
      <c r="P31" s="23">
        <v>0</v>
      </c>
      <c r="Q31" s="24">
        <v>0</v>
      </c>
      <c r="R31" s="23">
        <v>0</v>
      </c>
      <c r="S31" s="24">
        <v>0</v>
      </c>
      <c r="T31" s="23">
        <v>0</v>
      </c>
      <c r="U31" s="24">
        <v>0</v>
      </c>
      <c r="V31" s="23">
        <v>0</v>
      </c>
      <c r="W31" s="24">
        <v>0</v>
      </c>
    </row>
    <row r="32" spans="1:23" ht="14.45" customHeight="1" x14ac:dyDescent="0.25">
      <c r="A32" s="17">
        <f>RANK(K32,K$2:K$149,0)</f>
        <v>17</v>
      </c>
      <c r="B32" s="25"/>
      <c r="C32" s="25">
        <f>_xlfn.XLOOKUP(__xlnm._FilterDatabase_15[[#This Row],[SAPSA Number]],Table1[SAPSA number],Table1[Paid up])</f>
        <v>0</v>
      </c>
      <c r="D32" s="19">
        <f>_xlfn.XLOOKUP(__xlnm._FilterDatabase_15[[#This Row],[SAPSA Number]],'DS Point summary'!A:A,'DS Point summary'!C:C)</f>
        <v>0</v>
      </c>
      <c r="E32" s="19">
        <f>_xlfn.XLOOKUP(__xlnm._FilterDatabase_15[[#This Row],[SAPSA Number]],'DS Point summary'!A:A,'DS Point summary'!D:D)</f>
        <v>0</v>
      </c>
      <c r="F32" s="20">
        <f>_xlfn.XLOOKUP(__xlnm._FilterDatabase_15[[#This Row],[SAPSA Number]],'DS Point summary'!A:A,'DS Point summary'!E:E)</f>
        <v>0</v>
      </c>
      <c r="G32" s="17">
        <f>_xlfn.XLOOKUP(__xlnm._FilterDatabase_15[[#This Row],[SAPSA Number]],'DS Point summary'!A:A,'DS Point summary'!F:F)</f>
        <v>0</v>
      </c>
      <c r="H32" s="19">
        <f>_xlfn.XLOOKUP(__xlnm._FilterDatabase_15[[#This Row],[SAPSA Number]],'DS Point summary'!A:A,'DS Point summary'!G:G)</f>
        <v>0</v>
      </c>
      <c r="I32" s="19" t="s">
        <v>364</v>
      </c>
      <c r="J32" s="21">
        <f>(IF(L32&gt;0,1,0)+(IF(M32&gt;0,1,0))+(IF(N32&gt;0,1,0))+(IF(O32&gt;0,1,0))+(IF(P32&gt;0,1,0))+(IF(Q32&gt;0,1,0))+(IF(R32&gt;0,1,0))+(IF(S32&gt;0,1,0))+(IF(T32&gt;0,1,0))+(IF(U32&gt;0,1,0))+(IF(V32&gt;0,1,0))+(IF(W32&gt;0,1,0)))</f>
        <v>0</v>
      </c>
      <c r="K32" s="22">
        <f>(LARGE(L32:W32,1)+LARGE(L32:W32,2)+LARGE(L32:W32,3)+LARGE(L32:W32,4)+LARGE(L32:W32,5))/5</f>
        <v>0</v>
      </c>
      <c r="L32" s="23">
        <v>0</v>
      </c>
      <c r="M32" s="24">
        <v>0</v>
      </c>
      <c r="N32" s="23">
        <v>0</v>
      </c>
      <c r="O32" s="24">
        <v>0</v>
      </c>
      <c r="P32" s="23">
        <v>0</v>
      </c>
      <c r="Q32" s="24">
        <v>0</v>
      </c>
      <c r="R32" s="23">
        <v>0</v>
      </c>
      <c r="S32" s="24">
        <v>0</v>
      </c>
      <c r="T32" s="23">
        <v>0</v>
      </c>
      <c r="U32" s="24">
        <v>0</v>
      </c>
      <c r="V32" s="23">
        <v>0</v>
      </c>
      <c r="W32" s="24">
        <v>0</v>
      </c>
    </row>
    <row r="33" spans="1:23" ht="14.45" customHeight="1" x14ac:dyDescent="0.25">
      <c r="A33" s="17">
        <f>RANK(K33,K$2:K$149,0)</f>
        <v>17</v>
      </c>
      <c r="B33" s="25"/>
      <c r="C33" s="25">
        <f>_xlfn.XLOOKUP(__xlnm._FilterDatabase_15[[#This Row],[SAPSA Number]],Table1[SAPSA number],Table1[Paid up])</f>
        <v>0</v>
      </c>
      <c r="D33" s="19">
        <f>_xlfn.XLOOKUP(__xlnm._FilterDatabase_15[[#This Row],[SAPSA Number]],'DS Point summary'!A:A,'DS Point summary'!C:C)</f>
        <v>0</v>
      </c>
      <c r="E33" s="19">
        <f>_xlfn.XLOOKUP(__xlnm._FilterDatabase_15[[#This Row],[SAPSA Number]],'DS Point summary'!A:A,'DS Point summary'!D:D)</f>
        <v>0</v>
      </c>
      <c r="F33" s="20">
        <f>_xlfn.XLOOKUP(__xlnm._FilterDatabase_15[[#This Row],[SAPSA Number]],'DS Point summary'!A:A,'DS Point summary'!E:E)</f>
        <v>0</v>
      </c>
      <c r="G33" s="17">
        <f>_xlfn.XLOOKUP(__xlnm._FilterDatabase_15[[#This Row],[SAPSA Number]],'DS Point summary'!A:A,'DS Point summary'!F:F)</f>
        <v>0</v>
      </c>
      <c r="H33" s="19">
        <f>_xlfn.XLOOKUP(__xlnm._FilterDatabase_15[[#This Row],[SAPSA Number]],'DS Point summary'!A:A,'DS Point summary'!G:G)</f>
        <v>0</v>
      </c>
      <c r="I33" s="19" t="s">
        <v>364</v>
      </c>
      <c r="J33" s="21">
        <f>(IF(L33&gt;0,1,0)+(IF(M33&gt;0,1,0))+(IF(N33&gt;0,1,0))+(IF(O33&gt;0,1,0))+(IF(P33&gt;0,1,0))+(IF(Q33&gt;0,1,0))+(IF(R33&gt;0,1,0))+(IF(S33&gt;0,1,0))+(IF(T33&gt;0,1,0))+(IF(U33&gt;0,1,0))+(IF(V33&gt;0,1,0))+(IF(W33&gt;0,1,0)))</f>
        <v>0</v>
      </c>
      <c r="K33" s="22">
        <f>(LARGE(L33:W33,1)+LARGE(L33:W33,2)+LARGE(L33:W33,3)+LARGE(L33:W33,4)+LARGE(L33:W33,5))/5</f>
        <v>0</v>
      </c>
      <c r="L33" s="23">
        <v>0</v>
      </c>
      <c r="M33" s="24">
        <v>0</v>
      </c>
      <c r="N33" s="23">
        <v>0</v>
      </c>
      <c r="O33" s="24">
        <v>0</v>
      </c>
      <c r="P33" s="23">
        <v>0</v>
      </c>
      <c r="Q33" s="24">
        <v>0</v>
      </c>
      <c r="R33" s="23">
        <v>0</v>
      </c>
      <c r="S33" s="24">
        <v>0</v>
      </c>
      <c r="T33" s="23">
        <v>0</v>
      </c>
      <c r="U33" s="24">
        <v>0</v>
      </c>
      <c r="V33" s="23">
        <v>0</v>
      </c>
      <c r="W33" s="24">
        <v>0</v>
      </c>
    </row>
    <row r="34" spans="1:23" ht="14.45" customHeight="1" x14ac:dyDescent="0.25">
      <c r="A34" s="17">
        <f>RANK(K34,K$2:K$149,0)</f>
        <v>17</v>
      </c>
      <c r="B34" s="25">
        <v>7271</v>
      </c>
      <c r="C34" s="25" t="str">
        <f>_xlfn.XLOOKUP(__xlnm._FilterDatabase_15[[#This Row],[SAPSA Number]],Table1[SAPSA number],Table1[Paid up])</f>
        <v>Y</v>
      </c>
      <c r="D34" s="19" t="str">
        <f>_xlfn.XLOOKUP(__xlnm._FilterDatabase_15[[#This Row],[SAPSA Number]],'DS Point summary'!A:A,'DS Point summary'!C:C)</f>
        <v>Johan</v>
      </c>
      <c r="E34" s="19" t="str">
        <f>_xlfn.XLOOKUP(__xlnm._FilterDatabase_15[[#This Row],[SAPSA Number]],'DS Point summary'!A:A,'DS Point summary'!D:D)</f>
        <v>Jacobs</v>
      </c>
      <c r="F34" s="20" t="str">
        <f>_xlfn.XLOOKUP(__xlnm._FilterDatabase_15[[#This Row],[SAPSA Number]],'DS Point summary'!A:A,'DS Point summary'!E:E)</f>
        <v>J</v>
      </c>
      <c r="G34" s="17" t="str">
        <f ca="1">_xlfn.XLOOKUP(__xlnm._FilterDatabase_15[[#This Row],[SAPSA Number]],'DS Point summary'!A:A,'DS Point summary'!F:F)</f>
        <v xml:space="preserve"> </v>
      </c>
      <c r="H34" s="19">
        <f ca="1">_xlfn.XLOOKUP(__xlnm._FilterDatabase_15[[#This Row],[SAPSA Number]],'DS Point summary'!A:A,'DS Point summary'!G:G)</f>
        <v>45</v>
      </c>
      <c r="I34" s="19" t="s">
        <v>364</v>
      </c>
      <c r="J34" s="21">
        <f>(IF(L34&gt;0,1,0)+(IF(M34&gt;0,1,0))+(IF(N34&gt;0,1,0))+(IF(O34&gt;0,1,0))+(IF(P34&gt;0,1,0))+(IF(Q34&gt;0,1,0))+(IF(R34&gt;0,1,0))+(IF(S34&gt;0,1,0))+(IF(T34&gt;0,1,0))+(IF(U34&gt;0,1,0))+(IF(V34&gt;0,1,0))+(IF(W34&gt;0,1,0)))</f>
        <v>0</v>
      </c>
      <c r="K34" s="22">
        <f>(LARGE(L34:W34,1)+LARGE(L34:W34,2)+LARGE(L34:W34,3)+LARGE(L34:W34,4)+LARGE(L34:W34,5))/5</f>
        <v>0</v>
      </c>
      <c r="L34" s="23">
        <v>0</v>
      </c>
      <c r="M34" s="24">
        <v>0</v>
      </c>
      <c r="N34" s="23">
        <v>0</v>
      </c>
      <c r="O34" s="24">
        <v>0</v>
      </c>
      <c r="P34" s="23">
        <v>0</v>
      </c>
      <c r="Q34" s="24">
        <v>0</v>
      </c>
      <c r="R34" s="23">
        <v>0</v>
      </c>
      <c r="S34" s="24">
        <v>0</v>
      </c>
      <c r="T34" s="23">
        <v>0</v>
      </c>
      <c r="U34" s="24">
        <v>0</v>
      </c>
      <c r="V34" s="23">
        <v>0</v>
      </c>
      <c r="W34" s="24">
        <v>0</v>
      </c>
    </row>
    <row r="35" spans="1:23" ht="14.45" customHeight="1" x14ac:dyDescent="0.25">
      <c r="A35" s="17">
        <f>RANK(K35,K$2:K$149,0)</f>
        <v>17</v>
      </c>
      <c r="B35" s="25">
        <v>6833</v>
      </c>
      <c r="C35" s="25" t="str">
        <f>_xlfn.XLOOKUP(__xlnm._FilterDatabase_15[[#This Row],[SAPSA Number]],Table1[SAPSA number],Table1[Paid up])</f>
        <v>Y</v>
      </c>
      <c r="D35" s="19" t="str">
        <f>_xlfn.XLOOKUP(__xlnm._FilterDatabase_15[[#This Row],[SAPSA Number]],'DS Point summary'!A:A,'DS Point summary'!C:C)</f>
        <v>Heinrich</v>
      </c>
      <c r="E35" s="19" t="str">
        <f>_xlfn.XLOOKUP(__xlnm._FilterDatabase_15[[#This Row],[SAPSA Number]],'DS Point summary'!A:A,'DS Point summary'!D:D)</f>
        <v>Barnes</v>
      </c>
      <c r="F35" s="20" t="str">
        <f>_xlfn.XLOOKUP(__xlnm._FilterDatabase_15[[#This Row],[SAPSA Number]],'DS Point summary'!A:A,'DS Point summary'!E:E)</f>
        <v>H</v>
      </c>
      <c r="G35" s="17" t="str">
        <f ca="1">_xlfn.XLOOKUP(__xlnm._FilterDatabase_15[[#This Row],[SAPSA Number]],'DS Point summary'!A:A,'DS Point summary'!F:F)</f>
        <v xml:space="preserve"> </v>
      </c>
      <c r="H35" s="19">
        <f ca="1">_xlfn.XLOOKUP(__xlnm._FilterDatabase_15[[#This Row],[SAPSA Number]],'DS Point summary'!A:A,'DS Point summary'!G:G)</f>
        <v>36</v>
      </c>
      <c r="I35" s="19" t="s">
        <v>364</v>
      </c>
      <c r="J35" s="21">
        <f>(IF(L35&gt;0,1,0)+(IF(M35&gt;0,1,0))+(IF(N35&gt;0,1,0))+(IF(O35&gt;0,1,0))+(IF(P35&gt;0,1,0))+(IF(Q35&gt;0,1,0))+(IF(R35&gt;0,1,0))+(IF(S35&gt;0,1,0))+(IF(T35&gt;0,1,0))+(IF(U35&gt;0,1,0))+(IF(V35&gt;0,1,0))+(IF(W35&gt;0,1,0)))</f>
        <v>0</v>
      </c>
      <c r="K35" s="22">
        <f>(LARGE(L35:W35,1)+LARGE(L35:W35,2)+LARGE(L35:W35,3)+LARGE(L35:W35,4)+LARGE(L35:W35,5))/5</f>
        <v>0</v>
      </c>
      <c r="L35" s="23">
        <v>0</v>
      </c>
      <c r="M35" s="24">
        <v>0</v>
      </c>
      <c r="N35" s="23">
        <v>0</v>
      </c>
      <c r="O35" s="24">
        <v>0</v>
      </c>
      <c r="P35" s="23">
        <v>0</v>
      </c>
      <c r="Q35" s="24">
        <v>0</v>
      </c>
      <c r="R35" s="23">
        <v>0</v>
      </c>
      <c r="S35" s="24">
        <v>0</v>
      </c>
      <c r="T35" s="23">
        <v>0</v>
      </c>
      <c r="U35" s="24">
        <v>0</v>
      </c>
      <c r="V35" s="23">
        <v>0</v>
      </c>
      <c r="W35" s="24">
        <v>0</v>
      </c>
    </row>
    <row r="36" spans="1:23" ht="14.45" customHeight="1" x14ac:dyDescent="0.25">
      <c r="A36" s="17">
        <f>RANK(K36,K$2:K$149,0)</f>
        <v>17</v>
      </c>
      <c r="B36" s="25">
        <v>1471</v>
      </c>
      <c r="C36" s="25" t="str">
        <f>_xlfn.XLOOKUP(__xlnm._FilterDatabase_15[[#This Row],[SAPSA Number]],Table1[SAPSA number],Table1[Paid up])</f>
        <v>Y</v>
      </c>
      <c r="D36" s="19" t="str">
        <f>_xlfn.XLOOKUP(__xlnm._FilterDatabase_15[[#This Row],[SAPSA Number]],'DS Point summary'!A:A,'DS Point summary'!C:C)</f>
        <v>Nikolaus Phillip Karl</v>
      </c>
      <c r="E36" s="19" t="str">
        <f>_xlfn.XLOOKUP(__xlnm._FilterDatabase_15[[#This Row],[SAPSA Number]],'DS Point summary'!A:A,'DS Point summary'!D:D)</f>
        <v>Bernhard</v>
      </c>
      <c r="F36" s="20" t="str">
        <f>_xlfn.XLOOKUP(__xlnm._FilterDatabase_15[[#This Row],[SAPSA Number]],'DS Point summary'!A:A,'DS Point summary'!E:E)</f>
        <v>NPK</v>
      </c>
      <c r="G36" s="17" t="str">
        <f ca="1">_xlfn.XLOOKUP(__xlnm._FilterDatabase_15[[#This Row],[SAPSA Number]],'DS Point summary'!A:A,'DS Point summary'!F:F)</f>
        <v xml:space="preserve"> </v>
      </c>
      <c r="H36" s="19">
        <f ca="1">_xlfn.XLOOKUP(__xlnm._FilterDatabase_15[[#This Row],[SAPSA Number]],'DS Point summary'!A:A,'DS Point summary'!G:G)</f>
        <v>41</v>
      </c>
      <c r="I36" s="19" t="s">
        <v>364</v>
      </c>
      <c r="J36" s="21">
        <f>(IF(L36&gt;0,1,0)+(IF(M36&gt;0,1,0))+(IF(N36&gt;0,1,0))+(IF(O36&gt;0,1,0))+(IF(P36&gt;0,1,0))+(IF(Q36&gt;0,1,0))+(IF(R36&gt;0,1,0))+(IF(S36&gt;0,1,0))+(IF(T36&gt;0,1,0))+(IF(U36&gt;0,1,0))+(IF(V36&gt;0,1,0))+(IF(W36&gt;0,1,0)))</f>
        <v>0</v>
      </c>
      <c r="K36" s="22">
        <f>(LARGE(L36:W36,1)+LARGE(L36:W36,2)+LARGE(L36:W36,3)+LARGE(L36:W36,4)+LARGE(L36:W36,5))/5</f>
        <v>0</v>
      </c>
      <c r="L36" s="23">
        <v>0</v>
      </c>
      <c r="M36" s="24">
        <v>0</v>
      </c>
      <c r="N36" s="23">
        <v>0</v>
      </c>
      <c r="O36" s="24">
        <v>0</v>
      </c>
      <c r="P36" s="23">
        <v>0</v>
      </c>
      <c r="Q36" s="24">
        <v>0</v>
      </c>
      <c r="R36" s="23">
        <v>0</v>
      </c>
      <c r="S36" s="24">
        <v>0</v>
      </c>
      <c r="T36" s="23">
        <v>0</v>
      </c>
      <c r="U36" s="24">
        <v>0</v>
      </c>
      <c r="V36" s="23">
        <v>0</v>
      </c>
      <c r="W36" s="24">
        <v>0</v>
      </c>
    </row>
    <row r="37" spans="1:23" ht="14.45" customHeight="1" x14ac:dyDescent="0.25">
      <c r="A37" s="17">
        <f>RANK(K37,K$2:K$149,0)</f>
        <v>17</v>
      </c>
      <c r="B37" s="18">
        <v>3349</v>
      </c>
      <c r="C37" s="25" t="str">
        <f>_xlfn.XLOOKUP(__xlnm._FilterDatabase_15[[#This Row],[SAPSA Number]],Table1[SAPSA number],Table1[Paid up])</f>
        <v>Y</v>
      </c>
      <c r="D37" s="19" t="str">
        <f>_xlfn.XLOOKUP(__xlnm._FilterDatabase_15[[#This Row],[SAPSA Number]],'DS Point summary'!A:A,'DS Point summary'!C:C)</f>
        <v>Stefanus Christiaan</v>
      </c>
      <c r="E37" s="19" t="str">
        <f>_xlfn.XLOOKUP(__xlnm._FilterDatabase_15[[#This Row],[SAPSA Number]],'DS Point summary'!A:A,'DS Point summary'!D:D)</f>
        <v>Bosch</v>
      </c>
      <c r="F37" s="20" t="str">
        <f>_xlfn.XLOOKUP(__xlnm._FilterDatabase_15[[#This Row],[SAPSA Number]],'DS Point summary'!A:A,'DS Point summary'!E:E)</f>
        <v>SC</v>
      </c>
      <c r="G37" s="17" t="str">
        <f ca="1">_xlfn.XLOOKUP(__xlnm._FilterDatabase_15[[#This Row],[SAPSA Number]],'DS Point summary'!A:A,'DS Point summary'!F:F)</f>
        <v>S</v>
      </c>
      <c r="H37" s="19">
        <f ca="1">_xlfn.XLOOKUP(__xlnm._FilterDatabase_15[[#This Row],[SAPSA Number]],'DS Point summary'!A:A,'DS Point summary'!G:G)</f>
        <v>52</v>
      </c>
      <c r="I37" s="19" t="s">
        <v>364</v>
      </c>
      <c r="J37" s="21">
        <f>(IF(L37&gt;0,1,0)+(IF(M37&gt;0,1,0))+(IF(N37&gt;0,1,0))+(IF(O37&gt;0,1,0))+(IF(P37&gt;0,1,0))+(IF(Q37&gt;0,1,0))+(IF(R37&gt;0,1,0))+(IF(S37&gt;0,1,0))+(IF(T37&gt;0,1,0))+(IF(U37&gt;0,1,0))+(IF(V37&gt;0,1,0))+(IF(W37&gt;0,1,0)))</f>
        <v>0</v>
      </c>
      <c r="K37" s="22">
        <f>(LARGE(L37:W37,1)+LARGE(L37:W37,2)+LARGE(L37:W37,3)+LARGE(L37:W37,4)+LARGE(L37:W37,5))/5</f>
        <v>0</v>
      </c>
      <c r="L37" s="23">
        <v>0</v>
      </c>
      <c r="M37" s="24">
        <v>0</v>
      </c>
      <c r="N37" s="23">
        <v>0</v>
      </c>
      <c r="O37" s="24">
        <v>0</v>
      </c>
      <c r="P37" s="23">
        <v>0</v>
      </c>
      <c r="Q37" s="24">
        <v>0</v>
      </c>
      <c r="R37" s="23">
        <v>0</v>
      </c>
      <c r="S37" s="24">
        <v>0</v>
      </c>
      <c r="T37" s="23">
        <v>0</v>
      </c>
      <c r="U37" s="24">
        <v>0</v>
      </c>
      <c r="V37" s="23">
        <v>0</v>
      </c>
      <c r="W37" s="24">
        <v>0</v>
      </c>
    </row>
    <row r="38" spans="1:23" ht="14.45" customHeight="1" x14ac:dyDescent="0.25">
      <c r="A38" s="17">
        <f>RANK(K38,K$2:K$149,0)</f>
        <v>17</v>
      </c>
      <c r="B38" s="18">
        <v>3338</v>
      </c>
      <c r="C38" s="25" t="str">
        <f>_xlfn.XLOOKUP(__xlnm._FilterDatabase_15[[#This Row],[SAPSA Number]],Table1[SAPSA number],Table1[Paid up])</f>
        <v>Y</v>
      </c>
      <c r="D38" s="19" t="str">
        <f>_xlfn.XLOOKUP(__xlnm._FilterDatabase_15[[#This Row],[SAPSA Number]],'DS Point summary'!A:A,'DS Point summary'!C:C)</f>
        <v>Carl Johann</v>
      </c>
      <c r="E38" s="19" t="str">
        <f>_xlfn.XLOOKUP(__xlnm._FilterDatabase_15[[#This Row],[SAPSA Number]],'DS Point summary'!A:A,'DS Point summary'!D:D)</f>
        <v>Brandt</v>
      </c>
      <c r="F38" s="20" t="str">
        <f>_xlfn.XLOOKUP(__xlnm._FilterDatabase_15[[#This Row],[SAPSA Number]],'DS Point summary'!A:A,'DS Point summary'!E:E)</f>
        <v>CJ</v>
      </c>
      <c r="G38" s="17" t="str">
        <f ca="1">_xlfn.XLOOKUP(__xlnm._FilterDatabase_15[[#This Row],[SAPSA Number]],'DS Point summary'!A:A,'DS Point summary'!F:F)</f>
        <v>S</v>
      </c>
      <c r="H38" s="19">
        <f ca="1">_xlfn.XLOOKUP(__xlnm._FilterDatabase_15[[#This Row],[SAPSA Number]],'DS Point summary'!A:A,'DS Point summary'!G:G)</f>
        <v>53</v>
      </c>
      <c r="I38" s="19" t="s">
        <v>364</v>
      </c>
      <c r="J38" s="21">
        <f>(IF(L38&gt;0,1,0)+(IF(M38&gt;0,1,0))+(IF(N38&gt;0,1,0))+(IF(O38&gt;0,1,0))+(IF(P38&gt;0,1,0))+(IF(Q38&gt;0,1,0))+(IF(R38&gt;0,1,0))+(IF(S38&gt;0,1,0))+(IF(T38&gt;0,1,0))+(IF(U38&gt;0,1,0))+(IF(V38&gt;0,1,0))+(IF(W38&gt;0,1,0)))</f>
        <v>0</v>
      </c>
      <c r="K38" s="22">
        <f>(LARGE(L38:W38,1)+LARGE(L38:W38,2)+LARGE(L38:W38,3)+LARGE(L38:W38,4)+LARGE(L38:W38,5))/5</f>
        <v>0</v>
      </c>
      <c r="L38" s="23">
        <v>0</v>
      </c>
      <c r="M38" s="24">
        <v>0</v>
      </c>
      <c r="N38" s="23">
        <v>0</v>
      </c>
      <c r="O38" s="24">
        <v>0</v>
      </c>
      <c r="P38" s="23">
        <v>0</v>
      </c>
      <c r="Q38" s="24">
        <v>0</v>
      </c>
      <c r="R38" s="23">
        <v>0</v>
      </c>
      <c r="S38" s="24">
        <v>0</v>
      </c>
      <c r="T38" s="23">
        <v>0</v>
      </c>
      <c r="U38" s="24">
        <v>0</v>
      </c>
      <c r="V38" s="23">
        <v>0</v>
      </c>
      <c r="W38" s="24">
        <v>0</v>
      </c>
    </row>
    <row r="39" spans="1:23" ht="14.45" customHeight="1" x14ac:dyDescent="0.25">
      <c r="A39" s="17">
        <f>RANK(K39,K$2:K$149,0)</f>
        <v>17</v>
      </c>
      <c r="B39" s="26">
        <v>3350</v>
      </c>
      <c r="C39" s="25" t="str">
        <f>_xlfn.XLOOKUP(__xlnm._FilterDatabase_15[[#This Row],[SAPSA Number]],Table1[SAPSA number],Table1[Paid up])</f>
        <v>Y</v>
      </c>
      <c r="D39" s="19" t="str">
        <f>_xlfn.XLOOKUP(__xlnm._FilterDatabase_15[[#This Row],[SAPSA Number]],'DS Point summary'!A:A,'DS Point summary'!C:C)</f>
        <v>Conrad Ernest</v>
      </c>
      <c r="E39" s="19" t="str">
        <f>_xlfn.XLOOKUP(__xlnm._FilterDatabase_15[[#This Row],[SAPSA Number]],'DS Point summary'!A:A,'DS Point summary'!D:D)</f>
        <v>Brandt</v>
      </c>
      <c r="F39" s="20" t="str">
        <f>_xlfn.XLOOKUP(__xlnm._FilterDatabase_15[[#This Row],[SAPSA Number]],'DS Point summary'!A:A,'DS Point summary'!E:E)</f>
        <v>CE</v>
      </c>
      <c r="G39" s="17" t="str">
        <f ca="1">_xlfn.XLOOKUP(__xlnm._FilterDatabase_15[[#This Row],[SAPSA Number]],'DS Point summary'!A:A,'DS Point summary'!F:F)</f>
        <v>S</v>
      </c>
      <c r="H39" s="19">
        <f ca="1">_xlfn.XLOOKUP(__xlnm._FilterDatabase_15[[#This Row],[SAPSA Number]],'DS Point summary'!A:A,'DS Point summary'!G:G)</f>
        <v>50</v>
      </c>
      <c r="I39" s="19" t="s">
        <v>364</v>
      </c>
      <c r="J39" s="21">
        <f>(IF(L39&gt;0,1,0)+(IF(M39&gt;0,1,0))+(IF(N39&gt;0,1,0))+(IF(O39&gt;0,1,0))+(IF(P39&gt;0,1,0))+(IF(Q39&gt;0,1,0))+(IF(R39&gt;0,1,0))+(IF(S39&gt;0,1,0))+(IF(T39&gt;0,1,0))+(IF(U39&gt;0,1,0))+(IF(V39&gt;0,1,0))+(IF(W39&gt;0,1,0)))</f>
        <v>0</v>
      </c>
      <c r="K39" s="22">
        <f>(LARGE(L39:W39,1)+LARGE(L39:W39,2)+LARGE(L39:W39,3)+LARGE(L39:W39,4)+LARGE(L39:W39,5))/5</f>
        <v>0</v>
      </c>
      <c r="L39" s="23">
        <v>0</v>
      </c>
      <c r="M39" s="24">
        <v>0</v>
      </c>
      <c r="N39" s="23">
        <v>0</v>
      </c>
      <c r="O39" s="24">
        <v>0</v>
      </c>
      <c r="P39" s="23">
        <v>0</v>
      </c>
      <c r="Q39" s="24">
        <v>0</v>
      </c>
      <c r="R39" s="23">
        <v>0</v>
      </c>
      <c r="S39" s="24">
        <v>0</v>
      </c>
      <c r="T39" s="23">
        <v>0</v>
      </c>
      <c r="U39" s="24">
        <v>0</v>
      </c>
      <c r="V39" s="23">
        <v>0</v>
      </c>
      <c r="W39" s="24">
        <v>0</v>
      </c>
    </row>
    <row r="40" spans="1:23" ht="14.45" customHeight="1" x14ac:dyDescent="0.25">
      <c r="A40" s="17">
        <f>RANK(K40,K$2:K$149,0)</f>
        <v>17</v>
      </c>
      <c r="B40" s="25">
        <v>3576</v>
      </c>
      <c r="C40" s="25" t="str">
        <f>_xlfn.XLOOKUP(__xlnm._FilterDatabase_15[[#This Row],[SAPSA Number]],Table1[SAPSA number],Table1[Paid up])</f>
        <v>Y</v>
      </c>
      <c r="D40" s="19" t="str">
        <f>_xlfn.XLOOKUP(__xlnm._FilterDatabase_15[[#This Row],[SAPSA Number]],'DS Point summary'!A:A,'DS Point summary'!C:C)</f>
        <v>Christoff Mechiel</v>
      </c>
      <c r="E40" s="19" t="str">
        <f>_xlfn.XLOOKUP(__xlnm._FilterDatabase_15[[#This Row],[SAPSA Number]],'DS Point summary'!A:A,'DS Point summary'!D:D)</f>
        <v>Brandt</v>
      </c>
      <c r="F40" s="20" t="str">
        <f>_xlfn.XLOOKUP(__xlnm._FilterDatabase_15[[#This Row],[SAPSA Number]],'DS Point summary'!A:A,'DS Point summary'!E:E)</f>
        <v>CM</v>
      </c>
      <c r="G40" s="17" t="str">
        <f ca="1">_xlfn.XLOOKUP(__xlnm._FilterDatabase_15[[#This Row],[SAPSA Number]],'DS Point summary'!A:A,'DS Point summary'!F:F)</f>
        <v xml:space="preserve"> </v>
      </c>
      <c r="H40" s="19">
        <f ca="1">_xlfn.XLOOKUP(__xlnm._FilterDatabase_15[[#This Row],[SAPSA Number]],'DS Point summary'!A:A,'DS Point summary'!G:G)</f>
        <v>46</v>
      </c>
      <c r="I40" s="19" t="s">
        <v>364</v>
      </c>
      <c r="J40" s="21">
        <f>(IF(L40&gt;0,1,0)+(IF(M40&gt;0,1,0))+(IF(N40&gt;0,1,0))+(IF(O40&gt;0,1,0))+(IF(P40&gt;0,1,0))+(IF(Q40&gt;0,1,0))+(IF(R40&gt;0,1,0))+(IF(S40&gt;0,1,0))+(IF(T40&gt;0,1,0))+(IF(U40&gt;0,1,0))+(IF(V40&gt;0,1,0))+(IF(W40&gt;0,1,0)))</f>
        <v>0</v>
      </c>
      <c r="K40" s="22">
        <f>(LARGE(L40:W40,1)+LARGE(L40:W40,2)+LARGE(L40:W40,3)+LARGE(L40:W40,4)+LARGE(L40:W40,5))/5</f>
        <v>0</v>
      </c>
      <c r="L40" s="23">
        <v>0</v>
      </c>
      <c r="M40" s="24">
        <v>0</v>
      </c>
      <c r="N40" s="23">
        <v>0</v>
      </c>
      <c r="O40" s="24">
        <v>0</v>
      </c>
      <c r="P40" s="23">
        <v>0</v>
      </c>
      <c r="Q40" s="24">
        <v>0</v>
      </c>
      <c r="R40" s="23">
        <v>0</v>
      </c>
      <c r="S40" s="24">
        <v>0</v>
      </c>
      <c r="T40" s="23">
        <v>0</v>
      </c>
      <c r="U40" s="24">
        <v>0</v>
      </c>
      <c r="V40" s="23">
        <v>0</v>
      </c>
      <c r="W40" s="24">
        <v>0</v>
      </c>
    </row>
    <row r="41" spans="1:23" ht="14.45" customHeight="1" x14ac:dyDescent="0.25">
      <c r="A41" s="17">
        <f>RANK(K41,K$2:K$149,0)</f>
        <v>17</v>
      </c>
      <c r="B41" s="25">
        <v>3577</v>
      </c>
      <c r="C41" s="25" t="str">
        <f>_xlfn.XLOOKUP(__xlnm._FilterDatabase_15[[#This Row],[SAPSA Number]],Table1[SAPSA number],Table1[Paid up])</f>
        <v>Y</v>
      </c>
      <c r="D41" s="19" t="str">
        <f>_xlfn.XLOOKUP(__xlnm._FilterDatabase_15[[#This Row],[SAPSA Number]],'DS Point summary'!A:A,'DS Point summary'!C:C)</f>
        <v>Werner</v>
      </c>
      <c r="E41" s="19" t="str">
        <f>_xlfn.XLOOKUP(__xlnm._FilterDatabase_15[[#This Row],[SAPSA Number]],'DS Point summary'!A:A,'DS Point summary'!D:D)</f>
        <v>Britz</v>
      </c>
      <c r="F41" s="20" t="str">
        <f>_xlfn.XLOOKUP(__xlnm._FilterDatabase_15[[#This Row],[SAPSA Number]],'DS Point summary'!A:A,'DS Point summary'!E:E)</f>
        <v>W</v>
      </c>
      <c r="G41" s="17" t="str">
        <f ca="1">_xlfn.XLOOKUP(__xlnm._FilterDatabase_15[[#This Row],[SAPSA Number]],'DS Point summary'!A:A,'DS Point summary'!F:F)</f>
        <v xml:space="preserve"> </v>
      </c>
      <c r="H41" s="19">
        <f ca="1">_xlfn.XLOOKUP(__xlnm._FilterDatabase_15[[#This Row],[SAPSA Number]],'DS Point summary'!A:A,'DS Point summary'!G:G)</f>
        <v>43</v>
      </c>
      <c r="I41" s="19" t="s">
        <v>364</v>
      </c>
      <c r="J41" s="21">
        <f>(IF(L41&gt;0,1,0)+(IF(M41&gt;0,1,0))+(IF(N41&gt;0,1,0))+(IF(O41&gt;0,1,0))+(IF(P41&gt;0,1,0))+(IF(Q41&gt;0,1,0))+(IF(R41&gt;0,1,0))+(IF(S41&gt;0,1,0))+(IF(T41&gt;0,1,0))+(IF(U41&gt;0,1,0))+(IF(V41&gt;0,1,0))+(IF(W41&gt;0,1,0)))</f>
        <v>0</v>
      </c>
      <c r="K41" s="22">
        <f>(LARGE(L41:W41,1)+LARGE(L41:W41,2)+LARGE(L41:W41,3)+LARGE(L41:W41,4)+LARGE(L41:W41,5))/5</f>
        <v>0</v>
      </c>
      <c r="L41" s="23">
        <v>0</v>
      </c>
      <c r="M41" s="24">
        <v>0</v>
      </c>
      <c r="N41" s="23">
        <v>0</v>
      </c>
      <c r="O41" s="24">
        <v>0</v>
      </c>
      <c r="P41" s="23">
        <v>0</v>
      </c>
      <c r="Q41" s="24">
        <v>0</v>
      </c>
      <c r="R41" s="23">
        <v>0</v>
      </c>
      <c r="S41" s="24">
        <v>0</v>
      </c>
      <c r="T41" s="23">
        <v>0</v>
      </c>
      <c r="U41" s="24">
        <v>0</v>
      </c>
      <c r="V41" s="23">
        <v>0</v>
      </c>
      <c r="W41" s="24">
        <v>0</v>
      </c>
    </row>
    <row r="42" spans="1:23" ht="14.45" customHeight="1" x14ac:dyDescent="0.25">
      <c r="A42" s="17">
        <f>RANK(K42,K$2:K$149,0)</f>
        <v>17</v>
      </c>
      <c r="B42" s="18">
        <v>5304</v>
      </c>
      <c r="C42" s="25" t="str">
        <f>_xlfn.XLOOKUP(__xlnm._FilterDatabase_15[[#This Row],[SAPSA Number]],Table1[SAPSA number],Table1[Paid up])</f>
        <v>Y</v>
      </c>
      <c r="D42" s="19" t="str">
        <f>_xlfn.XLOOKUP(__xlnm._FilterDatabase_15[[#This Row],[SAPSA Number]],'DS Point summary'!A:A,'DS Point summary'!C:C)</f>
        <v>Johan Gerard</v>
      </c>
      <c r="E42" s="19" t="str">
        <f>_xlfn.XLOOKUP(__xlnm._FilterDatabase_15[[#This Row],[SAPSA Number]],'DS Point summary'!A:A,'DS Point summary'!D:D)</f>
        <v>Bultman</v>
      </c>
      <c r="F42" s="20" t="str">
        <f>_xlfn.XLOOKUP(__xlnm._FilterDatabase_15[[#This Row],[SAPSA Number]],'DS Point summary'!A:A,'DS Point summary'!E:E)</f>
        <v>JG</v>
      </c>
      <c r="G42" s="17" t="str">
        <f ca="1">_xlfn.XLOOKUP(__xlnm._FilterDatabase_15[[#This Row],[SAPSA Number]],'DS Point summary'!A:A,'DS Point summary'!F:F)</f>
        <v xml:space="preserve"> </v>
      </c>
      <c r="H42" s="19">
        <f ca="1">_xlfn.XLOOKUP(__xlnm._FilterDatabase_15[[#This Row],[SAPSA Number]],'DS Point summary'!A:A,'DS Point summary'!G:G)</f>
        <v>40</v>
      </c>
      <c r="I42" s="19" t="s">
        <v>364</v>
      </c>
      <c r="J42" s="21">
        <f>(IF(L42&gt;0,1,0)+(IF(M42&gt;0,1,0))+(IF(N42&gt;0,1,0))+(IF(O42&gt;0,1,0))+(IF(P42&gt;0,1,0))+(IF(Q42&gt;0,1,0))+(IF(R42&gt;0,1,0))+(IF(S42&gt;0,1,0))+(IF(T42&gt;0,1,0))+(IF(U42&gt;0,1,0))+(IF(V42&gt;0,1,0))+(IF(W42&gt;0,1,0)))</f>
        <v>0</v>
      </c>
      <c r="K42" s="22">
        <f>(LARGE(L42:W42,1)+LARGE(L42:W42,2)+LARGE(L42:W42,3)+LARGE(L42:W42,4)+LARGE(L42:W42,5))/5</f>
        <v>0</v>
      </c>
      <c r="L42" s="23">
        <v>0</v>
      </c>
      <c r="M42" s="24">
        <v>0</v>
      </c>
      <c r="N42" s="23">
        <v>0</v>
      </c>
      <c r="O42" s="24">
        <v>0</v>
      </c>
      <c r="P42" s="23">
        <v>0</v>
      </c>
      <c r="Q42" s="24">
        <v>0</v>
      </c>
      <c r="R42" s="23">
        <v>0</v>
      </c>
      <c r="S42" s="24">
        <v>0</v>
      </c>
      <c r="T42" s="23">
        <v>0</v>
      </c>
      <c r="U42" s="24">
        <v>0</v>
      </c>
      <c r="V42" s="23">
        <v>0</v>
      </c>
      <c r="W42" s="24">
        <v>0</v>
      </c>
    </row>
    <row r="43" spans="1:23" ht="14.45" customHeight="1" x14ac:dyDescent="0.25">
      <c r="A43" s="17">
        <f>RANK(K43,K$2:K$149,0)</f>
        <v>17</v>
      </c>
      <c r="B43" s="26">
        <v>259</v>
      </c>
      <c r="C43" s="25" t="str">
        <f>_xlfn.XLOOKUP(__xlnm._FilterDatabase_15[[#This Row],[SAPSA Number]],Table1[SAPSA number],Table1[Paid up])</f>
        <v>Y</v>
      </c>
      <c r="D43" s="19" t="str">
        <f>_xlfn.XLOOKUP(__xlnm._FilterDatabase_15[[#This Row],[SAPSA Number]],'DS Point summary'!A:A,'DS Point summary'!C:C)</f>
        <v>Kathleen Beresford</v>
      </c>
      <c r="E43" s="19" t="str">
        <f>_xlfn.XLOOKUP(__xlnm._FilterDatabase_15[[#This Row],[SAPSA Number]],'DS Point summary'!A:A,'DS Point summary'!D:D)</f>
        <v>Carter</v>
      </c>
      <c r="F43" s="20" t="str">
        <f>_xlfn.XLOOKUP(__xlnm._FilterDatabase_15[[#This Row],[SAPSA Number]],'DS Point summary'!A:A,'DS Point summary'!E:E)</f>
        <v>KB</v>
      </c>
      <c r="G43" s="17" t="str">
        <f>_xlfn.XLOOKUP(__xlnm._FilterDatabase_15[[#This Row],[SAPSA Number]],'DS Point summary'!A:A,'DS Point summary'!F:F)</f>
        <v>Lady</v>
      </c>
      <c r="H43" s="19">
        <f ca="1">_xlfn.XLOOKUP(__xlnm._FilterDatabase_15[[#This Row],[SAPSA Number]],'DS Point summary'!A:A,'DS Point summary'!G:G)</f>
        <v>38</v>
      </c>
      <c r="I43" s="19" t="s">
        <v>364</v>
      </c>
      <c r="J43" s="21">
        <f>(IF(L43&gt;0,1,0)+(IF(M43&gt;0,1,0))+(IF(N43&gt;0,1,0))+(IF(O43&gt;0,1,0))+(IF(P43&gt;0,1,0))+(IF(Q43&gt;0,1,0))+(IF(R43&gt;0,1,0))+(IF(S43&gt;0,1,0))+(IF(T43&gt;0,1,0))+(IF(U43&gt;0,1,0))+(IF(V43&gt;0,1,0))+(IF(W43&gt;0,1,0)))</f>
        <v>0</v>
      </c>
      <c r="K43" s="22">
        <f>(LARGE(L43:W43,1)+LARGE(L43:W43,2)+LARGE(L43:W43,3)+LARGE(L43:W43,4)+LARGE(L43:W43,5))/5</f>
        <v>0</v>
      </c>
      <c r="L43" s="23">
        <v>0</v>
      </c>
      <c r="M43" s="24">
        <v>0</v>
      </c>
      <c r="N43" s="23">
        <v>0</v>
      </c>
      <c r="O43" s="24">
        <v>0</v>
      </c>
      <c r="P43" s="23">
        <v>0</v>
      </c>
      <c r="Q43" s="24">
        <v>0</v>
      </c>
      <c r="R43" s="23">
        <v>0</v>
      </c>
      <c r="S43" s="24">
        <v>0</v>
      </c>
      <c r="T43" s="23">
        <v>0</v>
      </c>
      <c r="U43" s="24">
        <v>0</v>
      </c>
      <c r="V43" s="23">
        <v>0</v>
      </c>
      <c r="W43" s="24">
        <v>0</v>
      </c>
    </row>
    <row r="44" spans="1:23" ht="14.45" customHeight="1" x14ac:dyDescent="0.25">
      <c r="A44" s="17">
        <f>RANK(K44,K$2:K$149,0)</f>
        <v>17</v>
      </c>
      <c r="B44" s="25">
        <v>4316</v>
      </c>
      <c r="C44" s="25" t="str">
        <f>_xlfn.XLOOKUP(__xlnm._FilterDatabase_15[[#This Row],[SAPSA Number]],Table1[SAPSA number],Table1[Paid up])</f>
        <v>Y</v>
      </c>
      <c r="D44" s="19" t="str">
        <f>_xlfn.XLOOKUP(__xlnm._FilterDatabase_15[[#This Row],[SAPSA Number]],'DS Point summary'!A:A,'DS Point summary'!C:C)</f>
        <v>Wilhelm Jacobus</v>
      </c>
      <c r="E44" s="19" t="str">
        <f>_xlfn.XLOOKUP(__xlnm._FilterDatabase_15[[#This Row],[SAPSA Number]],'DS Point summary'!A:A,'DS Point summary'!D:D)</f>
        <v>Coetzee</v>
      </c>
      <c r="F44" s="20" t="str">
        <f>_xlfn.XLOOKUP(__xlnm._FilterDatabase_15[[#This Row],[SAPSA Number]],'DS Point summary'!A:A,'DS Point summary'!E:E)</f>
        <v>WJ</v>
      </c>
      <c r="G44" s="17" t="str">
        <f ca="1">_xlfn.XLOOKUP(__xlnm._FilterDatabase_15[[#This Row],[SAPSA Number]],'DS Point summary'!A:A,'DS Point summary'!F:F)</f>
        <v>S</v>
      </c>
      <c r="H44" s="19">
        <f ca="1">_xlfn.XLOOKUP(__xlnm._FilterDatabase_15[[#This Row],[SAPSA Number]],'DS Point summary'!A:A,'DS Point summary'!G:G)</f>
        <v>54</v>
      </c>
      <c r="I44" s="19" t="s">
        <v>364</v>
      </c>
      <c r="J44" s="21">
        <f>(IF(L44&gt;0,1,0)+(IF(M44&gt;0,1,0))+(IF(N44&gt;0,1,0))+(IF(O44&gt;0,1,0))+(IF(P44&gt;0,1,0))+(IF(Q44&gt;0,1,0))+(IF(R44&gt;0,1,0))+(IF(S44&gt;0,1,0))+(IF(T44&gt;0,1,0))+(IF(U44&gt;0,1,0))+(IF(V44&gt;0,1,0))+(IF(W44&gt;0,1,0)))</f>
        <v>0</v>
      </c>
      <c r="K44" s="22">
        <f>(LARGE(L44:W44,1)+LARGE(L44:W44,2)+LARGE(L44:W44,3)+LARGE(L44:W44,4)+LARGE(L44:W44,5))/5</f>
        <v>0</v>
      </c>
      <c r="L44" s="23">
        <v>0</v>
      </c>
      <c r="M44" s="24">
        <v>0</v>
      </c>
      <c r="N44" s="23">
        <v>0</v>
      </c>
      <c r="O44" s="24">
        <v>0</v>
      </c>
      <c r="P44" s="23">
        <v>0</v>
      </c>
      <c r="Q44" s="24">
        <v>0</v>
      </c>
      <c r="R44" s="23">
        <v>0</v>
      </c>
      <c r="S44" s="24">
        <v>0</v>
      </c>
      <c r="T44" s="23">
        <v>0</v>
      </c>
      <c r="U44" s="24">
        <v>0</v>
      </c>
      <c r="V44" s="23">
        <v>0</v>
      </c>
      <c r="W44" s="24">
        <v>0</v>
      </c>
    </row>
    <row r="45" spans="1:23" ht="14.45" customHeight="1" x14ac:dyDescent="0.25">
      <c r="A45" s="17">
        <f>RANK(K45,K$2:K$149,0)</f>
        <v>17</v>
      </c>
      <c r="B45" s="25">
        <v>6225</v>
      </c>
      <c r="C45" s="25" t="str">
        <f>_xlfn.XLOOKUP(__xlnm._FilterDatabase_15[[#This Row],[SAPSA Number]],Table1[SAPSA number],Table1[Paid up])</f>
        <v>Y</v>
      </c>
      <c r="D45" s="19" t="str">
        <f>_xlfn.XLOOKUP(__xlnm._FilterDatabase_15[[#This Row],[SAPSA Number]],'DS Point summary'!A:A,'DS Point summary'!C:C)</f>
        <v>Hannele Meliske</v>
      </c>
      <c r="E45" s="19" t="str">
        <f>_xlfn.XLOOKUP(__xlnm._FilterDatabase_15[[#This Row],[SAPSA Number]],'DS Point summary'!A:A,'DS Point summary'!D:D)</f>
        <v>du Bruyn</v>
      </c>
      <c r="F45" s="20" t="str">
        <f>_xlfn.XLOOKUP(__xlnm._FilterDatabase_15[[#This Row],[SAPSA Number]],'DS Point summary'!A:A,'DS Point summary'!E:E)</f>
        <v>HM</v>
      </c>
      <c r="G45" s="17" t="str">
        <f>_xlfn.XLOOKUP(__xlnm._FilterDatabase_15[[#This Row],[SAPSA Number]],'DS Point summary'!A:A,'DS Point summary'!F:F)</f>
        <v>Lady</v>
      </c>
      <c r="H45" s="19">
        <f ca="1">_xlfn.XLOOKUP(__xlnm._FilterDatabase_15[[#This Row],[SAPSA Number]],'DS Point summary'!A:A,'DS Point summary'!G:G)</f>
        <v>42</v>
      </c>
      <c r="I45" s="19" t="s">
        <v>364</v>
      </c>
      <c r="J45" s="21">
        <f>(IF(L45&gt;0,1,0)+(IF(M45&gt;0,1,0))+(IF(N45&gt;0,1,0))+(IF(O45&gt;0,1,0))+(IF(P45&gt;0,1,0))+(IF(Q45&gt;0,1,0))+(IF(R45&gt;0,1,0))+(IF(S45&gt;0,1,0))+(IF(T45&gt;0,1,0))+(IF(U45&gt;0,1,0))+(IF(V45&gt;0,1,0))+(IF(W45&gt;0,1,0)))</f>
        <v>0</v>
      </c>
      <c r="K45" s="22">
        <f>(LARGE(L45:W45,1)+LARGE(L45:W45,2)+LARGE(L45:W45,3)+LARGE(L45:W45,4)+LARGE(L45:W45,5))/5</f>
        <v>0</v>
      </c>
      <c r="L45" s="23">
        <v>0</v>
      </c>
      <c r="M45" s="24">
        <v>0</v>
      </c>
      <c r="N45" s="23">
        <v>0</v>
      </c>
      <c r="O45" s="24">
        <v>0</v>
      </c>
      <c r="P45" s="23">
        <v>0</v>
      </c>
      <c r="Q45" s="24">
        <v>0</v>
      </c>
      <c r="R45" s="23">
        <v>0</v>
      </c>
      <c r="S45" s="24">
        <v>0</v>
      </c>
      <c r="T45" s="23">
        <v>0</v>
      </c>
      <c r="U45" s="24">
        <v>0</v>
      </c>
      <c r="V45" s="23">
        <v>0</v>
      </c>
      <c r="W45" s="24">
        <v>0</v>
      </c>
    </row>
    <row r="46" spans="1:23" ht="14.25" customHeight="1" x14ac:dyDescent="0.25">
      <c r="A46" s="17">
        <f>RANK(K46,K$2:K$149,0)</f>
        <v>17</v>
      </c>
      <c r="B46" s="25">
        <v>6855</v>
      </c>
      <c r="C46" s="25" t="str">
        <f>_xlfn.XLOOKUP(__xlnm._FilterDatabase_15[[#This Row],[SAPSA Number]],Table1[SAPSA number],Table1[Paid up])</f>
        <v>Y</v>
      </c>
      <c r="D46" s="19" t="str">
        <f>_xlfn.XLOOKUP(__xlnm._FilterDatabase_15[[#This Row],[SAPSA Number]],'DS Point summary'!A:A,'DS Point summary'!C:C)</f>
        <v>Cornelius Jansen</v>
      </c>
      <c r="E46" s="19" t="str">
        <f>_xlfn.XLOOKUP(__xlnm._FilterDatabase_15[[#This Row],[SAPSA Number]],'DS Point summary'!A:A,'DS Point summary'!D:D)</f>
        <v>de Jager</v>
      </c>
      <c r="F46" s="20" t="str">
        <f>_xlfn.XLOOKUP(__xlnm._FilterDatabase_15[[#This Row],[SAPSA Number]],'DS Point summary'!A:A,'DS Point summary'!E:E)</f>
        <v>CJ</v>
      </c>
      <c r="G46" s="17" t="str">
        <f ca="1">_xlfn.XLOOKUP(__xlnm._FilterDatabase_15[[#This Row],[SAPSA Number]],'DS Point summary'!A:A,'DS Point summary'!F:F)</f>
        <v xml:space="preserve"> </v>
      </c>
      <c r="H46" s="19">
        <f ca="1">_xlfn.XLOOKUP(__xlnm._FilterDatabase_15[[#This Row],[SAPSA Number]],'DS Point summary'!A:A,'DS Point summary'!G:G)</f>
        <v>38</v>
      </c>
      <c r="I46" s="19" t="s">
        <v>364</v>
      </c>
      <c r="J46" s="21">
        <f>(IF(L46&gt;0,1,0)+(IF(M46&gt;0,1,0))+(IF(N46&gt;0,1,0))+(IF(O46&gt;0,1,0))+(IF(P46&gt;0,1,0))+(IF(Q46&gt;0,1,0))+(IF(R46&gt;0,1,0))+(IF(S46&gt;0,1,0))+(IF(T46&gt;0,1,0))+(IF(U46&gt;0,1,0))+(IF(V46&gt;0,1,0))+(IF(W46&gt;0,1,0)))</f>
        <v>0</v>
      </c>
      <c r="K46" s="22">
        <f>(LARGE(L46:W46,1)+LARGE(L46:W46,2)+LARGE(L46:W46,3)+LARGE(L46:W46,4)+LARGE(L46:W46,5))/5</f>
        <v>0</v>
      </c>
      <c r="L46" s="23">
        <v>0</v>
      </c>
      <c r="M46" s="24">
        <v>0</v>
      </c>
      <c r="N46" s="23">
        <v>0</v>
      </c>
      <c r="O46" s="24">
        <v>0</v>
      </c>
      <c r="P46" s="23">
        <v>0</v>
      </c>
      <c r="Q46" s="24">
        <v>0</v>
      </c>
      <c r="R46" s="23">
        <v>0</v>
      </c>
      <c r="S46" s="24">
        <v>0</v>
      </c>
      <c r="T46" s="23">
        <v>0</v>
      </c>
      <c r="U46" s="24">
        <v>0</v>
      </c>
      <c r="V46" s="23">
        <v>0</v>
      </c>
      <c r="W46" s="24">
        <v>0</v>
      </c>
    </row>
    <row r="47" spans="1:23" ht="14.45" customHeight="1" x14ac:dyDescent="0.25">
      <c r="A47" s="17">
        <f>RANK(K47,K$2:K$149,0)</f>
        <v>17</v>
      </c>
      <c r="B47" s="25">
        <v>7193</v>
      </c>
      <c r="C47" s="25" t="str">
        <f>_xlfn.XLOOKUP(__xlnm._FilterDatabase_15[[#This Row],[SAPSA Number]],Table1[SAPSA number],Table1[Paid up])</f>
        <v>Y</v>
      </c>
      <c r="D47" s="19" t="str">
        <f>_xlfn.XLOOKUP(__xlnm._FilterDatabase_15[[#This Row],[SAPSA Number]],'DS Point summary'!A:A,'DS Point summary'!C:C)</f>
        <v>Liezl</v>
      </c>
      <c r="E47" s="19" t="str">
        <f>_xlfn.XLOOKUP(__xlnm._FilterDatabase_15[[#This Row],[SAPSA Number]],'DS Point summary'!A:A,'DS Point summary'!D:D)</f>
        <v>de Jager</v>
      </c>
      <c r="F47" s="20" t="str">
        <f>_xlfn.XLOOKUP(__xlnm._FilterDatabase_15[[#This Row],[SAPSA Number]],'DS Point summary'!A:A,'DS Point summary'!E:E)</f>
        <v>L</v>
      </c>
      <c r="G47" s="17" t="str">
        <f>_xlfn.XLOOKUP(__xlnm._FilterDatabase_15[[#This Row],[SAPSA Number]],'DS Point summary'!A:A,'DS Point summary'!F:F)</f>
        <v>Lady</v>
      </c>
      <c r="H47" s="19">
        <f ca="1">_xlfn.XLOOKUP(__xlnm._FilterDatabase_15[[#This Row],[SAPSA Number]],'DS Point summary'!A:A,'DS Point summary'!G:G)</f>
        <v>39</v>
      </c>
      <c r="I47" s="19" t="s">
        <v>364</v>
      </c>
      <c r="J47" s="21">
        <f>(IF(L47&gt;0,1,0)+(IF(M47&gt;0,1,0))+(IF(N47&gt;0,1,0))+(IF(O47&gt;0,1,0))+(IF(P47&gt;0,1,0))+(IF(Q47&gt;0,1,0))+(IF(R47&gt;0,1,0))+(IF(S47&gt;0,1,0))+(IF(T47&gt;0,1,0))+(IF(U47&gt;0,1,0))+(IF(V47&gt;0,1,0))+(IF(W47&gt;0,1,0)))</f>
        <v>0</v>
      </c>
      <c r="K47" s="22">
        <f>(LARGE(L47:W47,1)+LARGE(L47:W47,2)+LARGE(L47:W47,3)+LARGE(L47:W47,4)+LARGE(L47:W47,5))/5</f>
        <v>0</v>
      </c>
      <c r="L47" s="23">
        <v>0</v>
      </c>
      <c r="M47" s="24">
        <v>0</v>
      </c>
      <c r="N47" s="23">
        <v>0</v>
      </c>
      <c r="O47" s="24">
        <v>0</v>
      </c>
      <c r="P47" s="23">
        <v>0</v>
      </c>
      <c r="Q47" s="24">
        <v>0</v>
      </c>
      <c r="R47" s="23">
        <v>0</v>
      </c>
      <c r="S47" s="24">
        <v>0</v>
      </c>
      <c r="T47" s="23">
        <v>0</v>
      </c>
      <c r="U47" s="24">
        <v>0</v>
      </c>
      <c r="V47" s="23">
        <v>0</v>
      </c>
      <c r="W47" s="24">
        <v>0</v>
      </c>
    </row>
    <row r="48" spans="1:23" ht="14.45" customHeight="1" x14ac:dyDescent="0.25">
      <c r="A48" s="17">
        <f>RANK(K48,K$2:K$149,0)</f>
        <v>17</v>
      </c>
      <c r="B48" s="40">
        <v>301</v>
      </c>
      <c r="C48" s="25" t="str">
        <f>_xlfn.XLOOKUP(__xlnm._FilterDatabase_15[[#This Row],[SAPSA Number]],Table1[SAPSA number],Table1[Paid up])</f>
        <v>Y</v>
      </c>
      <c r="D48" s="19" t="str">
        <f>_xlfn.XLOOKUP(__xlnm._FilterDatabase_15[[#This Row],[SAPSA Number]],'DS Point summary'!A:A,'DS Point summary'!C:C)</f>
        <v>Wolfgang Wilhelm</v>
      </c>
      <c r="E48" s="19" t="str">
        <f>_xlfn.XLOOKUP(__xlnm._FilterDatabase_15[[#This Row],[SAPSA Number]],'DS Point summary'!A:A,'DS Point summary'!D:D)</f>
        <v>Dirsuweit</v>
      </c>
      <c r="F48" s="20" t="str">
        <f>_xlfn.XLOOKUP(__xlnm._FilterDatabase_15[[#This Row],[SAPSA Number]],'DS Point summary'!A:A,'DS Point summary'!E:E)</f>
        <v>WW</v>
      </c>
      <c r="G48" s="17" t="str">
        <f ca="1">_xlfn.XLOOKUP(__xlnm._FilterDatabase_15[[#This Row],[SAPSA Number]],'DS Point summary'!A:A,'DS Point summary'!F:F)</f>
        <v>GS</v>
      </c>
      <c r="H48" s="19">
        <f>_xlfn.XLOOKUP(__xlnm._FilterDatabase_15[[#This Row],[SAPSA Number]],'DS Point summary'!A:A,'DS Point summary'!G:G)</f>
        <v>0</v>
      </c>
      <c r="I48" s="19" t="s">
        <v>364</v>
      </c>
      <c r="J48" s="21">
        <f>(IF(L48&gt;0,1,0)+(IF(M48&gt;0,1,0))+(IF(N48&gt;0,1,0))+(IF(O48&gt;0,1,0))+(IF(P48&gt;0,1,0))+(IF(Q48&gt;0,1,0))+(IF(R48&gt;0,1,0))+(IF(S48&gt;0,1,0))+(IF(T48&gt;0,1,0))+(IF(U48&gt;0,1,0))+(IF(V48&gt;0,1,0))+(IF(W48&gt;0,1,0)))</f>
        <v>0</v>
      </c>
      <c r="K48" s="22">
        <f>(LARGE(L48:W48,1)+LARGE(L48:W48,2)+LARGE(L48:W48,3)+LARGE(L48:W48,4)+LARGE(L48:W48,5))/5</f>
        <v>0</v>
      </c>
      <c r="L48" s="23">
        <v>0</v>
      </c>
      <c r="M48" s="24">
        <v>0</v>
      </c>
      <c r="N48" s="23">
        <v>0</v>
      </c>
      <c r="O48" s="24">
        <v>0</v>
      </c>
      <c r="P48" s="23">
        <v>0</v>
      </c>
      <c r="Q48" s="24">
        <v>0</v>
      </c>
      <c r="R48" s="23">
        <v>0</v>
      </c>
      <c r="S48" s="24">
        <v>0</v>
      </c>
      <c r="T48" s="23">
        <v>0</v>
      </c>
      <c r="U48" s="24">
        <v>0</v>
      </c>
      <c r="V48" s="23">
        <v>0</v>
      </c>
      <c r="W48" s="24">
        <v>0</v>
      </c>
    </row>
    <row r="49" spans="1:23" ht="14.45" customHeight="1" x14ac:dyDescent="0.25">
      <c r="A49" s="17">
        <f>RANK(K49,K$2:K$149,0)</f>
        <v>17</v>
      </c>
      <c r="B49" s="18">
        <v>6846</v>
      </c>
      <c r="C49" s="25" t="str">
        <f>_xlfn.XLOOKUP(__xlnm._FilterDatabase_15[[#This Row],[SAPSA Number]],Table1[SAPSA number],Table1[Paid up])</f>
        <v>Y</v>
      </c>
      <c r="D49" s="19" t="str">
        <f>_xlfn.XLOOKUP(__xlnm._FilterDatabase_15[[#This Row],[SAPSA Number]],'DS Point summary'!A:A,'DS Point summary'!C:C)</f>
        <v>Daniel Stephanus</v>
      </c>
      <c r="E49" s="19" t="str">
        <f>_xlfn.XLOOKUP(__xlnm._FilterDatabase_15[[#This Row],[SAPSA Number]],'DS Point summary'!A:A,'DS Point summary'!D:D)</f>
        <v>Dreyer</v>
      </c>
      <c r="F49" s="20" t="str">
        <f>_xlfn.XLOOKUP(__xlnm._FilterDatabase_15[[#This Row],[SAPSA Number]],'DS Point summary'!A:A,'DS Point summary'!E:E)</f>
        <v>DSJ</v>
      </c>
      <c r="G49" s="17" t="str">
        <f ca="1">_xlfn.XLOOKUP(__xlnm._FilterDatabase_15[[#This Row],[SAPSA Number]],'DS Point summary'!A:A,'DS Point summary'!F:F)</f>
        <v xml:space="preserve"> </v>
      </c>
      <c r="H49" s="19">
        <f ca="1">_xlfn.XLOOKUP(__xlnm._FilterDatabase_15[[#This Row],[SAPSA Number]],'DS Point summary'!A:A,'DS Point summary'!G:G)</f>
        <v>41</v>
      </c>
      <c r="I49" s="19" t="s">
        <v>364</v>
      </c>
      <c r="J49" s="21">
        <f>(IF(L49&gt;0,1,0)+(IF(M49&gt;0,1,0))+(IF(N49&gt;0,1,0))+(IF(O49&gt;0,1,0))+(IF(P49&gt;0,1,0))+(IF(Q49&gt;0,1,0))+(IF(R49&gt;0,1,0))+(IF(S49&gt;0,1,0))+(IF(T49&gt;0,1,0))+(IF(U49&gt;0,1,0))+(IF(V49&gt;0,1,0))+(IF(W49&gt;0,1,0)))</f>
        <v>0</v>
      </c>
      <c r="K49" s="22">
        <f>(LARGE(L49:W49,1)+LARGE(L49:W49,2)+LARGE(L49:W49,3)+LARGE(L49:W49,4)+LARGE(L49:W49,5))/5</f>
        <v>0</v>
      </c>
      <c r="L49" s="23">
        <v>0</v>
      </c>
      <c r="M49" s="24">
        <v>0</v>
      </c>
      <c r="N49" s="23">
        <v>0</v>
      </c>
      <c r="O49" s="24">
        <v>0</v>
      </c>
      <c r="P49" s="23">
        <v>0</v>
      </c>
      <c r="Q49" s="24">
        <v>0</v>
      </c>
      <c r="R49" s="23">
        <v>0</v>
      </c>
      <c r="S49" s="24">
        <v>0</v>
      </c>
      <c r="T49" s="23">
        <v>0</v>
      </c>
      <c r="U49" s="24">
        <v>0</v>
      </c>
      <c r="V49" s="23">
        <v>0</v>
      </c>
      <c r="W49" s="24">
        <v>0</v>
      </c>
    </row>
    <row r="50" spans="1:23" ht="14.45" customHeight="1" x14ac:dyDescent="0.25">
      <c r="A50" s="17">
        <f>RANK(K50,K$2:K$149,0)</f>
        <v>17</v>
      </c>
      <c r="B50" s="25">
        <v>6975</v>
      </c>
      <c r="C50" s="25" t="str">
        <f>_xlfn.XLOOKUP(__xlnm._FilterDatabase_15[[#This Row],[SAPSA Number]],Table1[SAPSA number],Table1[Paid up])</f>
        <v>Y</v>
      </c>
      <c r="D50" s="19" t="str">
        <f>_xlfn.XLOOKUP(__xlnm._FilterDatabase_15[[#This Row],[SAPSA Number]],'DS Point summary'!A:A,'DS Point summary'!C:C)</f>
        <v>Mattheus Johannes</v>
      </c>
      <c r="E50" s="19" t="str">
        <f>_xlfn.XLOOKUP(__xlnm._FilterDatabase_15[[#This Row],[SAPSA Number]],'DS Point summary'!A:A,'DS Point summary'!D:D)</f>
        <v>du Bruyn</v>
      </c>
      <c r="F50" s="20" t="str">
        <f>_xlfn.XLOOKUP(__xlnm._FilterDatabase_15[[#This Row],[SAPSA Number]],'DS Point summary'!A:A,'DS Point summary'!E:E)</f>
        <v>MJ</v>
      </c>
      <c r="G50" s="17" t="str">
        <f ca="1">_xlfn.XLOOKUP(__xlnm._FilterDatabase_15[[#This Row],[SAPSA Number]],'DS Point summary'!A:A,'DS Point summary'!F:F)</f>
        <v xml:space="preserve"> </v>
      </c>
      <c r="H50" s="19">
        <f ca="1">_xlfn.XLOOKUP(__xlnm._FilterDatabase_15[[#This Row],[SAPSA Number]],'DS Point summary'!A:A,'DS Point summary'!G:G)</f>
        <v>45</v>
      </c>
      <c r="I50" s="19" t="s">
        <v>364</v>
      </c>
      <c r="J50" s="21">
        <f>(IF(L50&gt;0,1,0)+(IF(M50&gt;0,1,0))+(IF(N50&gt;0,1,0))+(IF(O50&gt;0,1,0))+(IF(P50&gt;0,1,0))+(IF(Q50&gt;0,1,0))+(IF(R50&gt;0,1,0))+(IF(S50&gt;0,1,0))+(IF(T50&gt;0,1,0))+(IF(U50&gt;0,1,0))+(IF(V50&gt;0,1,0))+(IF(W50&gt;0,1,0)))</f>
        <v>0</v>
      </c>
      <c r="K50" s="22">
        <f>(LARGE(L50:W50,1)+LARGE(L50:W50,2)+LARGE(L50:W50,3)+LARGE(L50:W50,4)+LARGE(L50:W50,5))/5</f>
        <v>0</v>
      </c>
      <c r="L50" s="23">
        <v>0</v>
      </c>
      <c r="M50" s="24">
        <v>0</v>
      </c>
      <c r="N50" s="23">
        <v>0</v>
      </c>
      <c r="O50" s="24">
        <v>0</v>
      </c>
      <c r="P50" s="23">
        <v>0</v>
      </c>
      <c r="Q50" s="24">
        <v>0</v>
      </c>
      <c r="R50" s="23">
        <v>0</v>
      </c>
      <c r="S50" s="24">
        <v>0</v>
      </c>
      <c r="T50" s="23">
        <v>0</v>
      </c>
      <c r="U50" s="24">
        <v>0</v>
      </c>
      <c r="V50" s="23">
        <v>0</v>
      </c>
      <c r="W50" s="24">
        <v>0</v>
      </c>
    </row>
    <row r="51" spans="1:23" ht="14.45" customHeight="1" x14ac:dyDescent="0.25">
      <c r="A51" s="17">
        <f>RANK(K51,K$2:K$149,0)</f>
        <v>17</v>
      </c>
      <c r="B51" s="18">
        <v>127</v>
      </c>
      <c r="C51" s="25" t="str">
        <f>_xlfn.XLOOKUP(__xlnm._FilterDatabase_15[[#This Row],[SAPSA Number]],Table1[SAPSA number],Table1[Paid up])</f>
        <v>Y</v>
      </c>
      <c r="D51" s="19" t="str">
        <f>_xlfn.XLOOKUP(__xlnm._FilterDatabase_15[[#This Row],[SAPSA Number]],'DS Point summary'!A:A,'DS Point summary'!C:C)</f>
        <v>Eurika Susara</v>
      </c>
      <c r="E51" s="19" t="str">
        <f>_xlfn.XLOOKUP(__xlnm._FilterDatabase_15[[#This Row],[SAPSA Number]],'DS Point summary'!A:A,'DS Point summary'!D:D)</f>
        <v>Du Plooy</v>
      </c>
      <c r="F51" s="20" t="str">
        <f>_xlfn.XLOOKUP(__xlnm._FilterDatabase_15[[#This Row],[SAPSA Number]],'DS Point summary'!A:A,'DS Point summary'!E:E)</f>
        <v>E</v>
      </c>
      <c r="G51" s="17" t="str">
        <f>_xlfn.XLOOKUP(__xlnm._FilterDatabase_15[[#This Row],[SAPSA Number]],'DS Point summary'!A:A,'DS Point summary'!F:F)</f>
        <v>SS</v>
      </c>
      <c r="H51" s="19">
        <f ca="1">_xlfn.XLOOKUP(__xlnm._FilterDatabase_15[[#This Row],[SAPSA Number]],'DS Point summary'!A:A,'DS Point summary'!G:G)</f>
        <v>65</v>
      </c>
      <c r="I51" s="19" t="s">
        <v>364</v>
      </c>
      <c r="J51" s="21">
        <f>(IF(L51&gt;0,1,0)+(IF(M51&gt;0,1,0))+(IF(N51&gt;0,1,0))+(IF(O51&gt;0,1,0))+(IF(P51&gt;0,1,0))+(IF(Q51&gt;0,1,0))+(IF(R51&gt;0,1,0))+(IF(S51&gt;0,1,0))+(IF(T51&gt;0,1,0))+(IF(U51&gt;0,1,0))+(IF(V51&gt;0,1,0))+(IF(W51&gt;0,1,0)))</f>
        <v>0</v>
      </c>
      <c r="K51" s="22">
        <f>(LARGE(L51:W51,1)+LARGE(L51:W51,2)+LARGE(L51:W51,3)+LARGE(L51:W51,4)+LARGE(L51:W51,5))/5</f>
        <v>0</v>
      </c>
      <c r="L51" s="23">
        <v>0</v>
      </c>
      <c r="M51" s="24">
        <v>0</v>
      </c>
      <c r="N51" s="23">
        <v>0</v>
      </c>
      <c r="O51" s="24">
        <v>0</v>
      </c>
      <c r="P51" s="23">
        <v>0</v>
      </c>
      <c r="Q51" s="24">
        <v>0</v>
      </c>
      <c r="R51" s="23">
        <v>0</v>
      </c>
      <c r="S51" s="24">
        <v>0</v>
      </c>
      <c r="T51" s="23">
        <v>0</v>
      </c>
      <c r="U51" s="24">
        <v>0</v>
      </c>
      <c r="V51" s="23">
        <v>0</v>
      </c>
      <c r="W51" s="24">
        <v>0</v>
      </c>
    </row>
    <row r="52" spans="1:23" ht="14.45" customHeight="1" x14ac:dyDescent="0.25">
      <c r="A52" s="17">
        <f>RANK(K52,K$2:K$149,0)</f>
        <v>17</v>
      </c>
      <c r="B52" s="25">
        <v>393</v>
      </c>
      <c r="C52" s="25" t="str">
        <f>_xlfn.XLOOKUP(__xlnm._FilterDatabase_15[[#This Row],[SAPSA Number]],Table1[SAPSA number],Table1[Paid up])</f>
        <v>Y</v>
      </c>
      <c r="D52" s="19" t="str">
        <f>_xlfn.XLOOKUP(__xlnm._FilterDatabase_15[[#This Row],[SAPSA Number]],'DS Point summary'!A:A,'DS Point summary'!C:C)</f>
        <v>Robyn Angela</v>
      </c>
      <c r="E52" s="19" t="str">
        <f>_xlfn.XLOOKUP(__xlnm._FilterDatabase_15[[#This Row],[SAPSA Number]],'DS Point summary'!A:A,'DS Point summary'!D:D)</f>
        <v>Evans</v>
      </c>
      <c r="F52" s="20" t="str">
        <f>_xlfn.XLOOKUP(__xlnm._FilterDatabase_15[[#This Row],[SAPSA Number]],'DS Point summary'!A:A,'DS Point summary'!E:E)</f>
        <v>RA</v>
      </c>
      <c r="G52" s="17" t="str">
        <f>_xlfn.XLOOKUP(__xlnm._FilterDatabase_15[[#This Row],[SAPSA Number]],'DS Point summary'!A:A,'DS Point summary'!F:F)</f>
        <v>Lady</v>
      </c>
      <c r="H52" s="19">
        <f ca="1">_xlfn.XLOOKUP(__xlnm._FilterDatabase_15[[#This Row],[SAPSA Number]],'DS Point summary'!A:A,'DS Point summary'!G:G)</f>
        <v>59</v>
      </c>
      <c r="I52" s="19" t="s">
        <v>364</v>
      </c>
      <c r="J52" s="21">
        <f>(IF(L52&gt;0,1,0)+(IF(M52&gt;0,1,0))+(IF(N52&gt;0,1,0))+(IF(O52&gt;0,1,0))+(IF(P52&gt;0,1,0))+(IF(Q52&gt;0,1,0))+(IF(R52&gt;0,1,0))+(IF(S52&gt;0,1,0))+(IF(T52&gt;0,1,0))+(IF(U52&gt;0,1,0))+(IF(V52&gt;0,1,0))+(IF(W52&gt;0,1,0)))</f>
        <v>0</v>
      </c>
      <c r="K52" s="22">
        <f>(LARGE(L52:W52,1)+LARGE(L52:W52,2)+LARGE(L52:W52,3)+LARGE(L52:W52,4)+LARGE(L52:W52,5))/5</f>
        <v>0</v>
      </c>
      <c r="L52" s="23">
        <v>0</v>
      </c>
      <c r="M52" s="24">
        <v>0</v>
      </c>
      <c r="N52" s="23">
        <v>0</v>
      </c>
      <c r="O52" s="24">
        <v>0</v>
      </c>
      <c r="P52" s="23">
        <v>0</v>
      </c>
      <c r="Q52" s="24">
        <v>0</v>
      </c>
      <c r="R52" s="23">
        <v>0</v>
      </c>
      <c r="S52" s="24">
        <v>0</v>
      </c>
      <c r="T52" s="23">
        <v>0</v>
      </c>
      <c r="U52" s="24">
        <v>0</v>
      </c>
      <c r="V52" s="23">
        <v>0</v>
      </c>
      <c r="W52" s="24">
        <v>0</v>
      </c>
    </row>
    <row r="53" spans="1:23" ht="14.45" customHeight="1" x14ac:dyDescent="0.25">
      <c r="A53" s="17">
        <f>RANK(K53,K$2:K$149,0)</f>
        <v>17</v>
      </c>
      <c r="B53" s="25">
        <v>3172</v>
      </c>
      <c r="C53" s="25" t="str">
        <f>_xlfn.XLOOKUP(__xlnm._FilterDatabase_15[[#This Row],[SAPSA Number]],Table1[SAPSA number],Table1[Paid up])</f>
        <v>Y</v>
      </c>
      <c r="D53" s="19" t="str">
        <f>_xlfn.XLOOKUP(__xlnm._FilterDatabase_15[[#This Row],[SAPSA Number]],'DS Point summary'!A:A,'DS Point summary'!C:C)</f>
        <v>Mervyn-John</v>
      </c>
      <c r="E53" s="19" t="str">
        <f>_xlfn.XLOOKUP(__xlnm._FilterDatabase_15[[#This Row],[SAPSA Number]],'DS Point summary'!A:A,'DS Point summary'!D:D)</f>
        <v>Evans</v>
      </c>
      <c r="F53" s="20" t="str">
        <f>_xlfn.XLOOKUP(__xlnm._FilterDatabase_15[[#This Row],[SAPSA Number]],'DS Point summary'!A:A,'DS Point summary'!E:E)</f>
        <v>MJ</v>
      </c>
      <c r="G53" s="17" t="str">
        <f ca="1">_xlfn.XLOOKUP(__xlnm._FilterDatabase_15[[#This Row],[SAPSA Number]],'DS Point summary'!A:A,'DS Point summary'!F:F)</f>
        <v>SS</v>
      </c>
      <c r="H53" s="19">
        <f ca="1">_xlfn.XLOOKUP(__xlnm._FilterDatabase_15[[#This Row],[SAPSA Number]],'DS Point summary'!A:A,'DS Point summary'!G:G)</f>
        <v>65</v>
      </c>
      <c r="I53" s="19" t="s">
        <v>364</v>
      </c>
      <c r="J53" s="21">
        <f>(IF(L53&gt;0,1,0)+(IF(M53&gt;0,1,0))+(IF(N53&gt;0,1,0))+(IF(O53&gt;0,1,0))+(IF(P53&gt;0,1,0))+(IF(Q53&gt;0,1,0))+(IF(R53&gt;0,1,0))+(IF(S53&gt;0,1,0))+(IF(T53&gt;0,1,0))+(IF(U53&gt;0,1,0))+(IF(V53&gt;0,1,0))+(IF(W53&gt;0,1,0)))</f>
        <v>0</v>
      </c>
      <c r="K53" s="22">
        <f>(LARGE(L53:W53,1)+LARGE(L53:W53,2)+LARGE(L53:W53,3)+LARGE(L53:W53,4)+LARGE(L53:W53,5))/5</f>
        <v>0</v>
      </c>
      <c r="L53" s="23">
        <v>0</v>
      </c>
      <c r="M53" s="24">
        <v>0</v>
      </c>
      <c r="N53" s="23">
        <v>0</v>
      </c>
      <c r="O53" s="24">
        <v>0</v>
      </c>
      <c r="P53" s="23">
        <v>0</v>
      </c>
      <c r="Q53" s="24">
        <v>0</v>
      </c>
      <c r="R53" s="23">
        <v>0</v>
      </c>
      <c r="S53" s="24">
        <v>0</v>
      </c>
      <c r="T53" s="23">
        <v>0</v>
      </c>
      <c r="U53" s="24">
        <v>0</v>
      </c>
      <c r="V53" s="23">
        <v>0</v>
      </c>
      <c r="W53" s="24">
        <v>0</v>
      </c>
    </row>
    <row r="54" spans="1:23" ht="14.45" customHeight="1" x14ac:dyDescent="0.25">
      <c r="A54" s="17">
        <f>RANK(K54,K$2:K$149,0)</f>
        <v>17</v>
      </c>
      <c r="B54" s="25">
        <v>3173</v>
      </c>
      <c r="C54" s="25" t="str">
        <f>_xlfn.XLOOKUP(__xlnm._FilterDatabase_15[[#This Row],[SAPSA Number]],Table1[SAPSA number],Table1[Paid up])</f>
        <v>Y</v>
      </c>
      <c r="D54" s="19" t="str">
        <f>_xlfn.XLOOKUP(__xlnm._FilterDatabase_15[[#This Row],[SAPSA Number]],'DS Point summary'!A:A,'DS Point summary'!C:C)</f>
        <v>Garrett-John</v>
      </c>
      <c r="E54" s="19" t="str">
        <f>_xlfn.XLOOKUP(__xlnm._FilterDatabase_15[[#This Row],[SAPSA Number]],'DS Point summary'!A:A,'DS Point summary'!D:D)</f>
        <v>Evans</v>
      </c>
      <c r="F54" s="20" t="str">
        <f>_xlfn.XLOOKUP(__xlnm._FilterDatabase_15[[#This Row],[SAPSA Number]],'DS Point summary'!A:A,'DS Point summary'!E:E)</f>
        <v>G-J</v>
      </c>
      <c r="G54" s="17" t="str">
        <f ca="1">_xlfn.XLOOKUP(__xlnm._FilterDatabase_15[[#This Row],[SAPSA Number]],'DS Point summary'!A:A,'DS Point summary'!F:F)</f>
        <v xml:space="preserve"> </v>
      </c>
      <c r="H54" s="19">
        <f ca="1">_xlfn.XLOOKUP(__xlnm._FilterDatabase_15[[#This Row],[SAPSA Number]],'DS Point summary'!A:A,'DS Point summary'!G:G)</f>
        <v>31</v>
      </c>
      <c r="I54" s="19" t="s">
        <v>364</v>
      </c>
      <c r="J54" s="21">
        <f>(IF(L54&gt;0,1,0)+(IF(M54&gt;0,1,0))+(IF(N54&gt;0,1,0))+(IF(O54&gt;0,1,0))+(IF(P54&gt;0,1,0))+(IF(Q54&gt;0,1,0))+(IF(R54&gt;0,1,0))+(IF(S54&gt;0,1,0))+(IF(T54&gt;0,1,0))+(IF(U54&gt;0,1,0))+(IF(V54&gt;0,1,0))+(IF(W54&gt;0,1,0)))</f>
        <v>0</v>
      </c>
      <c r="K54" s="22">
        <f>(LARGE(L54:W54,1)+LARGE(L54:W54,2)+LARGE(L54:W54,3)+LARGE(L54:W54,4)+LARGE(L54:W54,5))/5</f>
        <v>0</v>
      </c>
      <c r="L54" s="23">
        <v>0</v>
      </c>
      <c r="M54" s="24">
        <v>0</v>
      </c>
      <c r="N54" s="23">
        <v>0</v>
      </c>
      <c r="O54" s="24">
        <v>0</v>
      </c>
      <c r="P54" s="23">
        <v>0</v>
      </c>
      <c r="Q54" s="24">
        <v>0</v>
      </c>
      <c r="R54" s="23">
        <v>0</v>
      </c>
      <c r="S54" s="24">
        <v>0</v>
      </c>
      <c r="T54" s="23">
        <v>0</v>
      </c>
      <c r="U54" s="24">
        <v>0</v>
      </c>
      <c r="V54" s="23">
        <v>0</v>
      </c>
      <c r="W54" s="24">
        <v>0</v>
      </c>
    </row>
    <row r="55" spans="1:23" ht="14.45" customHeight="1" x14ac:dyDescent="0.25">
      <c r="A55" s="17">
        <f>RANK(K55,K$2:K$149,0)</f>
        <v>17</v>
      </c>
      <c r="B55" s="25">
        <v>3782</v>
      </c>
      <c r="C55" s="25" t="str">
        <f>_xlfn.XLOOKUP(__xlnm._FilterDatabase_15[[#This Row],[SAPSA Number]],Table1[SAPSA number],Table1[Paid up])</f>
        <v>Y</v>
      </c>
      <c r="D55" s="19" t="str">
        <f>_xlfn.XLOOKUP(__xlnm._FilterDatabase_15[[#This Row],[SAPSA Number]],'DS Point summary'!A:A,'DS Point summary'!C:C)</f>
        <v>Gary Athol</v>
      </c>
      <c r="E55" s="19" t="str">
        <f>_xlfn.XLOOKUP(__xlnm._FilterDatabase_15[[#This Row],[SAPSA Number]],'DS Point summary'!A:A,'DS Point summary'!D:D)</f>
        <v>Hagemann</v>
      </c>
      <c r="F55" s="20" t="str">
        <f>_xlfn.XLOOKUP(__xlnm._FilterDatabase_15[[#This Row],[SAPSA Number]],'DS Point summary'!A:A,'DS Point summary'!E:E)</f>
        <v>GA</v>
      </c>
      <c r="G55" s="17" t="str">
        <f ca="1">_xlfn.XLOOKUP(__xlnm._FilterDatabase_15[[#This Row],[SAPSA Number]],'DS Point summary'!A:A,'DS Point summary'!F:F)</f>
        <v>S</v>
      </c>
      <c r="H55" s="19">
        <f ca="1">_xlfn.XLOOKUP(__xlnm._FilterDatabase_15[[#This Row],[SAPSA Number]],'DS Point summary'!A:A,'DS Point summary'!G:G)</f>
        <v>54</v>
      </c>
      <c r="I55" s="19" t="s">
        <v>364</v>
      </c>
      <c r="J55" s="21">
        <f>(IF(L55&gt;0,1,0)+(IF(M55&gt;0,1,0))+(IF(N55&gt;0,1,0))+(IF(O55&gt;0,1,0))+(IF(P55&gt;0,1,0))+(IF(Q55&gt;0,1,0))+(IF(R55&gt;0,1,0))+(IF(S55&gt;0,1,0))+(IF(T55&gt;0,1,0))+(IF(U55&gt;0,1,0))+(IF(V55&gt;0,1,0))+(IF(W55&gt;0,1,0)))</f>
        <v>0</v>
      </c>
      <c r="K55" s="22">
        <f>(LARGE(L55:W55,1)+LARGE(L55:W55,2)+LARGE(L55:W55,3)+LARGE(L55:W55,4)+LARGE(L55:W55,5))/5</f>
        <v>0</v>
      </c>
      <c r="L55" s="23">
        <v>0</v>
      </c>
      <c r="M55" s="24">
        <v>0</v>
      </c>
      <c r="N55" s="23">
        <v>0</v>
      </c>
      <c r="O55" s="24">
        <v>0</v>
      </c>
      <c r="P55" s="23">
        <v>0</v>
      </c>
      <c r="Q55" s="24">
        <v>0</v>
      </c>
      <c r="R55" s="23">
        <v>0</v>
      </c>
      <c r="S55" s="24">
        <v>0</v>
      </c>
      <c r="T55" s="23">
        <v>0</v>
      </c>
      <c r="U55" s="24">
        <v>0</v>
      </c>
      <c r="V55" s="23">
        <v>0</v>
      </c>
      <c r="W55" s="24">
        <v>0</v>
      </c>
    </row>
    <row r="56" spans="1:23" ht="14.45" customHeight="1" x14ac:dyDescent="0.25">
      <c r="A56" s="17">
        <f>RANK(K56,K$2:K$149,0)</f>
        <v>17</v>
      </c>
      <c r="B56" s="25">
        <v>6308</v>
      </c>
      <c r="C56" s="25" t="str">
        <f>_xlfn.XLOOKUP(__xlnm._FilterDatabase_15[[#This Row],[SAPSA Number]],Table1[SAPSA number],Table1[Paid up])</f>
        <v>Y</v>
      </c>
      <c r="D56" s="19" t="str">
        <f>_xlfn.XLOOKUP(__xlnm._FilterDatabase_15[[#This Row],[SAPSA Number]],'DS Point summary'!A:A,'DS Point summary'!C:C)</f>
        <v>James Matthew</v>
      </c>
      <c r="E56" s="19" t="str">
        <f>_xlfn.XLOOKUP(__xlnm._FilterDatabase_15[[#This Row],[SAPSA Number]],'DS Point summary'!A:A,'DS Point summary'!D:D)</f>
        <v>Hagemann</v>
      </c>
      <c r="F56" s="20" t="str">
        <f>_xlfn.XLOOKUP(__xlnm._FilterDatabase_15[[#This Row],[SAPSA Number]],'DS Point summary'!A:A,'DS Point summary'!E:E)</f>
        <v>JM</v>
      </c>
      <c r="G56" s="17" t="str">
        <f ca="1">_xlfn.XLOOKUP(__xlnm._FilterDatabase_15[[#This Row],[SAPSA Number]],'DS Point summary'!A:A,'DS Point summary'!F:F)</f>
        <v>Jnr</v>
      </c>
      <c r="H56" s="19">
        <f ca="1">_xlfn.XLOOKUP(__xlnm._FilterDatabase_15[[#This Row],[SAPSA Number]],'DS Point summary'!A:A,'DS Point summary'!G:G)</f>
        <v>19</v>
      </c>
      <c r="I56" s="19" t="s">
        <v>364</v>
      </c>
      <c r="J56" s="21">
        <f>(IF(L56&gt;0,1,0)+(IF(M56&gt;0,1,0))+(IF(N56&gt;0,1,0))+(IF(O56&gt;0,1,0))+(IF(P56&gt;0,1,0))+(IF(Q56&gt;0,1,0))+(IF(R56&gt;0,1,0))+(IF(S56&gt;0,1,0))+(IF(T56&gt;0,1,0))+(IF(U56&gt;0,1,0))+(IF(V56&gt;0,1,0))+(IF(W56&gt;0,1,0)))</f>
        <v>0</v>
      </c>
      <c r="K56" s="22">
        <f>(LARGE(L56:W56,1)+LARGE(L56:W56,2)+LARGE(L56:W56,3)+LARGE(L56:W56,4)+LARGE(L56:W56,5))/5</f>
        <v>0</v>
      </c>
      <c r="L56" s="23">
        <v>0</v>
      </c>
      <c r="M56" s="24">
        <v>0</v>
      </c>
      <c r="N56" s="23">
        <v>0</v>
      </c>
      <c r="O56" s="24">
        <v>0</v>
      </c>
      <c r="P56" s="23">
        <v>0</v>
      </c>
      <c r="Q56" s="24">
        <v>0</v>
      </c>
      <c r="R56" s="23">
        <v>0</v>
      </c>
      <c r="S56" s="24">
        <v>0</v>
      </c>
      <c r="T56" s="23">
        <v>0</v>
      </c>
      <c r="U56" s="24">
        <v>0</v>
      </c>
      <c r="V56" s="23">
        <v>0</v>
      </c>
      <c r="W56" s="24">
        <v>0</v>
      </c>
    </row>
    <row r="57" spans="1:23" ht="14.45" customHeight="1" x14ac:dyDescent="0.25">
      <c r="A57" s="17">
        <f>RANK(K57,K$2:K$149,0)</f>
        <v>17</v>
      </c>
      <c r="B57" s="25">
        <v>645</v>
      </c>
      <c r="C57" s="25" t="str">
        <f>_xlfn.XLOOKUP(__xlnm._FilterDatabase_15[[#This Row],[SAPSA Number]],Table1[SAPSA number],Table1[Paid up])</f>
        <v>Y</v>
      </c>
      <c r="D57" s="19" t="str">
        <f>_xlfn.XLOOKUP(__xlnm._FilterDatabase_15[[#This Row],[SAPSA Number]],'DS Point summary'!A:A,'DS Point summary'!C:C)</f>
        <v>Lukas Marthinus</v>
      </c>
      <c r="E57" s="19" t="str">
        <f>_xlfn.XLOOKUP(__xlnm._FilterDatabase_15[[#This Row],[SAPSA Number]],'DS Point summary'!A:A,'DS Point summary'!D:D)</f>
        <v>Janse van Rensburg</v>
      </c>
      <c r="F57" s="20" t="str">
        <f>_xlfn.XLOOKUP(__xlnm._FilterDatabase_15[[#This Row],[SAPSA Number]],'DS Point summary'!A:A,'DS Point summary'!E:E)</f>
        <v>LM</v>
      </c>
      <c r="G57" s="17" t="str">
        <f ca="1">_xlfn.XLOOKUP(__xlnm._FilterDatabase_15[[#This Row],[SAPSA Number]],'DS Point summary'!A:A,'DS Point summary'!F:F)</f>
        <v xml:space="preserve"> </v>
      </c>
      <c r="H57" s="19">
        <f ca="1">_xlfn.XLOOKUP(__xlnm._FilterDatabase_15[[#This Row],[SAPSA Number]],'DS Point summary'!A:A,'DS Point summary'!G:G)</f>
        <v>29</v>
      </c>
      <c r="I57" s="19" t="s">
        <v>364</v>
      </c>
      <c r="J57" s="21">
        <f>(IF(L57&gt;0,1,0)+(IF(M57&gt;0,1,0))+(IF(N57&gt;0,1,0))+(IF(O57&gt;0,1,0))+(IF(P57&gt;0,1,0))+(IF(Q57&gt;0,1,0))+(IF(R57&gt;0,1,0))+(IF(S57&gt;0,1,0))+(IF(T57&gt;0,1,0))+(IF(U57&gt;0,1,0))+(IF(V57&gt;0,1,0))+(IF(W57&gt;0,1,0)))</f>
        <v>0</v>
      </c>
      <c r="K57" s="22">
        <f>(LARGE(L57:W57,1)+LARGE(L57:W57,2)+LARGE(L57:W57,3)+LARGE(L57:W57,4)+LARGE(L57:W57,5))/5</f>
        <v>0</v>
      </c>
      <c r="L57" s="23">
        <v>0</v>
      </c>
      <c r="M57" s="24">
        <v>0</v>
      </c>
      <c r="N57" s="23">
        <v>0</v>
      </c>
      <c r="O57" s="24">
        <v>0</v>
      </c>
      <c r="P57" s="23">
        <v>0</v>
      </c>
      <c r="Q57" s="24">
        <v>0</v>
      </c>
      <c r="R57" s="23">
        <v>0</v>
      </c>
      <c r="S57" s="24">
        <v>0</v>
      </c>
      <c r="T57" s="23">
        <v>0</v>
      </c>
      <c r="U57" s="24">
        <v>0</v>
      </c>
      <c r="V57" s="23">
        <v>0</v>
      </c>
      <c r="W57" s="24">
        <v>0</v>
      </c>
    </row>
    <row r="58" spans="1:23" ht="14.45" customHeight="1" x14ac:dyDescent="0.25">
      <c r="A58" s="17">
        <f>RANK(K58,K$2:K$149,0)</f>
        <v>17</v>
      </c>
      <c r="B58" s="25">
        <v>2655</v>
      </c>
      <c r="C58" s="25" t="str">
        <f>_xlfn.XLOOKUP(__xlnm._FilterDatabase_15[[#This Row],[SAPSA Number]],Table1[SAPSA number],Table1[Paid up])</f>
        <v>Y</v>
      </c>
      <c r="D58" s="19" t="str">
        <f>_xlfn.XLOOKUP(__xlnm._FilterDatabase_15[[#This Row],[SAPSA Number]],'DS Point summary'!A:A,'DS Point summary'!C:C)</f>
        <v>Ruben</v>
      </c>
      <c r="E58" s="19" t="str">
        <f>_xlfn.XLOOKUP(__xlnm._FilterDatabase_15[[#This Row],[SAPSA Number]],'DS Point summary'!A:A,'DS Point summary'!D:D)</f>
        <v>Joubert</v>
      </c>
      <c r="F58" s="20" t="str">
        <f>_xlfn.XLOOKUP(__xlnm._FilterDatabase_15[[#This Row],[SAPSA Number]],'DS Point summary'!A:A,'DS Point summary'!E:E)</f>
        <v>R</v>
      </c>
      <c r="G58" s="17" t="str">
        <f ca="1">_xlfn.XLOOKUP(__xlnm._FilterDatabase_15[[#This Row],[SAPSA Number]],'DS Point summary'!A:A,'DS Point summary'!F:F)</f>
        <v>Jnr</v>
      </c>
      <c r="H58" s="19">
        <f ca="1">_xlfn.XLOOKUP(__xlnm._FilterDatabase_15[[#This Row],[SAPSA Number]],'DS Point summary'!A:A,'DS Point summary'!G:G)</f>
        <v>17</v>
      </c>
      <c r="I58" s="19" t="s">
        <v>364</v>
      </c>
      <c r="J58" s="21">
        <f>(IF(L58&gt;0,1,0)+(IF(M58&gt;0,1,0))+(IF(N58&gt;0,1,0))+(IF(O58&gt;0,1,0))+(IF(P58&gt;0,1,0))+(IF(Q58&gt;0,1,0))+(IF(R58&gt;0,1,0))+(IF(S58&gt;0,1,0))+(IF(T58&gt;0,1,0))+(IF(U58&gt;0,1,0))+(IF(V58&gt;0,1,0))+(IF(W58&gt;0,1,0)))</f>
        <v>0</v>
      </c>
      <c r="K58" s="22">
        <f>(LARGE(L58:W58,1)+LARGE(L58:W58,2)+LARGE(L58:W58,3)+LARGE(L58:W58,4)+LARGE(L58:W58,5))/5</f>
        <v>0</v>
      </c>
      <c r="L58" s="23">
        <v>0</v>
      </c>
      <c r="M58" s="24">
        <v>0</v>
      </c>
      <c r="N58" s="23">
        <v>0</v>
      </c>
      <c r="O58" s="24">
        <v>0</v>
      </c>
      <c r="P58" s="23">
        <v>0</v>
      </c>
      <c r="Q58" s="24">
        <v>0</v>
      </c>
      <c r="R58" s="23">
        <v>0</v>
      </c>
      <c r="S58" s="24">
        <v>0</v>
      </c>
      <c r="T58" s="23">
        <v>0</v>
      </c>
      <c r="U58" s="24">
        <v>0</v>
      </c>
      <c r="V58" s="23">
        <v>0</v>
      </c>
      <c r="W58" s="24">
        <v>0</v>
      </c>
    </row>
    <row r="59" spans="1:23" ht="14.45" customHeight="1" x14ac:dyDescent="0.25">
      <c r="A59" s="17">
        <f>RANK(K59,K$2:K$149,0)</f>
        <v>17</v>
      </c>
      <c r="B59" s="18">
        <v>3339</v>
      </c>
      <c r="C59" s="25" t="str">
        <f>_xlfn.XLOOKUP(__xlnm._FilterDatabase_15[[#This Row],[SAPSA Number]],Table1[SAPSA number],Table1[Paid up])</f>
        <v>Y</v>
      </c>
      <c r="D59" s="19" t="str">
        <f>_xlfn.XLOOKUP(__xlnm._FilterDatabase_15[[#This Row],[SAPSA Number]],'DS Point summary'!A:A,'DS Point summary'!C:C)</f>
        <v>Hendrik Johannes</v>
      </c>
      <c r="E59" s="19" t="str">
        <f>_xlfn.XLOOKUP(__xlnm._FilterDatabase_15[[#This Row],[SAPSA Number]],'DS Point summary'!A:A,'DS Point summary'!D:D)</f>
        <v>Joubert</v>
      </c>
      <c r="F59" s="20" t="str">
        <f>_xlfn.XLOOKUP(__xlnm._FilterDatabase_15[[#This Row],[SAPSA Number]],'DS Point summary'!A:A,'DS Point summary'!E:E)</f>
        <v>HJ</v>
      </c>
      <c r="G59" s="17" t="str">
        <f ca="1">_xlfn.XLOOKUP(__xlnm._FilterDatabase_15[[#This Row],[SAPSA Number]],'DS Point summary'!A:A,'DS Point summary'!F:F)</f>
        <v>S</v>
      </c>
      <c r="H59" s="19">
        <f ca="1">_xlfn.XLOOKUP(__xlnm._FilterDatabase_15[[#This Row],[SAPSA Number]],'DS Point summary'!A:A,'DS Point summary'!G:G)</f>
        <v>51</v>
      </c>
      <c r="I59" s="19" t="s">
        <v>364</v>
      </c>
      <c r="J59" s="21">
        <f>(IF(L59&gt;0,1,0)+(IF(M59&gt;0,1,0))+(IF(N59&gt;0,1,0))+(IF(O59&gt;0,1,0))+(IF(P59&gt;0,1,0))+(IF(Q59&gt;0,1,0))+(IF(R59&gt;0,1,0))+(IF(S59&gt;0,1,0))+(IF(T59&gt;0,1,0))+(IF(U59&gt;0,1,0))+(IF(V59&gt;0,1,0))+(IF(W59&gt;0,1,0)))</f>
        <v>0</v>
      </c>
      <c r="K59" s="22">
        <f>(LARGE(L59:W59,1)+LARGE(L59:W59,2)+LARGE(L59:W59,3)+LARGE(L59:W59,4)+LARGE(L59:W59,5))/5</f>
        <v>0</v>
      </c>
      <c r="L59" s="23">
        <v>0</v>
      </c>
      <c r="M59" s="24">
        <v>0</v>
      </c>
      <c r="N59" s="23">
        <v>0</v>
      </c>
      <c r="O59" s="24">
        <v>0</v>
      </c>
      <c r="P59" s="23">
        <v>0</v>
      </c>
      <c r="Q59" s="24">
        <v>0</v>
      </c>
      <c r="R59" s="23">
        <v>0</v>
      </c>
      <c r="S59" s="24">
        <v>0</v>
      </c>
      <c r="T59" s="23">
        <v>0</v>
      </c>
      <c r="U59" s="24">
        <v>0</v>
      </c>
      <c r="V59" s="23">
        <v>0</v>
      </c>
      <c r="W59" s="24">
        <v>0</v>
      </c>
    </row>
    <row r="60" spans="1:23" ht="14.45" customHeight="1" x14ac:dyDescent="0.25">
      <c r="A60" s="17">
        <f>RANK(K60,K$2:K$149,0)</f>
        <v>17</v>
      </c>
      <c r="B60" s="18">
        <v>4094</v>
      </c>
      <c r="C60" s="25" t="str">
        <f>_xlfn.XLOOKUP(__xlnm._FilterDatabase_15[[#This Row],[SAPSA Number]],Table1[SAPSA number],Table1[Paid up])</f>
        <v>Y</v>
      </c>
      <c r="D60" s="19" t="str">
        <f>_xlfn.XLOOKUP(__xlnm._FilterDatabase_15[[#This Row],[SAPSA Number]],'DS Point summary'!A:A,'DS Point summary'!C:C)</f>
        <v>Johan</v>
      </c>
      <c r="E60" s="19" t="str">
        <f>_xlfn.XLOOKUP(__xlnm._FilterDatabase_15[[#This Row],[SAPSA Number]],'DS Point summary'!A:A,'DS Point summary'!D:D)</f>
        <v>Kemp</v>
      </c>
      <c r="F60" s="20" t="str">
        <f>_xlfn.XLOOKUP(__xlnm._FilterDatabase_15[[#This Row],[SAPSA Number]],'DS Point summary'!A:A,'DS Point summary'!E:E)</f>
        <v>J</v>
      </c>
      <c r="G60" s="17" t="str">
        <f ca="1">_xlfn.XLOOKUP(__xlnm._FilterDatabase_15[[#This Row],[SAPSA Number]],'DS Point summary'!A:A,'DS Point summary'!F:F)</f>
        <v xml:space="preserve"> </v>
      </c>
      <c r="H60" s="19">
        <f ca="1">_xlfn.XLOOKUP(__xlnm._FilterDatabase_15[[#This Row],[SAPSA Number]],'DS Point summary'!A:A,'DS Point summary'!G:G)</f>
        <v>42</v>
      </c>
      <c r="I60" s="19" t="s">
        <v>364</v>
      </c>
      <c r="J60" s="21">
        <f>(IF(L60&gt;0,1,0)+(IF(M60&gt;0,1,0))+(IF(N60&gt;0,1,0))+(IF(O60&gt;0,1,0))+(IF(P60&gt;0,1,0))+(IF(Q60&gt;0,1,0))+(IF(R60&gt;0,1,0))+(IF(S60&gt;0,1,0))+(IF(T60&gt;0,1,0))+(IF(U60&gt;0,1,0))+(IF(V60&gt;0,1,0))+(IF(W60&gt;0,1,0)))</f>
        <v>0</v>
      </c>
      <c r="K60" s="22">
        <f>(LARGE(L60:W60,1)+LARGE(L60:W60,2)+LARGE(L60:W60,3)+LARGE(L60:W60,4)+LARGE(L60:W60,5))/5</f>
        <v>0</v>
      </c>
      <c r="L60" s="23">
        <v>0</v>
      </c>
      <c r="M60" s="24">
        <v>0</v>
      </c>
      <c r="N60" s="23">
        <v>0</v>
      </c>
      <c r="O60" s="24">
        <v>0</v>
      </c>
      <c r="P60" s="23">
        <v>0</v>
      </c>
      <c r="Q60" s="24">
        <v>0</v>
      </c>
      <c r="R60" s="23">
        <v>0</v>
      </c>
      <c r="S60" s="24">
        <v>0</v>
      </c>
      <c r="T60" s="23">
        <v>0</v>
      </c>
      <c r="U60" s="24">
        <v>0</v>
      </c>
      <c r="V60" s="23">
        <v>0</v>
      </c>
      <c r="W60" s="24">
        <v>0</v>
      </c>
    </row>
    <row r="61" spans="1:23" ht="14.45" customHeight="1" x14ac:dyDescent="0.25">
      <c r="A61" s="17">
        <f>RANK(K61,K$2:K$149,0)</f>
        <v>17</v>
      </c>
      <c r="B61" s="25">
        <v>7065</v>
      </c>
      <c r="C61" s="25" t="str">
        <f>_xlfn.XLOOKUP(__xlnm._FilterDatabase_15[[#This Row],[SAPSA Number]],Table1[SAPSA number],Table1[Paid up])</f>
        <v>Y</v>
      </c>
      <c r="D61" s="19" t="str">
        <f>_xlfn.XLOOKUP(__xlnm._FilterDatabase_15[[#This Row],[SAPSA Number]],'DS Point summary'!A:A,'DS Point summary'!C:C)</f>
        <v>Wesley Austin</v>
      </c>
      <c r="E61" s="19" t="str">
        <f>_xlfn.XLOOKUP(__xlnm._FilterDatabase_15[[#This Row],[SAPSA Number]],'DS Point summary'!A:A,'DS Point summary'!D:D)</f>
        <v>Kiloh</v>
      </c>
      <c r="F61" s="20" t="str">
        <f>_xlfn.XLOOKUP(__xlnm._FilterDatabase_15[[#This Row],[SAPSA Number]],'DS Point summary'!A:A,'DS Point summary'!E:E)</f>
        <v>WA</v>
      </c>
      <c r="G61" s="17" t="str">
        <f ca="1">_xlfn.XLOOKUP(__xlnm._FilterDatabase_15[[#This Row],[SAPSA Number]],'DS Point summary'!A:A,'DS Point summary'!F:F)</f>
        <v xml:space="preserve"> </v>
      </c>
      <c r="H61" s="19">
        <f>_xlfn.XLOOKUP(__xlnm._FilterDatabase_15[[#This Row],[SAPSA Number]],'DS Point summary'!A:A,'DS Point summary'!G:G)</f>
        <v>0</v>
      </c>
      <c r="I61" s="19" t="s">
        <v>364</v>
      </c>
      <c r="J61" s="21">
        <f>(IF(L61&gt;0,1,0)+(IF(M61&gt;0,1,0))+(IF(N61&gt;0,1,0))+(IF(O61&gt;0,1,0))+(IF(P61&gt;0,1,0))+(IF(Q61&gt;0,1,0))+(IF(R61&gt;0,1,0))+(IF(S61&gt;0,1,0))+(IF(T61&gt;0,1,0))+(IF(U61&gt;0,1,0))+(IF(V61&gt;0,1,0))+(IF(W61&gt;0,1,0)))</f>
        <v>0</v>
      </c>
      <c r="K61" s="22">
        <f>(LARGE(L61:W61,1)+LARGE(L61:W61,2)+LARGE(L61:W61,3)+LARGE(L61:W61,4)+LARGE(L61:W61,5))/5</f>
        <v>0</v>
      </c>
      <c r="L61" s="23">
        <v>0</v>
      </c>
      <c r="M61" s="24">
        <v>0</v>
      </c>
      <c r="N61" s="23">
        <v>0</v>
      </c>
      <c r="O61" s="24">
        <v>0</v>
      </c>
      <c r="P61" s="23">
        <v>0</v>
      </c>
      <c r="Q61" s="24">
        <v>0</v>
      </c>
      <c r="R61" s="23">
        <v>0</v>
      </c>
      <c r="S61" s="24">
        <v>0</v>
      </c>
      <c r="T61" s="23">
        <v>0</v>
      </c>
      <c r="U61" s="24">
        <v>0</v>
      </c>
      <c r="V61" s="23">
        <v>0</v>
      </c>
      <c r="W61" s="24">
        <v>0</v>
      </c>
    </row>
    <row r="62" spans="1:23" ht="14.45" customHeight="1" x14ac:dyDescent="0.25">
      <c r="A62" s="17">
        <f>RANK(K62,K$2:K$149,0)</f>
        <v>17</v>
      </c>
      <c r="B62" s="39">
        <v>7066</v>
      </c>
      <c r="C62" s="25" t="str">
        <f>_xlfn.XLOOKUP(__xlnm._FilterDatabase_15[[#This Row],[SAPSA Number]],Table1[SAPSA number],Table1[Paid up])</f>
        <v>Y</v>
      </c>
      <c r="D62" s="19" t="str">
        <f>_xlfn.XLOOKUP(__xlnm._FilterDatabase_15[[#This Row],[SAPSA Number]],'DS Point summary'!A:A,'DS Point summary'!C:C)</f>
        <v>Adrian Warren</v>
      </c>
      <c r="E62" s="19" t="str">
        <f>_xlfn.XLOOKUP(__xlnm._FilterDatabase_15[[#This Row],[SAPSA Number]],'DS Point summary'!A:A,'DS Point summary'!D:D)</f>
        <v>Kiloh</v>
      </c>
      <c r="F62" s="20" t="str">
        <f>_xlfn.XLOOKUP(__xlnm._FilterDatabase_15[[#This Row],[SAPSA Number]],'DS Point summary'!A:A,'DS Point summary'!E:E)</f>
        <v>AW</v>
      </c>
      <c r="G62" s="17" t="str">
        <f ca="1">_xlfn.XLOOKUP(__xlnm._FilterDatabase_15[[#This Row],[SAPSA Number]],'DS Point summary'!A:A,'DS Point summary'!F:F)</f>
        <v>Jnr</v>
      </c>
      <c r="H62" s="19">
        <f>_xlfn.XLOOKUP(__xlnm._FilterDatabase_15[[#This Row],[SAPSA Number]],'DS Point summary'!A:A,'DS Point summary'!G:G)</f>
        <v>0</v>
      </c>
      <c r="I62" s="19" t="s">
        <v>364</v>
      </c>
      <c r="J62" s="21">
        <f>(IF(L62&gt;0,1,0)+(IF(M62&gt;0,1,0))+(IF(N62&gt;0,1,0))+(IF(O62&gt;0,1,0))+(IF(P62&gt;0,1,0))+(IF(Q62&gt;0,1,0))+(IF(R62&gt;0,1,0))+(IF(S62&gt;0,1,0))+(IF(T62&gt;0,1,0))+(IF(U62&gt;0,1,0))+(IF(V62&gt;0,1,0))+(IF(W62&gt;0,1,0)))</f>
        <v>0</v>
      </c>
      <c r="K62" s="22">
        <f>(LARGE(L62:W62,1)+LARGE(L62:W62,2)+LARGE(L62:W62,3)+LARGE(L62:W62,4)+LARGE(L62:W62,5))/5</f>
        <v>0</v>
      </c>
      <c r="L62" s="23">
        <v>0</v>
      </c>
      <c r="M62" s="24">
        <v>0</v>
      </c>
      <c r="N62" s="23">
        <v>0</v>
      </c>
      <c r="O62" s="24">
        <v>0</v>
      </c>
      <c r="P62" s="23">
        <v>0</v>
      </c>
      <c r="Q62" s="24">
        <v>0</v>
      </c>
      <c r="R62" s="23">
        <v>0</v>
      </c>
      <c r="S62" s="24">
        <v>0</v>
      </c>
      <c r="T62" s="23">
        <v>0</v>
      </c>
      <c r="U62" s="24">
        <v>0</v>
      </c>
      <c r="V62" s="23">
        <v>0</v>
      </c>
      <c r="W62" s="24">
        <v>0</v>
      </c>
    </row>
    <row r="63" spans="1:23" ht="14.45" customHeight="1" x14ac:dyDescent="0.25">
      <c r="A63" s="17">
        <f>RANK(K63,K$2:K$149,0)</f>
        <v>17</v>
      </c>
      <c r="B63" s="39">
        <v>7067</v>
      </c>
      <c r="C63" s="25" t="str">
        <f>_xlfn.XLOOKUP(__xlnm._FilterDatabase_15[[#This Row],[SAPSA Number]],Table1[SAPSA number],Table1[Paid up])</f>
        <v>Y</v>
      </c>
      <c r="D63" s="19" t="str">
        <f>_xlfn.XLOOKUP(__xlnm._FilterDatabase_15[[#This Row],[SAPSA Number]],'DS Point summary'!A:A,'DS Point summary'!C:C)</f>
        <v>Kewan Rudy</v>
      </c>
      <c r="E63" s="19" t="str">
        <f>_xlfn.XLOOKUP(__xlnm._FilterDatabase_15[[#This Row],[SAPSA Number]],'DS Point summary'!A:A,'DS Point summary'!D:D)</f>
        <v>Kiloh</v>
      </c>
      <c r="F63" s="20" t="str">
        <f>_xlfn.XLOOKUP(__xlnm._FilterDatabase_15[[#This Row],[SAPSA Number]],'DS Point summary'!A:A,'DS Point summary'!E:E)</f>
        <v>KR</v>
      </c>
      <c r="G63" s="17" t="str">
        <f ca="1">_xlfn.XLOOKUP(__xlnm._FilterDatabase_15[[#This Row],[SAPSA Number]],'DS Point summary'!A:A,'DS Point summary'!F:F)</f>
        <v>Jnr</v>
      </c>
      <c r="H63" s="19">
        <f>_xlfn.XLOOKUP(__xlnm._FilterDatabase_15[[#This Row],[SAPSA Number]],'DS Point summary'!A:A,'DS Point summary'!G:G)</f>
        <v>0</v>
      </c>
      <c r="I63" s="19" t="s">
        <v>364</v>
      </c>
      <c r="J63" s="21">
        <f>(IF(L63&gt;0,1,0)+(IF(M63&gt;0,1,0))+(IF(N63&gt;0,1,0))+(IF(O63&gt;0,1,0))+(IF(P63&gt;0,1,0))+(IF(Q63&gt;0,1,0))+(IF(R63&gt;0,1,0))+(IF(S63&gt;0,1,0))+(IF(T63&gt;0,1,0))+(IF(U63&gt;0,1,0))+(IF(V63&gt;0,1,0))+(IF(W63&gt;0,1,0)))</f>
        <v>0</v>
      </c>
      <c r="K63" s="22">
        <f>(LARGE(L63:W63,1)+LARGE(L63:W63,2)+LARGE(L63:W63,3)+LARGE(L63:W63,4)+LARGE(L63:W63,5))/5</f>
        <v>0</v>
      </c>
      <c r="L63" s="23">
        <v>0</v>
      </c>
      <c r="M63" s="24">
        <v>0</v>
      </c>
      <c r="N63" s="23">
        <v>0</v>
      </c>
      <c r="O63" s="24">
        <v>0</v>
      </c>
      <c r="P63" s="23">
        <v>0</v>
      </c>
      <c r="Q63" s="24">
        <v>0</v>
      </c>
      <c r="R63" s="23">
        <v>0</v>
      </c>
      <c r="S63" s="24">
        <v>0</v>
      </c>
      <c r="T63" s="23">
        <v>0</v>
      </c>
      <c r="U63" s="24">
        <v>0</v>
      </c>
      <c r="V63" s="23">
        <v>0</v>
      </c>
      <c r="W63" s="24">
        <v>0</v>
      </c>
    </row>
    <row r="64" spans="1:23" ht="14.45" customHeight="1" x14ac:dyDescent="0.25">
      <c r="A64" s="17">
        <f>RANK(K64,K$2:K$149,0)</f>
        <v>17</v>
      </c>
      <c r="B64" s="27">
        <v>6434</v>
      </c>
      <c r="C64" s="25" t="str">
        <f>_xlfn.XLOOKUP(__xlnm._FilterDatabase_15[[#This Row],[SAPSA Number]],Table1[SAPSA number],Table1[Paid up])</f>
        <v>Y</v>
      </c>
      <c r="D64" s="19" t="str">
        <f>_xlfn.XLOOKUP(__xlnm._FilterDatabase_15[[#This Row],[SAPSA Number]],'DS Point summary'!A:A,'DS Point summary'!C:C)</f>
        <v>Francois Robert</v>
      </c>
      <c r="E64" s="19" t="str">
        <f>_xlfn.XLOOKUP(__xlnm._FilterDatabase_15[[#This Row],[SAPSA Number]],'DS Point summary'!A:A,'DS Point summary'!D:D)</f>
        <v>Koekemoer</v>
      </c>
      <c r="F64" s="20" t="str">
        <f>_xlfn.XLOOKUP(__xlnm._FilterDatabase_15[[#This Row],[SAPSA Number]],'DS Point summary'!A:A,'DS Point summary'!E:E)</f>
        <v>FR</v>
      </c>
      <c r="G64" s="17" t="str">
        <f ca="1">_xlfn.XLOOKUP(__xlnm._FilterDatabase_15[[#This Row],[SAPSA Number]],'DS Point summary'!A:A,'DS Point summary'!F:F)</f>
        <v xml:space="preserve"> </v>
      </c>
      <c r="H64" s="19">
        <f ca="1">_xlfn.XLOOKUP(__xlnm._FilterDatabase_15[[#This Row],[SAPSA Number]],'DS Point summary'!A:A,'DS Point summary'!G:G)</f>
        <v>42</v>
      </c>
      <c r="I64" s="19" t="s">
        <v>364</v>
      </c>
      <c r="J64" s="21">
        <f>(IF(L64&gt;0,1,0)+(IF(M64&gt;0,1,0))+(IF(N64&gt;0,1,0))+(IF(O64&gt;0,1,0))+(IF(P64&gt;0,1,0))+(IF(Q64&gt;0,1,0))+(IF(R64&gt;0,1,0))+(IF(S64&gt;0,1,0))+(IF(T64&gt;0,1,0))+(IF(U64&gt;0,1,0))+(IF(V64&gt;0,1,0))+(IF(W64&gt;0,1,0)))</f>
        <v>0</v>
      </c>
      <c r="K64" s="22">
        <f>(LARGE(L64:W64,1)+LARGE(L64:W64,2)+LARGE(L64:W64,3)+LARGE(L64:W64,4)+LARGE(L64:W64,5))/5</f>
        <v>0</v>
      </c>
      <c r="L64" s="23">
        <v>0</v>
      </c>
      <c r="M64" s="24">
        <v>0</v>
      </c>
      <c r="N64" s="23">
        <v>0</v>
      </c>
      <c r="O64" s="24">
        <v>0</v>
      </c>
      <c r="P64" s="23">
        <v>0</v>
      </c>
      <c r="Q64" s="24">
        <v>0</v>
      </c>
      <c r="R64" s="23">
        <v>0</v>
      </c>
      <c r="S64" s="24">
        <v>0</v>
      </c>
      <c r="T64" s="23">
        <v>0</v>
      </c>
      <c r="U64" s="24">
        <v>0</v>
      </c>
      <c r="V64" s="23">
        <v>0</v>
      </c>
      <c r="W64" s="24">
        <v>0</v>
      </c>
    </row>
    <row r="65" spans="1:23" ht="14.45" customHeight="1" x14ac:dyDescent="0.25">
      <c r="A65" s="17">
        <f>RANK(K65,K$2:K$149,0)</f>
        <v>17</v>
      </c>
      <c r="B65" s="26">
        <v>191</v>
      </c>
      <c r="C65" s="25" t="str">
        <f>_xlfn.XLOOKUP(__xlnm._FilterDatabase_15[[#This Row],[SAPSA Number]],Table1[SAPSA number],Table1[Paid up])</f>
        <v>Y</v>
      </c>
      <c r="D65" s="19" t="str">
        <f>_xlfn.XLOOKUP(__xlnm._FilterDatabase_15[[#This Row],[SAPSA Number]],'DS Point summary'!A:A,'DS Point summary'!C:C)</f>
        <v>Joseph John</v>
      </c>
      <c r="E65" s="19" t="str">
        <f>_xlfn.XLOOKUP(__xlnm._FilterDatabase_15[[#This Row],[SAPSA Number]],'DS Point summary'!A:A,'DS Point summary'!D:D)</f>
        <v>Kriel</v>
      </c>
      <c r="F65" s="20" t="str">
        <f>_xlfn.XLOOKUP(__xlnm._FilterDatabase_15[[#This Row],[SAPSA Number]],'DS Point summary'!A:A,'DS Point summary'!E:E)</f>
        <v>JJ</v>
      </c>
      <c r="G65" s="17" t="str">
        <f ca="1">_xlfn.XLOOKUP(__xlnm._FilterDatabase_15[[#This Row],[SAPSA Number]],'DS Point summary'!A:A,'DS Point summary'!F:F)</f>
        <v>SS</v>
      </c>
      <c r="H65" s="19">
        <f ca="1">_xlfn.XLOOKUP(__xlnm._FilterDatabase_15[[#This Row],[SAPSA Number]],'DS Point summary'!A:A,'DS Point summary'!G:G)</f>
        <v>60</v>
      </c>
      <c r="I65" s="19" t="s">
        <v>364</v>
      </c>
      <c r="J65" s="21">
        <f>(IF(L65&gt;0,1,0)+(IF(M65&gt;0,1,0))+(IF(N65&gt;0,1,0))+(IF(O65&gt;0,1,0))+(IF(P65&gt;0,1,0))+(IF(Q65&gt;0,1,0))+(IF(R65&gt;0,1,0))+(IF(S65&gt;0,1,0))+(IF(T65&gt;0,1,0))+(IF(U65&gt;0,1,0))+(IF(V65&gt;0,1,0))+(IF(W65&gt;0,1,0)))</f>
        <v>0</v>
      </c>
      <c r="K65" s="22">
        <f>(LARGE(L65:W65,1)+LARGE(L65:W65,2)+LARGE(L65:W65,3)+LARGE(L65:W65,4)+LARGE(L65:W65,5))/5</f>
        <v>0</v>
      </c>
      <c r="L65" s="23">
        <v>0</v>
      </c>
      <c r="M65" s="24">
        <v>0</v>
      </c>
      <c r="N65" s="23">
        <v>0</v>
      </c>
      <c r="O65" s="24">
        <v>0</v>
      </c>
      <c r="P65" s="23">
        <v>0</v>
      </c>
      <c r="Q65" s="24">
        <v>0</v>
      </c>
      <c r="R65" s="23">
        <v>0</v>
      </c>
      <c r="S65" s="24">
        <v>0</v>
      </c>
      <c r="T65" s="23">
        <v>0</v>
      </c>
      <c r="U65" s="24">
        <v>0</v>
      </c>
      <c r="V65" s="23">
        <v>0</v>
      </c>
      <c r="W65" s="24">
        <v>0</v>
      </c>
    </row>
    <row r="66" spans="1:23" ht="14.45" customHeight="1" x14ac:dyDescent="0.25">
      <c r="A66" s="17">
        <f>RANK(K66,K$2:K$149,0)</f>
        <v>17</v>
      </c>
      <c r="B66" s="26">
        <v>199</v>
      </c>
      <c r="C66" s="25" t="str">
        <f>_xlfn.XLOOKUP(__xlnm._FilterDatabase_15[[#This Row],[SAPSA Number]],Table1[SAPSA number],Table1[Paid up])</f>
        <v>Y</v>
      </c>
      <c r="D66" s="19" t="str">
        <f>_xlfn.XLOOKUP(__xlnm._FilterDatabase_15[[#This Row],[SAPSA Number]],'DS Point summary'!A:A,'DS Point summary'!C:C)</f>
        <v>Susanna Johanna</v>
      </c>
      <c r="E66" s="19" t="str">
        <f>_xlfn.XLOOKUP(__xlnm._FilterDatabase_15[[#This Row],[SAPSA Number]],'DS Point summary'!A:A,'DS Point summary'!D:D)</f>
        <v>Kriel</v>
      </c>
      <c r="F66" s="20" t="str">
        <f>_xlfn.XLOOKUP(__xlnm._FilterDatabase_15[[#This Row],[SAPSA Number]],'DS Point summary'!A:A,'DS Point summary'!E:E)</f>
        <v>SJ</v>
      </c>
      <c r="G66" s="17" t="str">
        <f>_xlfn.XLOOKUP(__xlnm._FilterDatabase_15[[#This Row],[SAPSA Number]],'DS Point summary'!A:A,'DS Point summary'!F:F)</f>
        <v>Lady</v>
      </c>
      <c r="H66" s="19">
        <f ca="1">_xlfn.XLOOKUP(__xlnm._FilterDatabase_15[[#This Row],[SAPSA Number]],'DS Point summary'!A:A,'DS Point summary'!G:G)</f>
        <v>60</v>
      </c>
      <c r="I66" s="19" t="s">
        <v>364</v>
      </c>
      <c r="J66" s="21">
        <f>(IF(L66&gt;0,1,0)+(IF(M66&gt;0,1,0))+(IF(N66&gt;0,1,0))+(IF(O66&gt;0,1,0))+(IF(P66&gt;0,1,0))+(IF(Q66&gt;0,1,0))+(IF(R66&gt;0,1,0))+(IF(S66&gt;0,1,0))+(IF(T66&gt;0,1,0))+(IF(U66&gt;0,1,0))+(IF(V66&gt;0,1,0))+(IF(W66&gt;0,1,0)))</f>
        <v>0</v>
      </c>
      <c r="K66" s="22">
        <f>(LARGE(L66:W66,1)+LARGE(L66:W66,2)+LARGE(L66:W66,3)+LARGE(L66:W66,4)+LARGE(L66:W66,5))/5</f>
        <v>0</v>
      </c>
      <c r="L66" s="23">
        <v>0</v>
      </c>
      <c r="M66" s="24">
        <v>0</v>
      </c>
      <c r="N66" s="23">
        <v>0</v>
      </c>
      <c r="O66" s="24">
        <v>0</v>
      </c>
      <c r="P66" s="23">
        <v>0</v>
      </c>
      <c r="Q66" s="24">
        <v>0</v>
      </c>
      <c r="R66" s="23">
        <v>0</v>
      </c>
      <c r="S66" s="24">
        <v>0</v>
      </c>
      <c r="T66" s="23">
        <v>0</v>
      </c>
      <c r="U66" s="24">
        <v>0</v>
      </c>
      <c r="V66" s="23">
        <v>0</v>
      </c>
      <c r="W66" s="24">
        <v>0</v>
      </c>
    </row>
    <row r="67" spans="1:23" ht="14.45" customHeight="1" x14ac:dyDescent="0.25">
      <c r="A67" s="17">
        <f>RANK(K67,K$2:K$149,0)</f>
        <v>17</v>
      </c>
      <c r="B67" s="26">
        <v>252</v>
      </c>
      <c r="C67" s="25" t="str">
        <f>_xlfn.XLOOKUP(__xlnm._FilterDatabase_15[[#This Row],[SAPSA Number]],Table1[SAPSA number],Table1[Paid up])</f>
        <v>Y</v>
      </c>
      <c r="D67" s="19" t="str">
        <f>_xlfn.XLOOKUP(__xlnm._FilterDatabase_15[[#This Row],[SAPSA Number]],'DS Point summary'!A:A,'DS Point summary'!C:C)</f>
        <v>Deon</v>
      </c>
      <c r="E67" s="19" t="str">
        <f>_xlfn.XLOOKUP(__xlnm._FilterDatabase_15[[#This Row],[SAPSA Number]],'DS Point summary'!A:A,'DS Point summary'!D:D)</f>
        <v>Labuschagne</v>
      </c>
      <c r="F67" s="20" t="str">
        <f>_xlfn.XLOOKUP(__xlnm._FilterDatabase_15[[#This Row],[SAPSA Number]],'DS Point summary'!A:A,'DS Point summary'!E:E)</f>
        <v>D</v>
      </c>
      <c r="G67" s="17" t="str">
        <f ca="1">_xlfn.XLOOKUP(__xlnm._FilterDatabase_15[[#This Row],[SAPSA Number]],'DS Point summary'!A:A,'DS Point summary'!F:F)</f>
        <v>SS</v>
      </c>
      <c r="H67" s="19">
        <f ca="1">_xlfn.XLOOKUP(__xlnm._FilterDatabase_15[[#This Row],[SAPSA Number]],'DS Point summary'!A:A,'DS Point summary'!G:G)</f>
        <v>69</v>
      </c>
      <c r="I67" s="19" t="s">
        <v>364</v>
      </c>
      <c r="J67" s="21">
        <f>(IF(L67&gt;0,1,0)+(IF(M67&gt;0,1,0))+(IF(N67&gt;0,1,0))+(IF(O67&gt;0,1,0))+(IF(P67&gt;0,1,0))+(IF(Q67&gt;0,1,0))+(IF(R67&gt;0,1,0))+(IF(S67&gt;0,1,0))+(IF(T67&gt;0,1,0))+(IF(U67&gt;0,1,0))+(IF(V67&gt;0,1,0))+(IF(W67&gt;0,1,0)))</f>
        <v>0</v>
      </c>
      <c r="K67" s="22">
        <f>(LARGE(L67:W67,1)+LARGE(L67:W67,2)+LARGE(L67:W67,3)+LARGE(L67:W67,4)+LARGE(L67:W67,5))/5</f>
        <v>0</v>
      </c>
      <c r="L67" s="23">
        <v>0</v>
      </c>
      <c r="M67" s="24">
        <v>0</v>
      </c>
      <c r="N67" s="23">
        <v>0</v>
      </c>
      <c r="O67" s="24">
        <v>0</v>
      </c>
      <c r="P67" s="23">
        <v>0</v>
      </c>
      <c r="Q67" s="24">
        <v>0</v>
      </c>
      <c r="R67" s="23">
        <v>0</v>
      </c>
      <c r="S67" s="24">
        <v>0</v>
      </c>
      <c r="T67" s="23">
        <v>0</v>
      </c>
      <c r="U67" s="24">
        <v>0</v>
      </c>
      <c r="V67" s="23">
        <v>0</v>
      </c>
      <c r="W67" s="24">
        <v>0</v>
      </c>
    </row>
    <row r="68" spans="1:23" ht="14.45" customHeight="1" x14ac:dyDescent="0.25">
      <c r="A68" s="17">
        <f>RANK(K68,K$2:K$149,0)</f>
        <v>17</v>
      </c>
      <c r="B68" s="26">
        <v>3810</v>
      </c>
      <c r="C68" s="25" t="str">
        <f>_xlfn.XLOOKUP(__xlnm._FilterDatabase_15[[#This Row],[SAPSA Number]],Table1[SAPSA number],Table1[Paid up])</f>
        <v>Y</v>
      </c>
      <c r="D68" s="19" t="str">
        <f>_xlfn.XLOOKUP(__xlnm._FilterDatabase_15[[#This Row],[SAPSA Number]],'DS Point summary'!A:A,'DS Point summary'!C:C)</f>
        <v>Roelof</v>
      </c>
      <c r="E68" s="19" t="str">
        <f>_xlfn.XLOOKUP(__xlnm._FilterDatabase_15[[#This Row],[SAPSA Number]],'DS Point summary'!A:A,'DS Point summary'!D:D)</f>
        <v>Liebenberg</v>
      </c>
      <c r="F68" s="20" t="str">
        <f>_xlfn.XLOOKUP(__xlnm._FilterDatabase_15[[#This Row],[SAPSA Number]],'DS Point summary'!A:A,'DS Point summary'!E:E)</f>
        <v>R</v>
      </c>
      <c r="G68" s="17" t="str">
        <f ca="1">_xlfn.XLOOKUP(__xlnm._FilterDatabase_15[[#This Row],[SAPSA Number]],'DS Point summary'!A:A,'DS Point summary'!F:F)</f>
        <v>S</v>
      </c>
      <c r="H68" s="19">
        <f ca="1">_xlfn.XLOOKUP(__xlnm._FilterDatabase_15[[#This Row],[SAPSA Number]],'DS Point summary'!A:A,'DS Point summary'!G:G)</f>
        <v>56</v>
      </c>
      <c r="I68" s="19" t="s">
        <v>364</v>
      </c>
      <c r="J68" s="21">
        <f>(IF(L68&gt;0,1,0)+(IF(M68&gt;0,1,0))+(IF(N68&gt;0,1,0))+(IF(O68&gt;0,1,0))+(IF(P68&gt;0,1,0))+(IF(Q68&gt;0,1,0))+(IF(R68&gt;0,1,0))+(IF(S68&gt;0,1,0))+(IF(T68&gt;0,1,0))+(IF(U68&gt;0,1,0))+(IF(V68&gt;0,1,0))+(IF(W68&gt;0,1,0)))</f>
        <v>0</v>
      </c>
      <c r="K68" s="22">
        <f>(LARGE(L68:W68,1)+LARGE(L68:W68,2)+LARGE(L68:W68,3)+LARGE(L68:W68,4)+LARGE(L68:W68,5))/5</f>
        <v>0</v>
      </c>
      <c r="L68" s="23">
        <v>0</v>
      </c>
      <c r="M68" s="24">
        <v>0</v>
      </c>
      <c r="N68" s="23">
        <v>0</v>
      </c>
      <c r="O68" s="24">
        <v>0</v>
      </c>
      <c r="P68" s="23">
        <v>0</v>
      </c>
      <c r="Q68" s="24">
        <v>0</v>
      </c>
      <c r="R68" s="23">
        <v>0</v>
      </c>
      <c r="S68" s="24">
        <v>0</v>
      </c>
      <c r="T68" s="23">
        <v>0</v>
      </c>
      <c r="U68" s="24">
        <v>0</v>
      </c>
      <c r="V68" s="23">
        <v>0</v>
      </c>
      <c r="W68" s="24">
        <v>0</v>
      </c>
    </row>
    <row r="69" spans="1:23" ht="14.45" customHeight="1" x14ac:dyDescent="0.25">
      <c r="A69" s="17">
        <f>RANK(K69,K$2:K$149,0)</f>
        <v>17</v>
      </c>
      <c r="B69" s="26">
        <v>6395</v>
      </c>
      <c r="C69" s="25" t="str">
        <f>_xlfn.XLOOKUP(__xlnm._FilterDatabase_15[[#This Row],[SAPSA Number]],Table1[SAPSA number],Table1[Paid up])</f>
        <v>Y</v>
      </c>
      <c r="D69" s="19" t="str">
        <f>_xlfn.XLOOKUP(__xlnm._FilterDatabase_15[[#This Row],[SAPSA Number]],'DS Point summary'!A:A,'DS Point summary'!C:C)</f>
        <v>Andre Jacque</v>
      </c>
      <c r="E69" s="19" t="str">
        <f>_xlfn.XLOOKUP(__xlnm._FilterDatabase_15[[#This Row],[SAPSA Number]],'DS Point summary'!A:A,'DS Point summary'!D:D)</f>
        <v>Loubser</v>
      </c>
      <c r="F69" s="20" t="str">
        <f>_xlfn.XLOOKUP(__xlnm._FilterDatabase_15[[#This Row],[SAPSA Number]],'DS Point summary'!A:A,'DS Point summary'!E:E)</f>
        <v>AJP</v>
      </c>
      <c r="G69" s="17" t="str">
        <f>_xlfn.XLOOKUP(__xlnm._FilterDatabase_15[[#This Row],[SAPSA Number]],'DS Point summary'!A:A,'DS Point summary'!F:F)</f>
        <v>Y</v>
      </c>
      <c r="H69" s="19">
        <f>_xlfn.XLOOKUP(__xlnm._FilterDatabase_15[[#This Row],[SAPSA Number]],'DS Point summary'!A:A,'DS Point summary'!G:G)</f>
        <v>0</v>
      </c>
      <c r="I69" s="19" t="s">
        <v>364</v>
      </c>
      <c r="J69" s="21">
        <f>(IF(L69&gt;0,1,0)+(IF(M69&gt;0,1,0))+(IF(N69&gt;0,1,0))+(IF(O69&gt;0,1,0))+(IF(P69&gt;0,1,0))+(IF(Q69&gt;0,1,0))+(IF(R69&gt;0,1,0))+(IF(S69&gt;0,1,0))+(IF(T69&gt;0,1,0))+(IF(U69&gt;0,1,0))+(IF(V69&gt;0,1,0))+(IF(W69&gt;0,1,0)))</f>
        <v>0</v>
      </c>
      <c r="K69" s="22">
        <f>(LARGE(L69:W69,1)+LARGE(L69:W69,2)+LARGE(L69:W69,3)+LARGE(L69:W69,4)+LARGE(L69:W69,5))/5</f>
        <v>0</v>
      </c>
      <c r="L69" s="23">
        <v>0</v>
      </c>
      <c r="M69" s="24">
        <v>0</v>
      </c>
      <c r="N69" s="23">
        <v>0</v>
      </c>
      <c r="O69" s="24">
        <v>0</v>
      </c>
      <c r="P69" s="23">
        <v>0</v>
      </c>
      <c r="Q69" s="24">
        <v>0</v>
      </c>
      <c r="R69" s="23">
        <v>0</v>
      </c>
      <c r="S69" s="24">
        <v>0</v>
      </c>
      <c r="T69" s="23">
        <v>0</v>
      </c>
      <c r="U69" s="24">
        <v>0</v>
      </c>
      <c r="V69" s="23">
        <v>0</v>
      </c>
      <c r="W69" s="24">
        <v>0</v>
      </c>
    </row>
    <row r="70" spans="1:23" x14ac:dyDescent="0.25">
      <c r="A70" s="17">
        <f>RANK(K70,K$2:K$149,0)</f>
        <v>17</v>
      </c>
      <c r="B70" s="26">
        <v>683</v>
      </c>
      <c r="C70" s="25" t="str">
        <f>_xlfn.XLOOKUP(__xlnm._FilterDatabase_15[[#This Row],[SAPSA Number]],Table1[SAPSA number],Table1[Paid up])</f>
        <v>Y</v>
      </c>
      <c r="D70" s="19" t="str">
        <f>_xlfn.XLOOKUP(__xlnm._FilterDatabase_15[[#This Row],[SAPSA Number]],'DS Point summary'!A:A,'DS Point summary'!C:C)</f>
        <v>Ivor</v>
      </c>
      <c r="E70" s="19" t="str">
        <f>_xlfn.XLOOKUP(__xlnm._FilterDatabase_15[[#This Row],[SAPSA Number]],'DS Point summary'!A:A,'DS Point summary'!D:D)</f>
        <v>Marais</v>
      </c>
      <c r="F70" s="20" t="str">
        <f>_xlfn.XLOOKUP(__xlnm._FilterDatabase_15[[#This Row],[SAPSA Number]],'DS Point summary'!A:A,'DS Point summary'!E:E)</f>
        <v>I</v>
      </c>
      <c r="G70" s="17" t="str">
        <f ca="1">_xlfn.XLOOKUP(__xlnm._FilterDatabase_15[[#This Row],[SAPSA Number]],'DS Point summary'!A:A,'DS Point summary'!F:F)</f>
        <v>S</v>
      </c>
      <c r="H70" s="19">
        <f ca="1">_xlfn.XLOOKUP(__xlnm._FilterDatabase_15[[#This Row],[SAPSA Number]],'DS Point summary'!A:A,'DS Point summary'!G:G)</f>
        <v>57</v>
      </c>
      <c r="I70" s="19" t="s">
        <v>364</v>
      </c>
      <c r="J70" s="21">
        <f>(IF(L70&gt;0,1,0)+(IF(M70&gt;0,1,0))+(IF(N70&gt;0,1,0))+(IF(O70&gt;0,1,0))+(IF(P70&gt;0,1,0))+(IF(Q70&gt;0,1,0))+(IF(R70&gt;0,1,0))+(IF(S70&gt;0,1,0))+(IF(T70&gt;0,1,0))+(IF(U70&gt;0,1,0))+(IF(V70&gt;0,1,0))+(IF(W70&gt;0,1,0)))</f>
        <v>0</v>
      </c>
      <c r="K70" s="22">
        <f>(LARGE(L70:W70,1)+LARGE(L70:W70,2)+LARGE(L70:W70,3)+LARGE(L70:W70,4)+LARGE(L70:W70,5))/5</f>
        <v>0</v>
      </c>
      <c r="L70" s="23">
        <v>0</v>
      </c>
      <c r="M70" s="24">
        <v>0</v>
      </c>
      <c r="N70" s="23">
        <v>0</v>
      </c>
      <c r="O70" s="24">
        <v>0</v>
      </c>
      <c r="P70" s="23">
        <v>0</v>
      </c>
      <c r="Q70" s="24">
        <v>0</v>
      </c>
      <c r="R70" s="23">
        <v>0</v>
      </c>
      <c r="S70" s="24">
        <v>0</v>
      </c>
      <c r="T70" s="23">
        <v>0</v>
      </c>
      <c r="U70" s="24">
        <v>0</v>
      </c>
      <c r="V70" s="23">
        <v>0</v>
      </c>
      <c r="W70" s="24">
        <v>0</v>
      </c>
    </row>
    <row r="71" spans="1:23" x14ac:dyDescent="0.25">
      <c r="A71" s="17">
        <f>RANK(K71,K$2:K$149,0)</f>
        <v>17</v>
      </c>
      <c r="B71" s="27">
        <v>4862</v>
      </c>
      <c r="C71" s="25" t="str">
        <f>_xlfn.XLOOKUP(__xlnm._FilterDatabase_15[[#This Row],[SAPSA Number]],Table1[SAPSA number],Table1[Paid up])</f>
        <v>Y</v>
      </c>
      <c r="D71" s="19" t="str">
        <f>_xlfn.XLOOKUP(__xlnm._FilterDatabase_15[[#This Row],[SAPSA Number]],'DS Point summary'!A:A,'DS Point summary'!C:C)</f>
        <v>George Keith</v>
      </c>
      <c r="E71" s="19" t="str">
        <f>_xlfn.XLOOKUP(__xlnm._FilterDatabase_15[[#This Row],[SAPSA Number]],'DS Point summary'!A:A,'DS Point summary'!D:D)</f>
        <v>Marais</v>
      </c>
      <c r="F71" s="20" t="str">
        <f>_xlfn.XLOOKUP(__xlnm._FilterDatabase_15[[#This Row],[SAPSA Number]],'DS Point summary'!A:A,'DS Point summary'!E:E)</f>
        <v>GK</v>
      </c>
      <c r="G71" s="17" t="str">
        <f ca="1">_xlfn.XLOOKUP(__xlnm._FilterDatabase_15[[#This Row],[SAPSA Number]],'DS Point summary'!A:A,'DS Point summary'!F:F)</f>
        <v>S</v>
      </c>
      <c r="H71" s="19">
        <f ca="1">_xlfn.XLOOKUP(__xlnm._FilterDatabase_15[[#This Row],[SAPSA Number]],'DS Point summary'!A:A,'DS Point summary'!G:G)</f>
        <v>52</v>
      </c>
      <c r="I71" s="19" t="s">
        <v>364</v>
      </c>
      <c r="J71" s="21">
        <f>(IF(L71&gt;0,1,0)+(IF(M71&gt;0,1,0))+(IF(N71&gt;0,1,0))+(IF(O71&gt;0,1,0))+(IF(P71&gt;0,1,0))+(IF(Q71&gt;0,1,0))+(IF(R71&gt;0,1,0))+(IF(S71&gt;0,1,0))+(IF(T71&gt;0,1,0))+(IF(U71&gt;0,1,0))+(IF(V71&gt;0,1,0))+(IF(W71&gt;0,1,0)))</f>
        <v>0</v>
      </c>
      <c r="K71" s="22">
        <f>(LARGE(L71:W71,1)+LARGE(L71:W71,2)+LARGE(L71:W71,3)+LARGE(L71:W71,4)+LARGE(L71:W71,5))/5</f>
        <v>0</v>
      </c>
      <c r="L71" s="23">
        <v>0</v>
      </c>
      <c r="M71" s="24">
        <v>0</v>
      </c>
      <c r="N71" s="23">
        <v>0</v>
      </c>
      <c r="O71" s="24">
        <v>0</v>
      </c>
      <c r="P71" s="23">
        <v>0</v>
      </c>
      <c r="Q71" s="24">
        <v>0</v>
      </c>
      <c r="R71" s="23">
        <v>0</v>
      </c>
      <c r="S71" s="24">
        <v>0</v>
      </c>
      <c r="T71" s="23">
        <v>0</v>
      </c>
      <c r="U71" s="24">
        <v>0</v>
      </c>
      <c r="V71" s="23">
        <v>0</v>
      </c>
      <c r="W71" s="24">
        <v>0</v>
      </c>
    </row>
    <row r="72" spans="1:23" x14ac:dyDescent="0.25">
      <c r="A72" s="17">
        <f>RANK(K72,K$2:K$149,0)</f>
        <v>17</v>
      </c>
      <c r="B72" s="26">
        <v>6966</v>
      </c>
      <c r="C72" s="25" t="str">
        <f>_xlfn.XLOOKUP(__xlnm._FilterDatabase_15[[#This Row],[SAPSA Number]],Table1[SAPSA number],Table1[Paid up])</f>
        <v>Y</v>
      </c>
      <c r="D72" s="19" t="str">
        <f>_xlfn.XLOOKUP(__xlnm._FilterDatabase_15[[#This Row],[SAPSA Number]],'DS Point summary'!A:A,'DS Point summary'!C:C)</f>
        <v>James</v>
      </c>
      <c r="E72" s="19" t="str">
        <f>_xlfn.XLOOKUP(__xlnm._FilterDatabase_15[[#This Row],[SAPSA Number]],'DS Point summary'!A:A,'DS Point summary'!D:D)</f>
        <v>Masonganye</v>
      </c>
      <c r="F72" s="20" t="str">
        <f>_xlfn.XLOOKUP(__xlnm._FilterDatabase_15[[#This Row],[SAPSA Number]],'DS Point summary'!A:A,'DS Point summary'!E:E)</f>
        <v>J</v>
      </c>
      <c r="G72" s="17" t="str">
        <f ca="1">_xlfn.XLOOKUP(__xlnm._FilterDatabase_15[[#This Row],[SAPSA Number]],'DS Point summary'!A:A,'DS Point summary'!F:F)</f>
        <v>S</v>
      </c>
      <c r="H72" s="19">
        <f ca="1">_xlfn.XLOOKUP(__xlnm._FilterDatabase_15[[#This Row],[SAPSA Number]],'DS Point summary'!A:A,'DS Point summary'!G:G)</f>
        <v>50</v>
      </c>
      <c r="I72" s="19" t="s">
        <v>364</v>
      </c>
      <c r="J72" s="21">
        <f>(IF(L72&gt;0,1,0)+(IF(M72&gt;0,1,0))+(IF(N72&gt;0,1,0))+(IF(O72&gt;0,1,0))+(IF(P72&gt;0,1,0))+(IF(Q72&gt;0,1,0))+(IF(R72&gt;0,1,0))+(IF(S72&gt;0,1,0))+(IF(T72&gt;0,1,0))+(IF(U72&gt;0,1,0))+(IF(V72&gt;0,1,0))+(IF(W72&gt;0,1,0)))</f>
        <v>0</v>
      </c>
      <c r="K72" s="22">
        <f>(LARGE(L72:W72,1)+LARGE(L72:W72,2)+LARGE(L72:W72,3)+LARGE(L72:W72,4)+LARGE(L72:W72,5))/5</f>
        <v>0</v>
      </c>
      <c r="L72" s="23">
        <v>0</v>
      </c>
      <c r="M72" s="24">
        <v>0</v>
      </c>
      <c r="N72" s="23">
        <v>0</v>
      </c>
      <c r="O72" s="24">
        <v>0</v>
      </c>
      <c r="P72" s="23">
        <v>0</v>
      </c>
      <c r="Q72" s="24">
        <v>0</v>
      </c>
      <c r="R72" s="23">
        <v>0</v>
      </c>
      <c r="S72" s="24">
        <v>0</v>
      </c>
      <c r="T72" s="23">
        <v>0</v>
      </c>
      <c r="U72" s="24">
        <v>0</v>
      </c>
      <c r="V72" s="23">
        <v>0</v>
      </c>
      <c r="W72" s="24">
        <v>0</v>
      </c>
    </row>
    <row r="73" spans="1:23" x14ac:dyDescent="0.25">
      <c r="A73" s="17">
        <f>RANK(K73,K$2:K$149,0)</f>
        <v>17</v>
      </c>
      <c r="B73" s="27">
        <v>7132</v>
      </c>
      <c r="C73" s="25" t="str">
        <f>_xlfn.XLOOKUP(__xlnm._FilterDatabase_15[[#This Row],[SAPSA Number]],Table1[SAPSA number],Table1[Paid up])</f>
        <v>Y</v>
      </c>
      <c r="D73" s="19" t="str">
        <f>_xlfn.XLOOKUP(__xlnm._FilterDatabase_15[[#This Row],[SAPSA Number]],'DS Point summary'!A:A,'DS Point summary'!C:C)</f>
        <v>Yussuf</v>
      </c>
      <c r="E73" s="19" t="str">
        <f>_xlfn.XLOOKUP(__xlnm._FilterDatabase_15[[#This Row],[SAPSA Number]],'DS Point summary'!A:A,'DS Point summary'!D:D)</f>
        <v>Mayet</v>
      </c>
      <c r="F73" s="20" t="str">
        <f>_xlfn.XLOOKUP(__xlnm._FilterDatabase_15[[#This Row],[SAPSA Number]],'DS Point summary'!A:A,'DS Point summary'!E:E)</f>
        <v>Y</v>
      </c>
      <c r="G73" s="17" t="str">
        <f ca="1">_xlfn.XLOOKUP(__xlnm._FilterDatabase_15[[#This Row],[SAPSA Number]],'DS Point summary'!A:A,'DS Point summary'!F:F)</f>
        <v>GS</v>
      </c>
      <c r="H73" s="19">
        <f>_xlfn.XLOOKUP(__xlnm._FilterDatabase_15[[#This Row],[SAPSA Number]],'DS Point summary'!A:A,'DS Point summary'!G:G)</f>
        <v>0</v>
      </c>
      <c r="I73" s="19" t="s">
        <v>364</v>
      </c>
      <c r="J73" s="21">
        <f>(IF(L73&gt;0,1,0)+(IF(M73&gt;0,1,0))+(IF(N73&gt;0,1,0))+(IF(O73&gt;0,1,0))+(IF(P73&gt;0,1,0))+(IF(Q73&gt;0,1,0))+(IF(R73&gt;0,1,0))+(IF(S73&gt;0,1,0))+(IF(T73&gt;0,1,0))+(IF(U73&gt;0,1,0))+(IF(V73&gt;0,1,0))+(IF(W73&gt;0,1,0)))</f>
        <v>0</v>
      </c>
      <c r="K73" s="22">
        <f>(LARGE(L73:W73,1)+LARGE(L73:W73,2)+LARGE(L73:W73,3)+LARGE(L73:W73,4)+LARGE(L73:W73,5))/5</f>
        <v>0</v>
      </c>
      <c r="L73" s="23">
        <v>0</v>
      </c>
      <c r="M73" s="24">
        <v>0</v>
      </c>
      <c r="N73" s="23">
        <v>0</v>
      </c>
      <c r="O73" s="24">
        <v>0</v>
      </c>
      <c r="P73" s="23">
        <v>0</v>
      </c>
      <c r="Q73" s="24">
        <v>0</v>
      </c>
      <c r="R73" s="23">
        <v>0</v>
      </c>
      <c r="S73" s="24">
        <v>0</v>
      </c>
      <c r="T73" s="23">
        <v>0</v>
      </c>
      <c r="U73" s="24">
        <v>0</v>
      </c>
      <c r="V73" s="23">
        <v>0</v>
      </c>
      <c r="W73" s="24">
        <v>0</v>
      </c>
    </row>
    <row r="74" spans="1:23" x14ac:dyDescent="0.25">
      <c r="A74" s="17">
        <f>RANK(K74,K$2:K$149,0)</f>
        <v>17</v>
      </c>
      <c r="B74" s="18">
        <v>888</v>
      </c>
      <c r="C74" s="25" t="str">
        <f>_xlfn.XLOOKUP(__xlnm._FilterDatabase_15[[#This Row],[SAPSA Number]],Table1[SAPSA number],Table1[Paid up])</f>
        <v>Y</v>
      </c>
      <c r="D74" s="19" t="str">
        <f>_xlfn.XLOOKUP(__xlnm._FilterDatabase_15[[#This Row],[SAPSA Number]],'DS Point summary'!A:A,'DS Point summary'!C:C)</f>
        <v>Yolandi Elaine</v>
      </c>
      <c r="E74" s="19" t="str">
        <f>_xlfn.XLOOKUP(__xlnm._FilterDatabase_15[[#This Row],[SAPSA Number]],'DS Point summary'!A:A,'DS Point summary'!D:D)</f>
        <v>McAllister</v>
      </c>
      <c r="F74" s="20" t="str">
        <f>_xlfn.XLOOKUP(__xlnm._FilterDatabase_15[[#This Row],[SAPSA Number]],'DS Point summary'!A:A,'DS Point summary'!E:E)</f>
        <v>YE</v>
      </c>
      <c r="G74" s="17" t="str">
        <f>_xlfn.XLOOKUP(__xlnm._FilterDatabase_15[[#This Row],[SAPSA Number]],'DS Point summary'!A:A,'DS Point summary'!F:F)</f>
        <v>Lady</v>
      </c>
      <c r="H74" s="19">
        <f ca="1">_xlfn.XLOOKUP(__xlnm._FilterDatabase_15[[#This Row],[SAPSA Number]],'DS Point summary'!A:A,'DS Point summary'!G:G)</f>
        <v>55</v>
      </c>
      <c r="I74" s="19" t="s">
        <v>364</v>
      </c>
      <c r="J74" s="21">
        <f>(IF(L74&gt;0,1,0)+(IF(M74&gt;0,1,0))+(IF(N74&gt;0,1,0))+(IF(O74&gt;0,1,0))+(IF(P74&gt;0,1,0))+(IF(Q74&gt;0,1,0))+(IF(R74&gt;0,1,0))+(IF(S74&gt;0,1,0))+(IF(T74&gt;0,1,0))+(IF(U74&gt;0,1,0))+(IF(V74&gt;0,1,0))+(IF(W74&gt;0,1,0)))</f>
        <v>0</v>
      </c>
      <c r="K74" s="22">
        <f>(LARGE(L74:W74,1)+LARGE(L74:W74,2)+LARGE(L74:W74,3)+LARGE(L74:W74,4)+LARGE(L74:W74,5))/5</f>
        <v>0</v>
      </c>
      <c r="L74" s="23">
        <v>0</v>
      </c>
      <c r="M74" s="24">
        <v>0</v>
      </c>
      <c r="N74" s="23">
        <v>0</v>
      </c>
      <c r="O74" s="24">
        <v>0</v>
      </c>
      <c r="P74" s="23">
        <v>0</v>
      </c>
      <c r="Q74" s="24">
        <v>0</v>
      </c>
      <c r="R74" s="23">
        <v>0</v>
      </c>
      <c r="S74" s="24">
        <v>0</v>
      </c>
      <c r="T74" s="23">
        <v>0</v>
      </c>
      <c r="U74" s="24">
        <v>0</v>
      </c>
      <c r="V74" s="23">
        <v>0</v>
      </c>
      <c r="W74" s="24">
        <v>0</v>
      </c>
    </row>
    <row r="75" spans="1:23" x14ac:dyDescent="0.25">
      <c r="A75" s="17">
        <f>RANK(K75,K$2:K$149,0)</f>
        <v>17</v>
      </c>
      <c r="B75" s="25">
        <v>2928</v>
      </c>
      <c r="C75" s="25" t="str">
        <f>_xlfn.XLOOKUP(__xlnm._FilterDatabase_15[[#This Row],[SAPSA Number]],Table1[SAPSA number],Table1[Paid up])</f>
        <v>Y</v>
      </c>
      <c r="D75" s="19" t="str">
        <f>_xlfn.XLOOKUP(__xlnm._FilterDatabase_15[[#This Row],[SAPSA Number]],'DS Point summary'!A:A,'DS Point summary'!C:C)</f>
        <v>Delville Wood</v>
      </c>
      <c r="E75" s="19" t="str">
        <f>_xlfn.XLOOKUP(__xlnm._FilterDatabase_15[[#This Row],[SAPSA Number]],'DS Point summary'!A:A,'DS Point summary'!D:D)</f>
        <v>McAllister</v>
      </c>
      <c r="F75" s="20" t="str">
        <f>_xlfn.XLOOKUP(__xlnm._FilterDatabase_15[[#This Row],[SAPSA Number]],'DS Point summary'!A:A,'DS Point summary'!E:E)</f>
        <v>DW</v>
      </c>
      <c r="G75" s="17" t="str">
        <f ca="1">_xlfn.XLOOKUP(__xlnm._FilterDatabase_15[[#This Row],[SAPSA Number]],'DS Point summary'!A:A,'DS Point summary'!F:F)</f>
        <v>S</v>
      </c>
      <c r="H75" s="19">
        <f ca="1">_xlfn.XLOOKUP(__xlnm._FilterDatabase_15[[#This Row],[SAPSA Number]],'DS Point summary'!A:A,'DS Point summary'!G:G)</f>
        <v>58</v>
      </c>
      <c r="I75" s="19" t="s">
        <v>364</v>
      </c>
      <c r="J75" s="21">
        <f>(IF(L75&gt;0,1,0)+(IF(M75&gt;0,1,0))+(IF(N75&gt;0,1,0))+(IF(O75&gt;0,1,0))+(IF(P75&gt;0,1,0))+(IF(Q75&gt;0,1,0))+(IF(R75&gt;0,1,0))+(IF(S75&gt;0,1,0))+(IF(T75&gt;0,1,0))+(IF(U75&gt;0,1,0))+(IF(V75&gt;0,1,0))+(IF(W75&gt;0,1,0)))</f>
        <v>0</v>
      </c>
      <c r="K75" s="22">
        <f>(LARGE(L75:W75,1)+LARGE(L75:W75,2)+LARGE(L75:W75,3)+LARGE(L75:W75,4)+LARGE(L75:W75,5))/5</f>
        <v>0</v>
      </c>
      <c r="L75" s="23">
        <v>0</v>
      </c>
      <c r="M75" s="24">
        <v>0</v>
      </c>
      <c r="N75" s="23">
        <v>0</v>
      </c>
      <c r="O75" s="24">
        <v>0</v>
      </c>
      <c r="P75" s="23">
        <v>0</v>
      </c>
      <c r="Q75" s="24">
        <v>0</v>
      </c>
      <c r="R75" s="23">
        <v>0</v>
      </c>
      <c r="S75" s="24">
        <v>0</v>
      </c>
      <c r="T75" s="23">
        <v>0</v>
      </c>
      <c r="U75" s="24">
        <v>0</v>
      </c>
      <c r="V75" s="23">
        <v>0</v>
      </c>
      <c r="W75" s="24">
        <v>0</v>
      </c>
    </row>
    <row r="76" spans="1:23" x14ac:dyDescent="0.25">
      <c r="A76" s="17">
        <f>RANK(K76,K$2:K$149,0)</f>
        <v>17</v>
      </c>
      <c r="B76" s="30">
        <v>851</v>
      </c>
      <c r="C76" s="25" t="str">
        <f>_xlfn.XLOOKUP(__xlnm._FilterDatabase_15[[#This Row],[SAPSA Number]],Table1[SAPSA number],Table1[Paid up])</f>
        <v>Y</v>
      </c>
      <c r="D76" s="19" t="str">
        <f>_xlfn.XLOOKUP(__xlnm._FilterDatabase_15[[#This Row],[SAPSA Number]],'DS Point summary'!A:A,'DS Point summary'!C:C)</f>
        <v>Ian David</v>
      </c>
      <c r="E76" s="19" t="str">
        <f>_xlfn.XLOOKUP(__xlnm._FilterDatabase_15[[#This Row],[SAPSA Number]],'DS Point summary'!A:A,'DS Point summary'!D:D)</f>
        <v>McLaren</v>
      </c>
      <c r="F76" s="20" t="str">
        <f>_xlfn.XLOOKUP(__xlnm._FilterDatabase_15[[#This Row],[SAPSA Number]],'DS Point summary'!A:A,'DS Point summary'!E:E)</f>
        <v>ID</v>
      </c>
      <c r="G76" s="17" t="str">
        <f ca="1">_xlfn.XLOOKUP(__xlnm._FilterDatabase_15[[#This Row],[SAPSA Number]],'DS Point summary'!A:A,'DS Point summary'!F:F)</f>
        <v>SS</v>
      </c>
      <c r="H76" s="19">
        <f ca="1">_xlfn.XLOOKUP(__xlnm._FilterDatabase_15[[#This Row],[SAPSA Number]],'DS Point summary'!A:A,'DS Point summary'!G:G)</f>
        <v>67</v>
      </c>
      <c r="I76" s="19" t="s">
        <v>364</v>
      </c>
      <c r="J76" s="21">
        <f>(IF(L76&gt;0,1,0)+(IF(M76&gt;0,1,0))+(IF(N76&gt;0,1,0))+(IF(O76&gt;0,1,0))+(IF(P76&gt;0,1,0))+(IF(Q76&gt;0,1,0))+(IF(R76&gt;0,1,0))+(IF(S76&gt;0,1,0))+(IF(T76&gt;0,1,0))+(IF(U76&gt;0,1,0))+(IF(V76&gt;0,1,0))+(IF(W76&gt;0,1,0)))</f>
        <v>0</v>
      </c>
      <c r="K76" s="22">
        <f>(LARGE(L76:W76,1)+LARGE(L76:W76,2)+LARGE(L76:W76,3)+LARGE(L76:W76,4)+LARGE(L76:W76,5))/5</f>
        <v>0</v>
      </c>
      <c r="L76" s="23">
        <v>0</v>
      </c>
      <c r="M76" s="24">
        <v>0</v>
      </c>
      <c r="N76" s="23">
        <v>0</v>
      </c>
      <c r="O76" s="24">
        <v>0</v>
      </c>
      <c r="P76" s="23">
        <v>0</v>
      </c>
      <c r="Q76" s="24">
        <v>0</v>
      </c>
      <c r="R76" s="23">
        <v>0</v>
      </c>
      <c r="S76" s="24">
        <v>0</v>
      </c>
      <c r="T76" s="23">
        <v>0</v>
      </c>
      <c r="U76" s="24">
        <v>0</v>
      </c>
      <c r="V76" s="23">
        <v>0</v>
      </c>
      <c r="W76" s="24">
        <v>0</v>
      </c>
    </row>
    <row r="77" spans="1:23" x14ac:dyDescent="0.25">
      <c r="A77" s="17">
        <f>RANK(K77,K$2:K$149,0)</f>
        <v>17</v>
      </c>
      <c r="B77" s="27">
        <v>5200</v>
      </c>
      <c r="C77" s="25" t="str">
        <f>_xlfn.XLOOKUP(__xlnm._FilterDatabase_15[[#This Row],[SAPSA Number]],Table1[SAPSA number],Table1[Paid up])</f>
        <v>Y</v>
      </c>
      <c r="D77" s="19" t="str">
        <f>_xlfn.XLOOKUP(__xlnm._FilterDatabase_15[[#This Row],[SAPSA Number]],'DS Point summary'!A:A,'DS Point summary'!C:C)</f>
        <v>Daniel</v>
      </c>
      <c r="E77" s="19" t="str">
        <f>_xlfn.XLOOKUP(__xlnm._FilterDatabase_15[[#This Row],[SAPSA Number]],'DS Point summary'!A:A,'DS Point summary'!D:D)</f>
        <v>McWilliam</v>
      </c>
      <c r="F77" s="20" t="str">
        <f>_xlfn.XLOOKUP(__xlnm._FilterDatabase_15[[#This Row],[SAPSA Number]],'DS Point summary'!A:A,'DS Point summary'!E:E)</f>
        <v>D</v>
      </c>
      <c r="G77" s="17">
        <f>_xlfn.XLOOKUP(__xlnm._FilterDatabase_15[[#This Row],[SAPSA Number]],'DS Point summary'!A:A,'DS Point summary'!F:F)</f>
        <v>0</v>
      </c>
      <c r="H77" s="19">
        <f ca="1">_xlfn.XLOOKUP(__xlnm._FilterDatabase_15[[#This Row],[SAPSA Number]],'DS Point summary'!A:A,'DS Point summary'!G:G)</f>
        <v>37</v>
      </c>
      <c r="I77" s="19" t="s">
        <v>364</v>
      </c>
      <c r="J77" s="21">
        <f>(IF(L77&gt;0,1,0)+(IF(M77&gt;0,1,0))+(IF(N77&gt;0,1,0))+(IF(O77&gt;0,1,0))+(IF(P77&gt;0,1,0))+(IF(Q77&gt;0,1,0))+(IF(R77&gt;0,1,0))+(IF(S77&gt;0,1,0))+(IF(T77&gt;0,1,0))+(IF(U77&gt;0,1,0))+(IF(V77&gt;0,1,0))+(IF(W77&gt;0,1,0)))</f>
        <v>0</v>
      </c>
      <c r="K77" s="22">
        <f>(LARGE(L77:W77,1)+LARGE(L77:W77,2)+LARGE(L77:W77,3)+LARGE(L77:W77,4)+LARGE(L77:W77,5))/5</f>
        <v>0</v>
      </c>
      <c r="L77" s="23">
        <v>0</v>
      </c>
      <c r="M77" s="24">
        <v>0</v>
      </c>
      <c r="N77" s="23">
        <v>0</v>
      </c>
      <c r="O77" s="24">
        <v>0</v>
      </c>
      <c r="P77" s="23">
        <v>0</v>
      </c>
      <c r="Q77" s="24">
        <v>0</v>
      </c>
      <c r="R77" s="23">
        <v>0</v>
      </c>
      <c r="S77" s="24">
        <v>0</v>
      </c>
      <c r="T77" s="23">
        <v>0</v>
      </c>
      <c r="U77" s="24">
        <v>0</v>
      </c>
      <c r="V77" s="23">
        <v>0</v>
      </c>
      <c r="W77" s="24">
        <v>0</v>
      </c>
    </row>
    <row r="78" spans="1:23" x14ac:dyDescent="0.25">
      <c r="A78" s="31">
        <f>RANK(K78,K$2:K$149,0)</f>
        <v>17</v>
      </c>
      <c r="B78" s="32">
        <v>1771</v>
      </c>
      <c r="C78" s="25" t="str">
        <f>_xlfn.XLOOKUP(__xlnm._FilterDatabase_15[[#This Row],[SAPSA Number]],Table1[SAPSA number],Table1[Paid up])</f>
        <v>Y</v>
      </c>
      <c r="D78" s="19" t="str">
        <f>_xlfn.XLOOKUP(__xlnm._FilterDatabase_15[[#This Row],[SAPSA Number]],'DS Point summary'!A:A,'DS Point summary'!C:C)</f>
        <v>Rodney Ralph</v>
      </c>
      <c r="E78" s="19" t="str">
        <f>_xlfn.XLOOKUP(__xlnm._FilterDatabase_15[[#This Row],[SAPSA Number]],'DS Point summary'!A:A,'DS Point summary'!D:D)</f>
        <v>Mills</v>
      </c>
      <c r="F78" s="20" t="str">
        <f>_xlfn.XLOOKUP(__xlnm._FilterDatabase_15[[#This Row],[SAPSA Number]],'DS Point summary'!A:A,'DS Point summary'!E:E)</f>
        <v>RR</v>
      </c>
      <c r="G78" s="17" t="str">
        <f ca="1">_xlfn.XLOOKUP(__xlnm._FilterDatabase_15[[#This Row],[SAPSA Number]],'DS Point summary'!A:A,'DS Point summary'!F:F)</f>
        <v>GS</v>
      </c>
      <c r="H78" s="19">
        <f ca="1">_xlfn.XLOOKUP(__xlnm._FilterDatabase_15[[#This Row],[SAPSA Number]],'DS Point summary'!A:A,'DS Point summary'!G:G)</f>
        <v>80</v>
      </c>
      <c r="I78" s="19" t="s">
        <v>364</v>
      </c>
      <c r="J78" s="34">
        <f>(IF(L78&gt;0,1,0)+(IF(M78&gt;0,1,0))+(IF(N78&gt;0,1,0))+(IF(O78&gt;0,1,0))+(IF(P78&gt;0,1,0))+(IF(Q78&gt;0,1,0))+(IF(R78&gt;0,1,0))+(IF(S78&gt;0,1,0))+(IF(T78&gt;0,1,0))+(IF(U78&gt;0,1,0))+(IF(V78&gt;0,1,0))+(IF(W78&gt;0,1,0)))</f>
        <v>0</v>
      </c>
      <c r="K78" s="22">
        <f>(LARGE(L78:W78,1)+LARGE(L78:W78,2)+LARGE(L78:W78,3)+LARGE(L78:W78,4)+LARGE(L78:W78,5))/5</f>
        <v>0</v>
      </c>
      <c r="L78" s="23">
        <v>0</v>
      </c>
      <c r="M78" s="24">
        <v>0</v>
      </c>
      <c r="N78" s="23">
        <v>0</v>
      </c>
      <c r="O78" s="24">
        <v>0</v>
      </c>
      <c r="P78" s="23">
        <v>0</v>
      </c>
      <c r="Q78" s="24">
        <v>0</v>
      </c>
      <c r="R78" s="23">
        <v>0</v>
      </c>
      <c r="S78" s="24">
        <v>0</v>
      </c>
      <c r="T78" s="23">
        <v>0</v>
      </c>
      <c r="U78" s="24">
        <v>0</v>
      </c>
      <c r="V78" s="23">
        <v>0</v>
      </c>
      <c r="W78" s="24">
        <v>0</v>
      </c>
    </row>
    <row r="79" spans="1:23" x14ac:dyDescent="0.25">
      <c r="A79" s="31">
        <f>RANK(K79,K$2:K$149,0)</f>
        <v>17</v>
      </c>
      <c r="B79" s="32">
        <v>1637</v>
      </c>
      <c r="C79" s="25" t="str">
        <f>_xlfn.XLOOKUP(__xlnm._FilterDatabase_15[[#This Row],[SAPSA Number]],Table1[SAPSA number],Table1[Paid up])</f>
        <v>Y</v>
      </c>
      <c r="D79" s="19" t="str">
        <f>_xlfn.XLOOKUP(__xlnm._FilterDatabase_15[[#This Row],[SAPSA Number]],'DS Point summary'!A:A,'DS Point summary'!C:C)</f>
        <v>Andre Johann Pieter</v>
      </c>
      <c r="E79" s="19" t="str">
        <f>_xlfn.XLOOKUP(__xlnm._FilterDatabase_15[[#This Row],[SAPSA Number]],'DS Point summary'!A:A,'DS Point summary'!D:D)</f>
        <v>Mouton</v>
      </c>
      <c r="F79" s="20" t="str">
        <f>_xlfn.XLOOKUP(__xlnm._FilterDatabase_15[[#This Row],[SAPSA Number]],'DS Point summary'!A:A,'DS Point summary'!E:E)</f>
        <v>AJP</v>
      </c>
      <c r="G79" s="17" t="str">
        <f ca="1">_xlfn.XLOOKUP(__xlnm._FilterDatabase_15[[#This Row],[SAPSA Number]],'DS Point summary'!A:A,'DS Point summary'!F:F)</f>
        <v>SS</v>
      </c>
      <c r="H79" s="19">
        <f ca="1">_xlfn.XLOOKUP(__xlnm._FilterDatabase_15[[#This Row],[SAPSA Number]],'DS Point summary'!A:A,'DS Point summary'!G:G)</f>
        <v>69</v>
      </c>
      <c r="I79" s="19" t="s">
        <v>364</v>
      </c>
      <c r="J79" s="34">
        <f>(IF(L79&gt;0,1,0)+(IF(M79&gt;0,1,0))+(IF(N79&gt;0,1,0))+(IF(O79&gt;0,1,0))+(IF(P79&gt;0,1,0))+(IF(Q79&gt;0,1,0))+(IF(R79&gt;0,1,0))+(IF(S79&gt;0,1,0))+(IF(T79&gt;0,1,0))+(IF(U79&gt;0,1,0))+(IF(V79&gt;0,1,0))+(IF(W79&gt;0,1,0)))</f>
        <v>0</v>
      </c>
      <c r="K79" s="22">
        <f>(LARGE(L79:W79,1)+LARGE(L79:W79,2)+LARGE(L79:W79,3)+LARGE(L79:W79,4)+LARGE(L79:W79,5))/5</f>
        <v>0</v>
      </c>
      <c r="L79" s="23">
        <v>0</v>
      </c>
      <c r="M79" s="24">
        <v>0</v>
      </c>
      <c r="N79" s="23">
        <v>0</v>
      </c>
      <c r="O79" s="24">
        <v>0</v>
      </c>
      <c r="P79" s="23">
        <v>0</v>
      </c>
      <c r="Q79" s="24">
        <v>0</v>
      </c>
      <c r="R79" s="23">
        <v>0</v>
      </c>
      <c r="S79" s="24">
        <v>0</v>
      </c>
      <c r="T79" s="23">
        <v>0</v>
      </c>
      <c r="U79" s="24">
        <v>0</v>
      </c>
      <c r="V79" s="23">
        <v>0</v>
      </c>
      <c r="W79" s="24">
        <v>0</v>
      </c>
    </row>
    <row r="80" spans="1:23" x14ac:dyDescent="0.25">
      <c r="A80" s="31">
        <f>RANK(K80,K$2:K$149,0)</f>
        <v>17</v>
      </c>
      <c r="B80" s="43">
        <v>1776</v>
      </c>
      <c r="C80" s="25" t="str">
        <f>_xlfn.XLOOKUP(__xlnm._FilterDatabase_15[[#This Row],[SAPSA Number]],Table1[SAPSA number],Table1[Paid up])</f>
        <v>Y</v>
      </c>
      <c r="D80" s="19" t="str">
        <f>_xlfn.XLOOKUP(__xlnm._FilterDatabase_15[[#This Row],[SAPSA Number]],'DS Point summary'!A:A,'DS Point summary'!C:C)</f>
        <v>Leonie Christina</v>
      </c>
      <c r="E80" s="19" t="str">
        <f>_xlfn.XLOOKUP(__xlnm._FilterDatabase_15[[#This Row],[SAPSA Number]],'DS Point summary'!A:A,'DS Point summary'!D:D)</f>
        <v>Myburgh</v>
      </c>
      <c r="F80" s="20" t="str">
        <f>_xlfn.XLOOKUP(__xlnm._FilterDatabase_15[[#This Row],[SAPSA Number]],'DS Point summary'!A:A,'DS Point summary'!E:E)</f>
        <v>LC</v>
      </c>
      <c r="G80" s="17" t="str">
        <f>_xlfn.XLOOKUP(__xlnm._FilterDatabase_15[[#This Row],[SAPSA Number]],'DS Point summary'!A:A,'DS Point summary'!F:F)</f>
        <v>Lady</v>
      </c>
      <c r="H80" s="19">
        <f ca="1">_xlfn.XLOOKUP(__xlnm._FilterDatabase_15[[#This Row],[SAPSA Number]],'DS Point summary'!A:A,'DS Point summary'!G:G)</f>
        <v>54</v>
      </c>
      <c r="I80" s="19" t="s">
        <v>364</v>
      </c>
      <c r="J80" s="34">
        <f>(IF(L80&gt;0,1,0)+(IF(M80&gt;0,1,0))+(IF(N80&gt;0,1,0))+(IF(O80&gt;0,1,0))+(IF(P80&gt;0,1,0))+(IF(Q80&gt;0,1,0))+(IF(R80&gt;0,1,0))+(IF(S80&gt;0,1,0))+(IF(T80&gt;0,1,0))+(IF(U80&gt;0,1,0))+(IF(V80&gt;0,1,0))+(IF(W80&gt;0,1,0)))</f>
        <v>0</v>
      </c>
      <c r="K80" s="22">
        <f>(LARGE(L80:W80,1)+LARGE(L80:W80,2)+LARGE(L80:W80,3)+LARGE(L80:W80,4)+LARGE(L80:W80,5))/5</f>
        <v>0</v>
      </c>
      <c r="L80" s="23">
        <v>0</v>
      </c>
      <c r="M80" s="24">
        <v>0</v>
      </c>
      <c r="N80" s="23">
        <v>0</v>
      </c>
      <c r="O80" s="24">
        <v>0</v>
      </c>
      <c r="P80" s="23">
        <v>0</v>
      </c>
      <c r="Q80" s="24">
        <v>0</v>
      </c>
      <c r="R80" s="23">
        <v>0</v>
      </c>
      <c r="S80" s="24">
        <v>0</v>
      </c>
      <c r="T80" s="23">
        <v>0</v>
      </c>
      <c r="U80" s="24">
        <v>0</v>
      </c>
      <c r="V80" s="23">
        <v>0</v>
      </c>
      <c r="W80" s="24">
        <v>0</v>
      </c>
    </row>
    <row r="81" spans="1:23" x14ac:dyDescent="0.25">
      <c r="A81" s="31">
        <f>RANK(K81,K$2:K$149,0)</f>
        <v>17</v>
      </c>
      <c r="B81" s="43">
        <v>1777</v>
      </c>
      <c r="C81" s="25" t="str">
        <f>_xlfn.XLOOKUP(__xlnm._FilterDatabase_15[[#This Row],[SAPSA Number]],Table1[SAPSA number],Table1[Paid up])</f>
        <v>Y</v>
      </c>
      <c r="D81" s="19" t="str">
        <f>_xlfn.XLOOKUP(__xlnm._FilterDatabase_15[[#This Row],[SAPSA Number]],'DS Point summary'!A:A,'DS Point summary'!C:C)</f>
        <v xml:space="preserve">Leon </v>
      </c>
      <c r="E81" s="19" t="str">
        <f>_xlfn.XLOOKUP(__xlnm._FilterDatabase_15[[#This Row],[SAPSA Number]],'DS Point summary'!A:A,'DS Point summary'!D:D)</f>
        <v>Myburgh</v>
      </c>
      <c r="F81" s="20" t="str">
        <f>_xlfn.XLOOKUP(__xlnm._FilterDatabase_15[[#This Row],[SAPSA Number]],'DS Point summary'!A:A,'DS Point summary'!E:E)</f>
        <v>LC</v>
      </c>
      <c r="G81" s="17" t="str">
        <f ca="1">_xlfn.XLOOKUP(__xlnm._FilterDatabase_15[[#This Row],[SAPSA Number]],'DS Point summary'!A:A,'DS Point summary'!F:F)</f>
        <v>S</v>
      </c>
      <c r="H81" s="19">
        <f ca="1">_xlfn.XLOOKUP(__xlnm._FilterDatabase_15[[#This Row],[SAPSA Number]],'DS Point summary'!A:A,'DS Point summary'!G:G)</f>
        <v>51</v>
      </c>
      <c r="I81" s="19" t="s">
        <v>364</v>
      </c>
      <c r="J81" s="34">
        <f>(IF(L81&gt;0,1,0)+(IF(M81&gt;0,1,0))+(IF(N81&gt;0,1,0))+(IF(O81&gt;0,1,0))+(IF(P81&gt;0,1,0))+(IF(Q81&gt;0,1,0))+(IF(R81&gt;0,1,0))+(IF(S81&gt;0,1,0))+(IF(T81&gt;0,1,0))+(IF(U81&gt;0,1,0))+(IF(V81&gt;0,1,0))+(IF(W81&gt;0,1,0)))</f>
        <v>0</v>
      </c>
      <c r="K81" s="22">
        <f>(LARGE(L81:W81,1)+LARGE(L81:W81,2)+LARGE(L81:W81,3)+LARGE(L81:W81,4)+LARGE(L81:W81,5))/5</f>
        <v>0</v>
      </c>
      <c r="L81" s="23">
        <v>0</v>
      </c>
      <c r="M81" s="24">
        <v>0</v>
      </c>
      <c r="N81" s="23">
        <v>0</v>
      </c>
      <c r="O81" s="24">
        <v>0</v>
      </c>
      <c r="P81" s="23">
        <v>0</v>
      </c>
      <c r="Q81" s="24">
        <v>0</v>
      </c>
      <c r="R81" s="23">
        <v>0</v>
      </c>
      <c r="S81" s="24">
        <v>0</v>
      </c>
      <c r="T81" s="23">
        <v>0</v>
      </c>
      <c r="U81" s="24">
        <v>0</v>
      </c>
      <c r="V81" s="23">
        <v>0</v>
      </c>
      <c r="W81" s="24">
        <v>0</v>
      </c>
    </row>
    <row r="82" spans="1:23" x14ac:dyDescent="0.25">
      <c r="A82" s="31">
        <f>RANK(K82,K$2:K$149,0)</f>
        <v>17</v>
      </c>
      <c r="B82" s="43">
        <v>7073</v>
      </c>
      <c r="C82" s="25" t="str">
        <f>_xlfn.XLOOKUP(__xlnm._FilterDatabase_15[[#This Row],[SAPSA Number]],Table1[SAPSA number],Table1[Paid up])</f>
        <v>Y</v>
      </c>
      <c r="D82" s="19" t="str">
        <f>_xlfn.XLOOKUP(__xlnm._FilterDatabase_15[[#This Row],[SAPSA Number]],'DS Point summary'!A:A,'DS Point summary'!C:C)</f>
        <v>Abraham Christoffel</v>
      </c>
      <c r="E82" s="19" t="str">
        <f>_xlfn.XLOOKUP(__xlnm._FilterDatabase_15[[#This Row],[SAPSA Number]],'DS Point summary'!A:A,'DS Point summary'!D:D)</f>
        <v>Naude</v>
      </c>
      <c r="F82" s="20" t="str">
        <f>_xlfn.XLOOKUP(__xlnm._FilterDatabase_15[[#This Row],[SAPSA Number]],'DS Point summary'!A:A,'DS Point summary'!E:E)</f>
        <v>AC</v>
      </c>
      <c r="G82" s="17" t="str">
        <f ca="1">_xlfn.XLOOKUP(__xlnm._FilterDatabase_15[[#This Row],[SAPSA Number]],'DS Point summary'!A:A,'DS Point summary'!F:F)</f>
        <v xml:space="preserve"> </v>
      </c>
      <c r="H82" s="19">
        <f>_xlfn.XLOOKUP(__xlnm._FilterDatabase_15[[#This Row],[SAPSA Number]],'DS Point summary'!A:A,'DS Point summary'!G:G)</f>
        <v>0</v>
      </c>
      <c r="I82" s="19" t="s">
        <v>364</v>
      </c>
      <c r="J82" s="34">
        <f>(IF(L82&gt;0,1,0)+(IF(M82&gt;0,1,0))+(IF(N82&gt;0,1,0))+(IF(O82&gt;0,1,0))+(IF(P82&gt;0,1,0))+(IF(Q82&gt;0,1,0))+(IF(R82&gt;0,1,0))+(IF(S82&gt;0,1,0))+(IF(T82&gt;0,1,0))+(IF(U82&gt;0,1,0))+(IF(V82&gt;0,1,0))+(IF(W82&gt;0,1,0)))</f>
        <v>0</v>
      </c>
      <c r="K82" s="22">
        <f>(LARGE(L82:W82,1)+LARGE(L82:W82,2)+LARGE(L82:W82,3)+LARGE(L82:W82,4)+LARGE(L82:W82,5))/5</f>
        <v>0</v>
      </c>
      <c r="L82" s="23">
        <v>0</v>
      </c>
      <c r="M82" s="24">
        <v>0</v>
      </c>
      <c r="N82" s="23">
        <v>0</v>
      </c>
      <c r="O82" s="24">
        <v>0</v>
      </c>
      <c r="P82" s="23">
        <v>0</v>
      </c>
      <c r="Q82" s="24">
        <v>0</v>
      </c>
      <c r="R82" s="23">
        <v>0</v>
      </c>
      <c r="S82" s="24">
        <v>0</v>
      </c>
      <c r="T82" s="23">
        <v>0</v>
      </c>
      <c r="U82" s="24">
        <v>0</v>
      </c>
      <c r="V82" s="23">
        <v>0</v>
      </c>
      <c r="W82" s="24">
        <v>0</v>
      </c>
    </row>
    <row r="83" spans="1:23" x14ac:dyDescent="0.25">
      <c r="A83" s="31">
        <f>RANK(K83,K$2:K$149,0)</f>
        <v>17</v>
      </c>
      <c r="B83" s="41">
        <v>5804</v>
      </c>
      <c r="C83" s="25" t="str">
        <f>_xlfn.XLOOKUP(__xlnm._FilterDatabase_15[[#This Row],[SAPSA Number]],Table1[SAPSA number],Table1[Paid up])</f>
        <v>Y</v>
      </c>
      <c r="D83" s="19" t="str">
        <f>_xlfn.XLOOKUP(__xlnm._FilterDatabase_15[[#This Row],[SAPSA Number]],'DS Point summary'!A:A,'DS Point summary'!C:C)</f>
        <v>Louis Johannes</v>
      </c>
      <c r="E83" s="19" t="str">
        <f>_xlfn.XLOOKUP(__xlnm._FilterDatabase_15[[#This Row],[SAPSA Number]],'DS Point summary'!A:A,'DS Point summary'!D:D)</f>
        <v>Nel</v>
      </c>
      <c r="F83" s="20" t="str">
        <f>_xlfn.XLOOKUP(__xlnm._FilterDatabase_15[[#This Row],[SAPSA Number]],'DS Point summary'!A:A,'DS Point summary'!E:E)</f>
        <v>LJ</v>
      </c>
      <c r="G83" s="17" t="str">
        <f ca="1">_xlfn.XLOOKUP(__xlnm._FilterDatabase_15[[#This Row],[SAPSA Number]],'DS Point summary'!A:A,'DS Point summary'!F:F)</f>
        <v xml:space="preserve"> </v>
      </c>
      <c r="H83" s="19">
        <f ca="1">_xlfn.XLOOKUP(__xlnm._FilterDatabase_15[[#This Row],[SAPSA Number]],'DS Point summary'!A:A,'DS Point summary'!G:G)</f>
        <v>46</v>
      </c>
      <c r="I83" s="19" t="s">
        <v>364</v>
      </c>
      <c r="J83" s="34">
        <f>(IF(L83&gt;0,1,0)+(IF(M83&gt;0,1,0))+(IF(N83&gt;0,1,0))+(IF(O83&gt;0,1,0))+(IF(P83&gt;0,1,0))+(IF(Q83&gt;0,1,0))+(IF(R83&gt;0,1,0))+(IF(S83&gt;0,1,0))+(IF(T83&gt;0,1,0))+(IF(U83&gt;0,1,0))+(IF(V83&gt;0,1,0))+(IF(W83&gt;0,1,0)))</f>
        <v>0</v>
      </c>
      <c r="K83" s="22">
        <f>(LARGE(L83:W83,1)+LARGE(L83:W83,2)+LARGE(L83:W83,3)+LARGE(L83:W83,4)+LARGE(L83:W83,5))/5</f>
        <v>0</v>
      </c>
      <c r="L83" s="23">
        <v>0</v>
      </c>
      <c r="M83" s="24">
        <v>0</v>
      </c>
      <c r="N83" s="23">
        <v>0</v>
      </c>
      <c r="O83" s="24">
        <v>0</v>
      </c>
      <c r="P83" s="23">
        <v>0</v>
      </c>
      <c r="Q83" s="24">
        <v>0</v>
      </c>
      <c r="R83" s="23">
        <v>0</v>
      </c>
      <c r="S83" s="24">
        <v>0</v>
      </c>
      <c r="T83" s="23">
        <v>0</v>
      </c>
      <c r="U83" s="24">
        <v>0</v>
      </c>
      <c r="V83" s="23">
        <v>0</v>
      </c>
      <c r="W83" s="24">
        <v>0</v>
      </c>
    </row>
    <row r="84" spans="1:23" x14ac:dyDescent="0.25">
      <c r="A84" s="31">
        <f>RANK(K84,K$2:K$149,0)</f>
        <v>17</v>
      </c>
      <c r="B84" s="32">
        <v>400</v>
      </c>
      <c r="C84" s="25" t="str">
        <f>_xlfn.XLOOKUP(__xlnm._FilterDatabase_15[[#This Row],[SAPSA Number]],Table1[SAPSA number],Table1[Paid up])</f>
        <v>Y</v>
      </c>
      <c r="D84" s="19" t="str">
        <f>_xlfn.XLOOKUP(__xlnm._FilterDatabase_15[[#This Row],[SAPSA Number]],'DS Point summary'!A:A,'DS Point summary'!C:C)</f>
        <v>Sean Michael</v>
      </c>
      <c r="E84" s="19" t="str">
        <f>_xlfn.XLOOKUP(__xlnm._FilterDatabase_15[[#This Row],[SAPSA Number]],'DS Point summary'!A:A,'DS Point summary'!D:D)</f>
        <v>O'Donovan</v>
      </c>
      <c r="F84" s="20" t="str">
        <f>_xlfn.XLOOKUP(__xlnm._FilterDatabase_15[[#This Row],[SAPSA Number]],'DS Point summary'!A:A,'DS Point summary'!E:E)</f>
        <v>SM</v>
      </c>
      <c r="G84" s="17" t="str">
        <f ca="1">_xlfn.XLOOKUP(__xlnm._FilterDatabase_15[[#This Row],[SAPSA Number]],'DS Point summary'!A:A,'DS Point summary'!F:F)</f>
        <v>S</v>
      </c>
      <c r="H84" s="19">
        <f ca="1">_xlfn.XLOOKUP(__xlnm._FilterDatabase_15[[#This Row],[SAPSA Number]],'DS Point summary'!A:A,'DS Point summary'!G:G)</f>
        <v>59</v>
      </c>
      <c r="I84" s="19" t="s">
        <v>364</v>
      </c>
      <c r="J84" s="34">
        <f>(IF(L84&gt;0,1,0)+(IF(M84&gt;0,1,0))+(IF(N84&gt;0,1,0))+(IF(O84&gt;0,1,0))+(IF(P84&gt;0,1,0))+(IF(Q84&gt;0,1,0))+(IF(R84&gt;0,1,0))+(IF(S84&gt;0,1,0))+(IF(T84&gt;0,1,0))+(IF(U84&gt;0,1,0))+(IF(V84&gt;0,1,0))+(IF(W84&gt;0,1,0)))</f>
        <v>0</v>
      </c>
      <c r="K84" s="22">
        <f>(LARGE(L84:W84,1)+LARGE(L84:W84,2)+LARGE(L84:W84,3)+LARGE(L84:W84,4)+LARGE(L84:W84,5))/5</f>
        <v>0</v>
      </c>
      <c r="L84" s="23">
        <v>0</v>
      </c>
      <c r="M84" s="24">
        <v>0</v>
      </c>
      <c r="N84" s="23">
        <v>0</v>
      </c>
      <c r="O84" s="24">
        <v>0</v>
      </c>
      <c r="P84" s="23">
        <v>0</v>
      </c>
      <c r="Q84" s="24">
        <v>0</v>
      </c>
      <c r="R84" s="23">
        <v>0</v>
      </c>
      <c r="S84" s="24">
        <v>0</v>
      </c>
      <c r="T84" s="23">
        <v>0</v>
      </c>
      <c r="U84" s="24">
        <v>0</v>
      </c>
      <c r="V84" s="23">
        <v>0</v>
      </c>
      <c r="W84" s="24">
        <v>0</v>
      </c>
    </row>
    <row r="85" spans="1:23" x14ac:dyDescent="0.25">
      <c r="A85" s="35">
        <f>RANK(K85,K$2:K$149,0)</f>
        <v>17</v>
      </c>
      <c r="B85" s="36">
        <v>401</v>
      </c>
      <c r="C85" s="25" t="str">
        <f>_xlfn.XLOOKUP(__xlnm._FilterDatabase_15[[#This Row],[SAPSA Number]],Table1[SAPSA number],Table1[Paid up])</f>
        <v>Y</v>
      </c>
      <c r="D85" s="19" t="str">
        <f>_xlfn.XLOOKUP(__xlnm._FilterDatabase_15[[#This Row],[SAPSA Number]],'DS Point summary'!A:A,'DS Point summary'!C:C)</f>
        <v>Sebella</v>
      </c>
      <c r="E85" s="19" t="str">
        <f>_xlfn.XLOOKUP(__xlnm._FilterDatabase_15[[#This Row],[SAPSA Number]],'DS Point summary'!A:A,'DS Point summary'!D:D)</f>
        <v>O'Donovan</v>
      </c>
      <c r="F85" s="20" t="str">
        <f>_xlfn.XLOOKUP(__xlnm._FilterDatabase_15[[#This Row],[SAPSA Number]],'DS Point summary'!A:A,'DS Point summary'!E:E)</f>
        <v>S</v>
      </c>
      <c r="G85" s="17" t="str">
        <f>_xlfn.XLOOKUP(__xlnm._FilterDatabase_15[[#This Row],[SAPSA Number]],'DS Point summary'!A:A,'DS Point summary'!F:F)</f>
        <v>Lady</v>
      </c>
      <c r="H85" s="19">
        <f ca="1">_xlfn.XLOOKUP(__xlnm._FilterDatabase_15[[#This Row],[SAPSA Number]],'DS Point summary'!A:A,'DS Point summary'!G:G)</f>
        <v>69</v>
      </c>
      <c r="I85" s="19" t="s">
        <v>364</v>
      </c>
      <c r="J85" s="34">
        <f>(IF(L85&gt;0,1,0)+(IF(M85&gt;0,1,0))+(IF(N85&gt;0,1,0))+(IF(O85&gt;0,1,0))+(IF(P85&gt;0,1,0))+(IF(Q85&gt;0,1,0))+(IF(R85&gt;0,1,0))+(IF(S85&gt;0,1,0))+(IF(T85&gt;0,1,0))+(IF(U85&gt;0,1,0))+(IF(V85&gt;0,1,0))+(IF(W85&gt;0,1,0)))</f>
        <v>0</v>
      </c>
      <c r="K85" s="22">
        <f>(LARGE(L85:W85,1)+LARGE(L85:W85,2)+LARGE(L85:W85,3)+LARGE(L85:W85,4)+LARGE(L85:W85,5))/5</f>
        <v>0</v>
      </c>
      <c r="L85" s="23">
        <v>0</v>
      </c>
      <c r="M85" s="24">
        <v>0</v>
      </c>
      <c r="N85" s="23">
        <v>0</v>
      </c>
      <c r="O85" s="24">
        <v>0</v>
      </c>
      <c r="P85" s="23">
        <v>0</v>
      </c>
      <c r="Q85" s="24">
        <v>0</v>
      </c>
      <c r="R85" s="23">
        <v>0</v>
      </c>
      <c r="S85" s="24">
        <v>0</v>
      </c>
      <c r="T85" s="23">
        <v>0</v>
      </c>
      <c r="U85" s="24">
        <v>0</v>
      </c>
      <c r="V85" s="23">
        <v>0</v>
      </c>
      <c r="W85" s="24">
        <v>0</v>
      </c>
    </row>
    <row r="86" spans="1:23" x14ac:dyDescent="0.25">
      <c r="A86" s="35">
        <f>RANK(K86,K$2:K$149,0)</f>
        <v>17</v>
      </c>
      <c r="B86" s="32">
        <v>250</v>
      </c>
      <c r="C86" s="25" t="str">
        <f>_xlfn.XLOOKUP(__xlnm._FilterDatabase_15[[#This Row],[SAPSA Number]],Table1[SAPSA number],Table1[Paid up])</f>
        <v>Y</v>
      </c>
      <c r="D86" s="19" t="str">
        <f>_xlfn.XLOOKUP(__xlnm._FilterDatabase_15[[#This Row],[SAPSA Number]],'DS Point summary'!A:A,'DS Point summary'!C:C)</f>
        <v>Adriano Walter</v>
      </c>
      <c r="E86" s="19" t="str">
        <f>_xlfn.XLOOKUP(__xlnm._FilterDatabase_15[[#This Row],[SAPSA Number]],'DS Point summary'!A:A,'DS Point summary'!D:D)</f>
        <v>Paschini</v>
      </c>
      <c r="F86" s="20" t="str">
        <f>_xlfn.XLOOKUP(__xlnm._FilterDatabase_15[[#This Row],[SAPSA Number]],'DS Point summary'!A:A,'DS Point summary'!E:E)</f>
        <v>AW</v>
      </c>
      <c r="G86" s="17" t="str">
        <f ca="1">_xlfn.XLOOKUP(__xlnm._FilterDatabase_15[[#This Row],[SAPSA Number]],'DS Point summary'!A:A,'DS Point summary'!F:F)</f>
        <v>SS</v>
      </c>
      <c r="H86" s="19">
        <f ca="1">_xlfn.XLOOKUP(__xlnm._FilterDatabase_15[[#This Row],[SAPSA Number]],'DS Point summary'!A:A,'DS Point summary'!G:G)</f>
        <v>65</v>
      </c>
      <c r="I86" s="19" t="s">
        <v>364</v>
      </c>
      <c r="J86" s="34">
        <f>(IF(L86&gt;0,1,0)+(IF(M86&gt;0,1,0))+(IF(N86&gt;0,1,0))+(IF(O86&gt;0,1,0))+(IF(P86&gt;0,1,0))+(IF(Q86&gt;0,1,0))+(IF(R86&gt;0,1,0))+(IF(S86&gt;0,1,0))+(IF(T86&gt;0,1,0))+(IF(U86&gt;0,1,0))+(IF(V86&gt;0,1,0))+(IF(W86&gt;0,1,0)))</f>
        <v>0</v>
      </c>
      <c r="K86" s="22">
        <f>(LARGE(L86:W86,1)+LARGE(L86:W86,2)+LARGE(L86:W86,3)+LARGE(L86:W86,4)+LARGE(L86:W86,5))/5</f>
        <v>0</v>
      </c>
      <c r="L86" s="23">
        <v>0</v>
      </c>
      <c r="M86" s="24">
        <v>0</v>
      </c>
      <c r="N86" s="23">
        <v>0</v>
      </c>
      <c r="O86" s="24">
        <v>0</v>
      </c>
      <c r="P86" s="23">
        <v>0</v>
      </c>
      <c r="Q86" s="24">
        <v>0</v>
      </c>
      <c r="R86" s="23">
        <v>0</v>
      </c>
      <c r="S86" s="24">
        <v>0</v>
      </c>
      <c r="T86" s="23">
        <v>0</v>
      </c>
      <c r="U86" s="24">
        <v>0</v>
      </c>
      <c r="V86" s="23">
        <v>0</v>
      </c>
      <c r="W86" s="24">
        <v>0</v>
      </c>
    </row>
    <row r="87" spans="1:23" x14ac:dyDescent="0.25">
      <c r="A87" s="35">
        <f>RANK(K87,K$2:K$149,0)</f>
        <v>17</v>
      </c>
      <c r="B87" s="41">
        <v>6633</v>
      </c>
      <c r="C87" s="25" t="str">
        <f>_xlfn.XLOOKUP(__xlnm._FilterDatabase_15[[#This Row],[SAPSA Number]],Table1[SAPSA number],Table1[Paid up])</f>
        <v>Y</v>
      </c>
      <c r="D87" s="19" t="str">
        <f>_xlfn.XLOOKUP(__xlnm._FilterDatabase_15[[#This Row],[SAPSA Number]],'DS Point summary'!A:A,'DS Point summary'!C:C)</f>
        <v>Allessandro Raffaele</v>
      </c>
      <c r="E87" s="19" t="str">
        <f>_xlfn.XLOOKUP(__xlnm._FilterDatabase_15[[#This Row],[SAPSA Number]],'DS Point summary'!A:A,'DS Point summary'!D:D)</f>
        <v>Paschini</v>
      </c>
      <c r="F87" s="20" t="str">
        <f>_xlfn.XLOOKUP(__xlnm._FilterDatabase_15[[#This Row],[SAPSA Number]],'DS Point summary'!A:A,'DS Point summary'!E:E)</f>
        <v>AR</v>
      </c>
      <c r="G87" s="17" t="str">
        <f ca="1">_xlfn.XLOOKUP(__xlnm._FilterDatabase_15[[#This Row],[SAPSA Number]],'DS Point summary'!A:A,'DS Point summary'!F:F)</f>
        <v xml:space="preserve"> </v>
      </c>
      <c r="H87" s="19">
        <f ca="1">_xlfn.XLOOKUP(__xlnm._FilterDatabase_15[[#This Row],[SAPSA Number]],'DS Point summary'!A:A,'DS Point summary'!G:G)</f>
        <v>24</v>
      </c>
      <c r="I87" s="19" t="s">
        <v>364</v>
      </c>
      <c r="J87" s="34">
        <f>(IF(L87&gt;0,1,0)+(IF(M87&gt;0,1,0))+(IF(N87&gt;0,1,0))+(IF(O87&gt;0,1,0))+(IF(P87&gt;0,1,0))+(IF(Q87&gt;0,1,0))+(IF(R87&gt;0,1,0))+(IF(S87&gt;0,1,0))+(IF(T87&gt;0,1,0))+(IF(U87&gt;0,1,0))+(IF(V87&gt;0,1,0))+(IF(W87&gt;0,1,0)))</f>
        <v>0</v>
      </c>
      <c r="K87" s="22">
        <f>(LARGE(L87:W87,1)+LARGE(L87:W87,2)+LARGE(L87:W87,3)+LARGE(L87:W87,4)+LARGE(L87:W87,5))/5</f>
        <v>0</v>
      </c>
      <c r="L87" s="23">
        <v>0</v>
      </c>
      <c r="M87" s="24">
        <v>0</v>
      </c>
      <c r="N87" s="23">
        <v>0</v>
      </c>
      <c r="O87" s="24">
        <v>0</v>
      </c>
      <c r="P87" s="23">
        <v>0</v>
      </c>
      <c r="Q87" s="24">
        <v>0</v>
      </c>
      <c r="R87" s="23">
        <v>0</v>
      </c>
      <c r="S87" s="24">
        <v>0</v>
      </c>
      <c r="T87" s="23">
        <v>0</v>
      </c>
      <c r="U87" s="24">
        <v>0</v>
      </c>
      <c r="V87" s="23">
        <v>0</v>
      </c>
      <c r="W87" s="24">
        <v>0</v>
      </c>
    </row>
    <row r="88" spans="1:23" x14ac:dyDescent="0.25">
      <c r="A88" s="35">
        <f>RANK(K88,K$2:K$149,0)</f>
        <v>17</v>
      </c>
      <c r="B88" s="43">
        <v>7074</v>
      </c>
      <c r="C88" s="25" t="str">
        <f>_xlfn.XLOOKUP(__xlnm._FilterDatabase_15[[#This Row],[SAPSA Number]],Table1[SAPSA number],Table1[Paid up])</f>
        <v>Y</v>
      </c>
      <c r="D88" s="19" t="str">
        <f>_xlfn.XLOOKUP(__xlnm._FilterDatabase_15[[#This Row],[SAPSA Number]],'DS Point summary'!A:A,'DS Point summary'!C:C)</f>
        <v>Christoffel</v>
      </c>
      <c r="E88" s="19" t="str">
        <f>_xlfn.XLOOKUP(__xlnm._FilterDatabase_15[[#This Row],[SAPSA Number]],'DS Point summary'!A:A,'DS Point summary'!D:D)</f>
        <v>Pretorius</v>
      </c>
      <c r="F88" s="20" t="str">
        <f>_xlfn.XLOOKUP(__xlnm._FilterDatabase_15[[#This Row],[SAPSA Number]],'DS Point summary'!A:A,'DS Point summary'!E:E)</f>
        <v>C</v>
      </c>
      <c r="G88" s="17" t="str">
        <f ca="1">_xlfn.XLOOKUP(__xlnm._FilterDatabase_15[[#This Row],[SAPSA Number]],'DS Point summary'!A:A,'DS Point summary'!F:F)</f>
        <v xml:space="preserve"> </v>
      </c>
      <c r="H88" s="19">
        <f>_xlfn.XLOOKUP(__xlnm._FilterDatabase_15[[#This Row],[SAPSA Number]],'DS Point summary'!A:A,'DS Point summary'!G:G)</f>
        <v>0</v>
      </c>
      <c r="I88" s="19" t="s">
        <v>364</v>
      </c>
      <c r="J88" s="34">
        <f>(IF(L88&gt;0,1,0)+(IF(M88&gt;0,1,0))+(IF(N88&gt;0,1,0))+(IF(O88&gt;0,1,0))+(IF(P88&gt;0,1,0))+(IF(Q88&gt;0,1,0))+(IF(R88&gt;0,1,0))+(IF(S88&gt;0,1,0))+(IF(T88&gt;0,1,0))+(IF(U88&gt;0,1,0))+(IF(V88&gt;0,1,0))+(IF(W88&gt;0,1,0)))</f>
        <v>0</v>
      </c>
      <c r="K88" s="22">
        <f>(LARGE(L88:W88,1)+LARGE(L88:W88,2)+LARGE(L88:W88,3)+LARGE(L88:W88,4)+LARGE(L88:W88,5))/5</f>
        <v>0</v>
      </c>
      <c r="L88" s="23">
        <v>0</v>
      </c>
      <c r="M88" s="24">
        <v>0</v>
      </c>
      <c r="N88" s="23">
        <v>0</v>
      </c>
      <c r="O88" s="24">
        <v>0</v>
      </c>
      <c r="P88" s="23">
        <v>0</v>
      </c>
      <c r="Q88" s="24">
        <v>0</v>
      </c>
      <c r="R88" s="23">
        <v>0</v>
      </c>
      <c r="S88" s="24">
        <v>0</v>
      </c>
      <c r="T88" s="23">
        <v>0</v>
      </c>
      <c r="U88" s="24">
        <v>0</v>
      </c>
      <c r="V88" s="23">
        <v>0</v>
      </c>
      <c r="W88" s="24">
        <v>0</v>
      </c>
    </row>
    <row r="89" spans="1:23" x14ac:dyDescent="0.25">
      <c r="A89" s="35">
        <f>RANK(K89,K$2:K$149,0)</f>
        <v>17</v>
      </c>
      <c r="B89" s="32">
        <v>2950</v>
      </c>
      <c r="C89" s="25" t="str">
        <f>_xlfn.XLOOKUP(__xlnm._FilterDatabase_15[[#This Row],[SAPSA Number]],Table1[SAPSA number],Table1[Paid up])</f>
        <v>Y</v>
      </c>
      <c r="D89" s="19" t="str">
        <f>_xlfn.XLOOKUP(__xlnm._FilterDatabase_15[[#This Row],[SAPSA Number]],'DS Point summary'!A:A,'DS Point summary'!C:C)</f>
        <v>Renier Jansen</v>
      </c>
      <c r="E89" s="19" t="str">
        <f>_xlfn.XLOOKUP(__xlnm._FilterDatabase_15[[#This Row],[SAPSA Number]],'DS Point summary'!A:A,'DS Point summary'!D:D)</f>
        <v>Reynders</v>
      </c>
      <c r="F89" s="20" t="str">
        <f>_xlfn.XLOOKUP(__xlnm._FilterDatabase_15[[#This Row],[SAPSA Number]],'DS Point summary'!A:A,'DS Point summary'!E:E)</f>
        <v>RJ</v>
      </c>
      <c r="G89" s="17" t="str">
        <f ca="1">_xlfn.XLOOKUP(__xlnm._FilterDatabase_15[[#This Row],[SAPSA Number]],'DS Point summary'!A:A,'DS Point summary'!F:F)</f>
        <v xml:space="preserve"> </v>
      </c>
      <c r="H89" s="19">
        <f ca="1">_xlfn.XLOOKUP(__xlnm._FilterDatabase_15[[#This Row],[SAPSA Number]],'DS Point summary'!A:A,'DS Point summary'!G:G)</f>
        <v>45</v>
      </c>
      <c r="I89" s="19" t="s">
        <v>364</v>
      </c>
      <c r="J89" s="34">
        <f>(IF(L89&gt;0,1,0)+(IF(M89&gt;0,1,0))+(IF(N89&gt;0,1,0))+(IF(O89&gt;0,1,0))+(IF(P89&gt;0,1,0))+(IF(Q89&gt;0,1,0))+(IF(R89&gt;0,1,0))+(IF(S89&gt;0,1,0))+(IF(T89&gt;0,1,0))+(IF(U89&gt;0,1,0))+(IF(V89&gt;0,1,0))+(IF(W89&gt;0,1,0)))</f>
        <v>0</v>
      </c>
      <c r="K89" s="22">
        <f>(LARGE(L89:W89,1)+LARGE(L89:W89,2)+LARGE(L89:W89,3)+LARGE(L89:W89,4)+LARGE(L89:W89,5))/5</f>
        <v>0</v>
      </c>
      <c r="L89" s="23">
        <v>0</v>
      </c>
      <c r="M89" s="24">
        <v>0</v>
      </c>
      <c r="N89" s="23">
        <v>0</v>
      </c>
      <c r="O89" s="24">
        <v>0</v>
      </c>
      <c r="P89" s="23">
        <v>0</v>
      </c>
      <c r="Q89" s="24">
        <v>0</v>
      </c>
      <c r="R89" s="23">
        <v>0</v>
      </c>
      <c r="S89" s="24">
        <v>0</v>
      </c>
      <c r="T89" s="23">
        <v>0</v>
      </c>
      <c r="U89" s="24">
        <v>0</v>
      </c>
      <c r="V89" s="23">
        <v>0</v>
      </c>
      <c r="W89" s="24">
        <v>0</v>
      </c>
    </row>
    <row r="90" spans="1:23" x14ac:dyDescent="0.25">
      <c r="A90" s="35">
        <f>RANK(K90,K$2:K$149,0)</f>
        <v>17</v>
      </c>
      <c r="B90" s="32">
        <v>1929</v>
      </c>
      <c r="C90" s="25" t="str">
        <f>_xlfn.XLOOKUP(__xlnm._FilterDatabase_15[[#This Row],[SAPSA Number]],Table1[SAPSA number],Table1[Paid up])</f>
        <v>Y</v>
      </c>
      <c r="D90" s="19" t="str">
        <f>_xlfn.XLOOKUP(__xlnm._FilterDatabase_15[[#This Row],[SAPSA Number]],'DS Point summary'!A:A,'DS Point summary'!C:C)</f>
        <v>Chris</v>
      </c>
      <c r="E90" s="19" t="str">
        <f>_xlfn.XLOOKUP(__xlnm._FilterDatabase_15[[#This Row],[SAPSA Number]],'DS Point summary'!A:A,'DS Point summary'!D:D)</f>
        <v>Ridout</v>
      </c>
      <c r="F90" s="20" t="str">
        <f>_xlfn.XLOOKUP(__xlnm._FilterDatabase_15[[#This Row],[SAPSA Number]],'DS Point summary'!A:A,'DS Point summary'!E:E)</f>
        <v>CJ</v>
      </c>
      <c r="G90" s="17" t="str">
        <f ca="1">_xlfn.XLOOKUP(__xlnm._FilterDatabase_15[[#This Row],[SAPSA Number]],'DS Point summary'!A:A,'DS Point summary'!F:F)</f>
        <v xml:space="preserve"> </v>
      </c>
      <c r="H90" s="19">
        <f ca="1">_xlfn.XLOOKUP(__xlnm._FilterDatabase_15[[#This Row],[SAPSA Number]],'DS Point summary'!A:A,'DS Point summary'!G:G)</f>
        <v>43</v>
      </c>
      <c r="I90" s="19" t="s">
        <v>364</v>
      </c>
      <c r="J90" s="34">
        <f>(IF(L90&gt;0,1,0)+(IF(M90&gt;0,1,0))+(IF(N90&gt;0,1,0))+(IF(O90&gt;0,1,0))+(IF(P90&gt;0,1,0))+(IF(Q90&gt;0,1,0))+(IF(R90&gt;0,1,0))+(IF(S90&gt;0,1,0))+(IF(T90&gt;0,1,0))+(IF(U90&gt;0,1,0))+(IF(V90&gt;0,1,0))+(IF(W90&gt;0,1,0)))</f>
        <v>0</v>
      </c>
      <c r="K90" s="22">
        <f>(LARGE(L90:W90,1)+LARGE(L90:W90,2)+LARGE(L90:W90,3)+LARGE(L90:W90,4)+LARGE(L90:W90,5))/5</f>
        <v>0</v>
      </c>
      <c r="L90" s="23">
        <v>0</v>
      </c>
      <c r="M90" s="24">
        <v>0</v>
      </c>
      <c r="N90" s="23">
        <v>0</v>
      </c>
      <c r="O90" s="24">
        <v>0</v>
      </c>
      <c r="P90" s="23">
        <v>0</v>
      </c>
      <c r="Q90" s="24">
        <v>0</v>
      </c>
      <c r="R90" s="23">
        <v>0</v>
      </c>
      <c r="S90" s="24">
        <v>0</v>
      </c>
      <c r="T90" s="23">
        <v>0</v>
      </c>
      <c r="U90" s="24">
        <v>0</v>
      </c>
      <c r="V90" s="23">
        <v>0</v>
      </c>
      <c r="W90" s="24">
        <v>0</v>
      </c>
    </row>
    <row r="91" spans="1:23" x14ac:dyDescent="0.25">
      <c r="A91" s="35">
        <f>RANK(K91,K$2:K$149,0)</f>
        <v>17</v>
      </c>
      <c r="B91" s="32">
        <v>1838</v>
      </c>
      <c r="C91" s="25" t="str">
        <f>_xlfn.XLOOKUP(__xlnm._FilterDatabase_15[[#This Row],[SAPSA Number]],Table1[SAPSA number],Table1[Paid up])</f>
        <v>Y</v>
      </c>
      <c r="D91" s="19" t="str">
        <f>_xlfn.XLOOKUP(__xlnm._FilterDatabase_15[[#This Row],[SAPSA Number]],'DS Point summary'!A:A,'DS Point summary'!C:C)</f>
        <v>Laurence Talbot</v>
      </c>
      <c r="E91" s="19" t="str">
        <f>_xlfn.XLOOKUP(__xlnm._FilterDatabase_15[[#This Row],[SAPSA Number]],'DS Point summary'!A:A,'DS Point summary'!D:D)</f>
        <v>Rowland</v>
      </c>
      <c r="F91" s="20" t="str">
        <f>_xlfn.XLOOKUP(__xlnm._FilterDatabase_15[[#This Row],[SAPSA Number]],'DS Point summary'!A:A,'DS Point summary'!E:E)</f>
        <v>LT</v>
      </c>
      <c r="G91" s="17" t="str">
        <f ca="1">_xlfn.XLOOKUP(__xlnm._FilterDatabase_15[[#This Row],[SAPSA Number]],'DS Point summary'!A:A,'DS Point summary'!F:F)</f>
        <v>S</v>
      </c>
      <c r="H91" s="19">
        <f ca="1">_xlfn.XLOOKUP(__xlnm._FilterDatabase_15[[#This Row],[SAPSA Number]],'DS Point summary'!A:A,'DS Point summary'!G:G)</f>
        <v>51</v>
      </c>
      <c r="I91" s="19" t="s">
        <v>364</v>
      </c>
      <c r="J91" s="34">
        <f>(IF(L91&gt;0,1,0)+(IF(M91&gt;0,1,0))+(IF(N91&gt;0,1,0))+(IF(O91&gt;0,1,0))+(IF(P91&gt;0,1,0))+(IF(Q91&gt;0,1,0))+(IF(R91&gt;0,1,0))+(IF(S91&gt;0,1,0))+(IF(T91&gt;0,1,0))+(IF(U91&gt;0,1,0))+(IF(V91&gt;0,1,0))+(IF(W91&gt;0,1,0)))</f>
        <v>0</v>
      </c>
      <c r="K91" s="22">
        <f>(LARGE(L91:W91,1)+LARGE(L91:W91,2)+LARGE(L91:W91,3)+LARGE(L91:W91,4)+LARGE(L91:W91,5))/5</f>
        <v>0</v>
      </c>
      <c r="L91" s="23">
        <v>0</v>
      </c>
      <c r="M91" s="24">
        <v>0</v>
      </c>
      <c r="N91" s="23">
        <v>0</v>
      </c>
      <c r="O91" s="24">
        <v>0</v>
      </c>
      <c r="P91" s="23">
        <v>0</v>
      </c>
      <c r="Q91" s="24">
        <v>0</v>
      </c>
      <c r="R91" s="23">
        <v>0</v>
      </c>
      <c r="S91" s="24">
        <v>0</v>
      </c>
      <c r="T91" s="23">
        <v>0</v>
      </c>
      <c r="U91" s="24">
        <v>0</v>
      </c>
      <c r="V91" s="23">
        <v>0</v>
      </c>
      <c r="W91" s="24">
        <v>0</v>
      </c>
    </row>
    <row r="92" spans="1:23" x14ac:dyDescent="0.25">
      <c r="A92" s="35">
        <f>RANK(K92,K$2:K$149,0)</f>
        <v>17</v>
      </c>
      <c r="B92" s="32">
        <v>3822</v>
      </c>
      <c r="C92" s="25" t="str">
        <f>_xlfn.XLOOKUP(__xlnm._FilterDatabase_15[[#This Row],[SAPSA Number]],Table1[SAPSA number],Table1[Paid up])</f>
        <v>Y</v>
      </c>
      <c r="D92" s="19" t="str">
        <f>_xlfn.XLOOKUP(__xlnm._FilterDatabase_15[[#This Row],[SAPSA Number]],'DS Point summary'!A:A,'DS Point summary'!C:C)</f>
        <v>Wayne Erald</v>
      </c>
      <c r="E92" s="19" t="str">
        <f>_xlfn.XLOOKUP(__xlnm._FilterDatabase_15[[#This Row],[SAPSA Number]],'DS Point summary'!A:A,'DS Point summary'!D:D)</f>
        <v>Schmidt</v>
      </c>
      <c r="F92" s="20" t="str">
        <f>_xlfn.XLOOKUP(__xlnm._FilterDatabase_15[[#This Row],[SAPSA Number]],'DS Point summary'!A:A,'DS Point summary'!E:E)</f>
        <v>WE</v>
      </c>
      <c r="G92" s="17" t="str">
        <f ca="1">_xlfn.XLOOKUP(__xlnm._FilterDatabase_15[[#This Row],[SAPSA Number]],'DS Point summary'!A:A,'DS Point summary'!F:F)</f>
        <v>S</v>
      </c>
      <c r="H92" s="19">
        <f ca="1">_xlfn.XLOOKUP(__xlnm._FilterDatabase_15[[#This Row],[SAPSA Number]],'DS Point summary'!A:A,'DS Point summary'!G:G)</f>
        <v>51</v>
      </c>
      <c r="I92" s="19" t="s">
        <v>364</v>
      </c>
      <c r="J92" s="34">
        <f>(IF(L92&gt;0,1,0)+(IF(M92&gt;0,1,0))+(IF(N92&gt;0,1,0))+(IF(O92&gt;0,1,0))+(IF(P92&gt;0,1,0))+(IF(Q92&gt;0,1,0))+(IF(R92&gt;0,1,0))+(IF(S92&gt;0,1,0))+(IF(T92&gt;0,1,0))+(IF(U92&gt;0,1,0))+(IF(V92&gt;0,1,0))+(IF(W92&gt;0,1,0)))</f>
        <v>0</v>
      </c>
      <c r="K92" s="22">
        <f>(LARGE(L92:W92,1)+LARGE(L92:W92,2)+LARGE(L92:W92,3)+LARGE(L92:W92,4)+LARGE(L92:W92,5))/5</f>
        <v>0</v>
      </c>
      <c r="L92" s="23">
        <v>0</v>
      </c>
      <c r="M92" s="24">
        <v>0</v>
      </c>
      <c r="N92" s="23">
        <v>0</v>
      </c>
      <c r="O92" s="24">
        <v>0</v>
      </c>
      <c r="P92" s="23">
        <v>0</v>
      </c>
      <c r="Q92" s="24">
        <v>0</v>
      </c>
      <c r="R92" s="23">
        <v>0</v>
      </c>
      <c r="S92" s="24">
        <v>0</v>
      </c>
      <c r="T92" s="23">
        <v>0</v>
      </c>
      <c r="U92" s="24">
        <v>0</v>
      </c>
      <c r="V92" s="23">
        <v>0</v>
      </c>
      <c r="W92" s="24">
        <v>0</v>
      </c>
    </row>
    <row r="93" spans="1:23" x14ac:dyDescent="0.25">
      <c r="A93" s="31">
        <f>RANK(K93,K$2:K$149,0)</f>
        <v>17</v>
      </c>
      <c r="B93" s="32">
        <v>4966</v>
      </c>
      <c r="C93" s="25" t="str">
        <f>_xlfn.XLOOKUP(__xlnm._FilterDatabase_15[[#This Row],[SAPSA Number]],Table1[SAPSA number],Table1[Paid up])</f>
        <v>Y</v>
      </c>
      <c r="D93" s="19" t="str">
        <f>_xlfn.XLOOKUP(__xlnm._FilterDatabase_15[[#This Row],[SAPSA Number]],'DS Point summary'!A:A,'DS Point summary'!C:C)</f>
        <v>Costantinos</v>
      </c>
      <c r="E93" s="19" t="str">
        <f>_xlfn.XLOOKUP(__xlnm._FilterDatabase_15[[#This Row],[SAPSA Number]],'DS Point summary'!A:A,'DS Point summary'!D:D)</f>
        <v>Seindis</v>
      </c>
      <c r="F93" s="20" t="str">
        <f>_xlfn.XLOOKUP(__xlnm._FilterDatabase_15[[#This Row],[SAPSA Number]],'DS Point summary'!A:A,'DS Point summary'!E:E)</f>
        <v>C</v>
      </c>
      <c r="G93" s="17" t="str">
        <f ca="1">_xlfn.XLOOKUP(__xlnm._FilterDatabase_15[[#This Row],[SAPSA Number]],'DS Point summary'!A:A,'DS Point summary'!F:F)</f>
        <v xml:space="preserve"> </v>
      </c>
      <c r="H93" s="19">
        <f ca="1">_xlfn.XLOOKUP(__xlnm._FilterDatabase_15[[#This Row],[SAPSA Number]],'DS Point summary'!A:A,'DS Point summary'!G:G)</f>
        <v>35</v>
      </c>
      <c r="I93" s="19" t="s">
        <v>364</v>
      </c>
      <c r="J93" s="34">
        <f>(IF(L93&gt;0,1,0)+(IF(M93&gt;0,1,0))+(IF(N93&gt;0,1,0))+(IF(O93&gt;0,1,0))+(IF(P93&gt;0,1,0))+(IF(Q93&gt;0,1,0))+(IF(R93&gt;0,1,0))+(IF(S93&gt;0,1,0))+(IF(T93&gt;0,1,0))+(IF(U93&gt;0,1,0))+(IF(V93&gt;0,1,0))+(IF(W93&gt;0,1,0)))</f>
        <v>0</v>
      </c>
      <c r="K93" s="22">
        <f>(LARGE(L93:W93,1)+LARGE(L93:W93,2)+LARGE(L93:W93,3)+LARGE(L93:W93,4)+LARGE(L93:W93,5))/5</f>
        <v>0</v>
      </c>
      <c r="L93" s="23">
        <v>0</v>
      </c>
      <c r="M93" s="24">
        <v>0</v>
      </c>
      <c r="N93" s="23">
        <v>0</v>
      </c>
      <c r="O93" s="24">
        <v>0</v>
      </c>
      <c r="P93" s="23">
        <v>0</v>
      </c>
      <c r="Q93" s="24">
        <v>0</v>
      </c>
      <c r="R93" s="23">
        <v>0</v>
      </c>
      <c r="S93" s="24">
        <v>0</v>
      </c>
      <c r="T93" s="23">
        <v>0</v>
      </c>
      <c r="U93" s="24">
        <v>0</v>
      </c>
      <c r="V93" s="23">
        <v>0</v>
      </c>
      <c r="W93" s="24">
        <v>0</v>
      </c>
    </row>
    <row r="94" spans="1:23" x14ac:dyDescent="0.25">
      <c r="A94" s="31">
        <f>RANK(K94,K$2:K$149,0)</f>
        <v>17</v>
      </c>
      <c r="B94" s="32">
        <v>572</v>
      </c>
      <c r="C94" s="25" t="str">
        <f>_xlfn.XLOOKUP(__xlnm._FilterDatabase_15[[#This Row],[SAPSA Number]],Table1[SAPSA number],Table1[Paid up])</f>
        <v>Y</v>
      </c>
      <c r="D94" s="19" t="str">
        <f>_xlfn.XLOOKUP(__xlnm._FilterDatabase_15[[#This Row],[SAPSA Number]],'DS Point summary'!A:A,'DS Point summary'!C:C)</f>
        <v>DJ</v>
      </c>
      <c r="E94" s="19" t="str">
        <f>_xlfn.XLOOKUP(__xlnm._FilterDatabase_15[[#This Row],[SAPSA Number]],'DS Point summary'!A:A,'DS Point summary'!D:D)</f>
        <v>Smith</v>
      </c>
      <c r="F94" s="20" t="str">
        <f>_xlfn.XLOOKUP(__xlnm._FilterDatabase_15[[#This Row],[SAPSA Number]],'DS Point summary'!A:A,'DS Point summary'!E:E)</f>
        <v>DJ</v>
      </c>
      <c r="G94" s="17" t="str">
        <f ca="1">_xlfn.XLOOKUP(__xlnm._FilterDatabase_15[[#This Row],[SAPSA Number]],'DS Point summary'!A:A,'DS Point summary'!F:F)</f>
        <v>S</v>
      </c>
      <c r="H94" s="19">
        <f ca="1">_xlfn.XLOOKUP(__xlnm._FilterDatabase_15[[#This Row],[SAPSA Number]],'DS Point summary'!A:A,'DS Point summary'!G:G)</f>
        <v>59</v>
      </c>
      <c r="I94" s="19" t="s">
        <v>364</v>
      </c>
      <c r="J94" s="34">
        <f>(IF(L94&gt;0,1,0)+(IF(M94&gt;0,1,0))+(IF(N94&gt;0,1,0))+(IF(O94&gt;0,1,0))+(IF(P94&gt;0,1,0))+(IF(Q94&gt;0,1,0))+(IF(R94&gt;0,1,0))+(IF(S94&gt;0,1,0))+(IF(T94&gt;0,1,0))+(IF(U94&gt;0,1,0))+(IF(V94&gt;0,1,0))+(IF(W94&gt;0,1,0)))</f>
        <v>0</v>
      </c>
      <c r="K94" s="22">
        <f>(LARGE(L94:W94,1)+LARGE(L94:W94,2)+LARGE(L94:W94,3)+LARGE(L94:W94,4)+LARGE(L94:W94,5))/5</f>
        <v>0</v>
      </c>
      <c r="L94" s="23">
        <v>0</v>
      </c>
      <c r="M94" s="24">
        <v>0</v>
      </c>
      <c r="N94" s="23">
        <v>0</v>
      </c>
      <c r="O94" s="24">
        <v>0</v>
      </c>
      <c r="P94" s="23">
        <v>0</v>
      </c>
      <c r="Q94" s="24">
        <v>0</v>
      </c>
      <c r="R94" s="23">
        <v>0</v>
      </c>
      <c r="S94" s="24">
        <v>0</v>
      </c>
      <c r="T94" s="23">
        <v>0</v>
      </c>
      <c r="U94" s="24">
        <v>0</v>
      </c>
      <c r="V94" s="23">
        <v>0</v>
      </c>
      <c r="W94" s="24">
        <v>0</v>
      </c>
    </row>
    <row r="95" spans="1:23" x14ac:dyDescent="0.25">
      <c r="A95" s="31">
        <f>RANK(K95,K$2:K$149,0)</f>
        <v>17</v>
      </c>
      <c r="B95" s="32">
        <v>1321</v>
      </c>
      <c r="C95" s="25" t="str">
        <f>_xlfn.XLOOKUP(__xlnm._FilterDatabase_15[[#This Row],[SAPSA Number]],Table1[SAPSA number],Table1[Paid up])</f>
        <v>Y</v>
      </c>
      <c r="D95" s="19" t="str">
        <f>_xlfn.XLOOKUP(__xlnm._FilterDatabase_15[[#This Row],[SAPSA Number]],'DS Point summary'!A:A,'DS Point summary'!C:C)</f>
        <v>Neal Monisen</v>
      </c>
      <c r="E95" s="19" t="str">
        <f>_xlfn.XLOOKUP(__xlnm._FilterDatabase_15[[#This Row],[SAPSA Number]],'DS Point summary'!A:A,'DS Point summary'!D:D)</f>
        <v>Sokay</v>
      </c>
      <c r="F95" s="20" t="str">
        <f>_xlfn.XLOOKUP(__xlnm._FilterDatabase_15[[#This Row],[SAPSA Number]],'DS Point summary'!A:A,'DS Point summary'!E:E)</f>
        <v>NM</v>
      </c>
      <c r="G95" s="17" t="str">
        <f ca="1">_xlfn.XLOOKUP(__xlnm._FilterDatabase_15[[#This Row],[SAPSA Number]],'DS Point summary'!A:A,'DS Point summary'!F:F)</f>
        <v>S</v>
      </c>
      <c r="H95" s="19">
        <f ca="1">_xlfn.XLOOKUP(__xlnm._FilterDatabase_15[[#This Row],[SAPSA Number]],'DS Point summary'!A:A,'DS Point summary'!G:G)</f>
        <v>51</v>
      </c>
      <c r="I95" s="19" t="s">
        <v>364</v>
      </c>
      <c r="J95" s="34">
        <f>(IF(L95&gt;0,1,0)+(IF(M95&gt;0,1,0))+(IF(N95&gt;0,1,0))+(IF(O95&gt;0,1,0))+(IF(P95&gt;0,1,0))+(IF(Q95&gt;0,1,0))+(IF(R95&gt;0,1,0))+(IF(S95&gt;0,1,0))+(IF(T95&gt;0,1,0))+(IF(U95&gt;0,1,0))+(IF(V95&gt;0,1,0))+(IF(W95&gt;0,1,0)))</f>
        <v>0</v>
      </c>
      <c r="K95" s="22">
        <f>(LARGE(L95:W95,1)+LARGE(L95:W95,2)+LARGE(L95:W95,3)+LARGE(L95:W95,4)+LARGE(L95:W95,5))/5</f>
        <v>0</v>
      </c>
      <c r="L95" s="23">
        <v>0</v>
      </c>
      <c r="M95" s="24">
        <v>0</v>
      </c>
      <c r="N95" s="23">
        <v>0</v>
      </c>
      <c r="O95" s="24">
        <v>0</v>
      </c>
      <c r="P95" s="23">
        <v>0</v>
      </c>
      <c r="Q95" s="24">
        <v>0</v>
      </c>
      <c r="R95" s="23">
        <v>0</v>
      </c>
      <c r="S95" s="24">
        <v>0</v>
      </c>
      <c r="T95" s="23">
        <v>0</v>
      </c>
      <c r="U95" s="24">
        <v>0</v>
      </c>
      <c r="V95" s="23">
        <v>0</v>
      </c>
      <c r="W95" s="24">
        <v>0</v>
      </c>
    </row>
    <row r="96" spans="1:23" x14ac:dyDescent="0.25">
      <c r="A96" s="35">
        <f>RANK(K96,K$2:K$149,0)</f>
        <v>17</v>
      </c>
      <c r="B96" s="36">
        <v>3395</v>
      </c>
      <c r="C96" s="25" t="str">
        <f>_xlfn.XLOOKUP(__xlnm._FilterDatabase_15[[#This Row],[SAPSA Number]],Table1[SAPSA number],Table1[Paid up])</f>
        <v>Y</v>
      </c>
      <c r="D96" s="19" t="str">
        <f>_xlfn.XLOOKUP(__xlnm._FilterDatabase_15[[#This Row],[SAPSA Number]],'DS Point summary'!A:A,'DS Point summary'!C:C)</f>
        <v>Andrea</v>
      </c>
      <c r="E96" s="19" t="str">
        <f>_xlfn.XLOOKUP(__xlnm._FilterDatabase_15[[#This Row],[SAPSA Number]],'DS Point summary'!A:A,'DS Point summary'!D:D)</f>
        <v>Stevenson</v>
      </c>
      <c r="F96" s="20" t="str">
        <f>_xlfn.XLOOKUP(__xlnm._FilterDatabase_15[[#This Row],[SAPSA Number]],'DS Point summary'!A:A,'DS Point summary'!E:E)</f>
        <v>A</v>
      </c>
      <c r="G96" s="17" t="str">
        <f>_xlfn.XLOOKUP(__xlnm._FilterDatabase_15[[#This Row],[SAPSA Number]],'DS Point summary'!A:A,'DS Point summary'!F:F)</f>
        <v>Lady</v>
      </c>
      <c r="H96" s="19">
        <f ca="1">_xlfn.XLOOKUP(__xlnm._FilterDatabase_15[[#This Row],[SAPSA Number]],'DS Point summary'!A:A,'DS Point summary'!G:G)</f>
        <v>56</v>
      </c>
      <c r="I96" s="19" t="s">
        <v>364</v>
      </c>
      <c r="J96" s="34">
        <f>(IF(L96&gt;0,1,0)+(IF(M96&gt;0,1,0))+(IF(N96&gt;0,1,0))+(IF(O96&gt;0,1,0))+(IF(P96&gt;0,1,0))+(IF(Q96&gt;0,1,0))+(IF(R96&gt;0,1,0))+(IF(S96&gt;0,1,0))+(IF(T96&gt;0,1,0))+(IF(U96&gt;0,1,0))+(IF(V96&gt;0,1,0))+(IF(W96&gt;0,1,0)))</f>
        <v>0</v>
      </c>
      <c r="K96" s="22">
        <f>(LARGE(L96:W96,1)+LARGE(L96:W96,2)+LARGE(L96:W96,3)+LARGE(L96:W96,4)+LARGE(L96:W96,5))/5</f>
        <v>0</v>
      </c>
      <c r="L96" s="23">
        <v>0</v>
      </c>
      <c r="M96" s="24">
        <v>0</v>
      </c>
      <c r="N96" s="23">
        <v>0</v>
      </c>
      <c r="O96" s="24">
        <v>0</v>
      </c>
      <c r="P96" s="23">
        <v>0</v>
      </c>
      <c r="Q96" s="24">
        <v>0</v>
      </c>
      <c r="R96" s="23">
        <v>0</v>
      </c>
      <c r="S96" s="24">
        <v>0</v>
      </c>
      <c r="T96" s="23">
        <v>0</v>
      </c>
      <c r="U96" s="24">
        <v>0</v>
      </c>
      <c r="V96" s="23">
        <v>0</v>
      </c>
      <c r="W96" s="24">
        <v>0</v>
      </c>
    </row>
    <row r="97" spans="1:23" x14ac:dyDescent="0.25">
      <c r="A97" s="35">
        <f>RANK(K97,K$2:K$149,0)</f>
        <v>17</v>
      </c>
      <c r="B97" s="36">
        <v>3396</v>
      </c>
      <c r="C97" s="25" t="str">
        <f>_xlfn.XLOOKUP(__xlnm._FilterDatabase_15[[#This Row],[SAPSA Number]],Table1[SAPSA number],Table1[Paid up])</f>
        <v>Y</v>
      </c>
      <c r="D97" s="19" t="str">
        <f>_xlfn.XLOOKUP(__xlnm._FilterDatabase_15[[#This Row],[SAPSA Number]],'DS Point summary'!A:A,'DS Point summary'!C:C)</f>
        <v>Irving Robert</v>
      </c>
      <c r="E97" s="19" t="str">
        <f>_xlfn.XLOOKUP(__xlnm._FilterDatabase_15[[#This Row],[SAPSA Number]],'DS Point summary'!A:A,'DS Point summary'!D:D)</f>
        <v>Stevenson</v>
      </c>
      <c r="F97" s="20" t="str">
        <f>_xlfn.XLOOKUP(__xlnm._FilterDatabase_15[[#This Row],[SAPSA Number]],'DS Point summary'!A:A,'DS Point summary'!E:E)</f>
        <v>IR</v>
      </c>
      <c r="G97" s="17" t="str">
        <f ca="1">_xlfn.XLOOKUP(__xlnm._FilterDatabase_15[[#This Row],[SAPSA Number]],'DS Point summary'!A:A,'DS Point summary'!F:F)</f>
        <v>GS</v>
      </c>
      <c r="H97" s="29">
        <f ca="1">_xlfn.XLOOKUP(__xlnm._FilterDatabase_15[[#This Row],[SAPSA Number]],'DS Point summary'!A:A,'DS Point summary'!G:G)</f>
        <v>70</v>
      </c>
      <c r="I97" s="29" t="s">
        <v>364</v>
      </c>
      <c r="J97" s="34">
        <f>(IF(L97&gt;0,1,0)+(IF(M97&gt;0,1,0))+(IF(N97&gt;0,1,0))+(IF(O97&gt;0,1,0))+(IF(P97&gt;0,1,0))+(IF(Q97&gt;0,1,0))+(IF(R97&gt;0,1,0))+(IF(S97&gt;0,1,0))+(IF(T97&gt;0,1,0))+(IF(U97&gt;0,1,0))+(IF(V97&gt;0,1,0))+(IF(W97&gt;0,1,0)))</f>
        <v>0</v>
      </c>
      <c r="K97" s="22">
        <f>(LARGE(L97:W97,1)+LARGE(L97:W97,2)+LARGE(L97:W97,3)+LARGE(L97:W97,4)+LARGE(L97:W97,5))/5</f>
        <v>0</v>
      </c>
      <c r="L97" s="23">
        <v>0</v>
      </c>
      <c r="M97" s="24">
        <v>0</v>
      </c>
      <c r="N97" s="23">
        <v>0</v>
      </c>
      <c r="O97" s="24">
        <v>0</v>
      </c>
      <c r="P97" s="23">
        <v>0</v>
      </c>
      <c r="Q97" s="24">
        <v>0</v>
      </c>
      <c r="R97" s="23">
        <v>0</v>
      </c>
      <c r="S97" s="24">
        <v>0</v>
      </c>
      <c r="T97" s="23">
        <v>0</v>
      </c>
      <c r="U97" s="24">
        <v>0</v>
      </c>
      <c r="V97" s="23">
        <v>0</v>
      </c>
      <c r="W97" s="24">
        <v>0</v>
      </c>
    </row>
    <row r="98" spans="1:23" x14ac:dyDescent="0.25">
      <c r="A98" s="31">
        <f>RANK(K98,K$2:K$149,0)</f>
        <v>17</v>
      </c>
      <c r="B98" s="32">
        <v>2688</v>
      </c>
      <c r="C98" s="25" t="str">
        <f>_xlfn.XLOOKUP(__xlnm._FilterDatabase_15[[#This Row],[SAPSA Number]],Table1[SAPSA number],Table1[Paid up])</f>
        <v>Y</v>
      </c>
      <c r="D98" s="19" t="str">
        <f>_xlfn.XLOOKUP(__xlnm._FilterDatabase_15[[#This Row],[SAPSA Number]],'DS Point summary'!A:A,'DS Point summary'!C:C)</f>
        <v>Durandt Hendrik</v>
      </c>
      <c r="E98" s="19" t="str">
        <f>_xlfn.XLOOKUP(__xlnm._FilterDatabase_15[[#This Row],[SAPSA Number]],'DS Point summary'!A:A,'DS Point summary'!D:D)</f>
        <v>Storm</v>
      </c>
      <c r="F98" s="20" t="str">
        <f>_xlfn.XLOOKUP(__xlnm._FilterDatabase_15[[#This Row],[SAPSA Number]],'DS Point summary'!A:A,'DS Point summary'!E:E)</f>
        <v>DH</v>
      </c>
      <c r="G98" s="17" t="str">
        <f ca="1">_xlfn.XLOOKUP(__xlnm._FilterDatabase_15[[#This Row],[SAPSA Number]],'DS Point summary'!A:A,'DS Point summary'!F:F)</f>
        <v xml:space="preserve"> </v>
      </c>
      <c r="H98" s="33">
        <f ca="1">_xlfn.XLOOKUP(__xlnm._FilterDatabase_15[[#This Row],[SAPSA Number]],'DS Point summary'!A:A,'DS Point summary'!G:G)</f>
        <v>22</v>
      </c>
      <c r="I98" s="33" t="s">
        <v>364</v>
      </c>
      <c r="J98" s="34">
        <f>(IF(L98&gt;0,1,0)+(IF(M98&gt;0,1,0))+(IF(N98&gt;0,1,0))+(IF(O98&gt;0,1,0))+(IF(P98&gt;0,1,0))+(IF(Q98&gt;0,1,0))+(IF(R98&gt;0,1,0))+(IF(S98&gt;0,1,0))+(IF(T98&gt;0,1,0))+(IF(U98&gt;0,1,0))+(IF(V98&gt;0,1,0))+(IF(W98&gt;0,1,0)))</f>
        <v>0</v>
      </c>
      <c r="K98" s="22">
        <f>(LARGE(L98:W98,1)+LARGE(L98:W98,2)+LARGE(L98:W98,3)+LARGE(L98:W98,4)+LARGE(L98:W98,5))/5</f>
        <v>0</v>
      </c>
      <c r="L98" s="23">
        <v>0</v>
      </c>
      <c r="M98" s="24">
        <v>0</v>
      </c>
      <c r="N98" s="23">
        <v>0</v>
      </c>
      <c r="O98" s="24">
        <v>0</v>
      </c>
      <c r="P98" s="23">
        <v>0</v>
      </c>
      <c r="Q98" s="24">
        <v>0</v>
      </c>
      <c r="R98" s="23">
        <v>0</v>
      </c>
      <c r="S98" s="24">
        <v>0</v>
      </c>
      <c r="T98" s="23">
        <v>0</v>
      </c>
      <c r="U98" s="24">
        <v>0</v>
      </c>
      <c r="V98" s="23">
        <v>0</v>
      </c>
      <c r="W98" s="24">
        <v>0</v>
      </c>
    </row>
    <row r="99" spans="1:23" x14ac:dyDescent="0.25">
      <c r="A99" s="31">
        <f>RANK(K99,K$2:K$149,0)</f>
        <v>17</v>
      </c>
      <c r="B99" s="32">
        <v>3836</v>
      </c>
      <c r="C99" s="25" t="str">
        <f>_xlfn.XLOOKUP(__xlnm._FilterDatabase_15[[#This Row],[SAPSA Number]],Table1[SAPSA number],Table1[Paid up])</f>
        <v>Y</v>
      </c>
      <c r="D99" s="19" t="str">
        <f>_xlfn.XLOOKUP(__xlnm._FilterDatabase_15[[#This Row],[SAPSA Number]],'DS Point summary'!A:A,'DS Point summary'!C:C)</f>
        <v>Deon</v>
      </c>
      <c r="E99" s="19" t="str">
        <f>_xlfn.XLOOKUP(__xlnm._FilterDatabase_15[[#This Row],[SAPSA Number]],'DS Point summary'!A:A,'DS Point summary'!D:D)</f>
        <v>Storm</v>
      </c>
      <c r="F99" s="20" t="str">
        <f>_xlfn.XLOOKUP(__xlnm._FilterDatabase_15[[#This Row],[SAPSA Number]],'DS Point summary'!A:A,'DS Point summary'!E:E)</f>
        <v>D</v>
      </c>
      <c r="G99" s="17" t="str">
        <f ca="1">_xlfn.XLOOKUP(__xlnm._FilterDatabase_15[[#This Row],[SAPSA Number]],'DS Point summary'!A:A,'DS Point summary'!F:F)</f>
        <v>SS</v>
      </c>
      <c r="H99" s="33">
        <f ca="1">_xlfn.XLOOKUP(__xlnm._FilterDatabase_15[[#This Row],[SAPSA Number]],'DS Point summary'!A:A,'DS Point summary'!G:G)</f>
        <v>67</v>
      </c>
      <c r="I99" s="33" t="s">
        <v>364</v>
      </c>
      <c r="J99" s="34">
        <f>(IF(L99&gt;0,1,0)+(IF(M99&gt;0,1,0))+(IF(N99&gt;0,1,0))+(IF(O99&gt;0,1,0))+(IF(P99&gt;0,1,0))+(IF(Q99&gt;0,1,0))+(IF(R99&gt;0,1,0))+(IF(S99&gt;0,1,0))+(IF(T99&gt;0,1,0))+(IF(U99&gt;0,1,0))+(IF(V99&gt;0,1,0))+(IF(W99&gt;0,1,0)))</f>
        <v>0</v>
      </c>
      <c r="K99" s="22">
        <f>(LARGE(L99:W99,1)+LARGE(L99:W99,2)+LARGE(L99:W99,3)+LARGE(L99:W99,4)+LARGE(L99:W99,5))/5</f>
        <v>0</v>
      </c>
      <c r="L99" s="23">
        <v>0</v>
      </c>
      <c r="M99" s="24">
        <v>0</v>
      </c>
      <c r="N99" s="23">
        <v>0</v>
      </c>
      <c r="O99" s="24">
        <v>0</v>
      </c>
      <c r="P99" s="23">
        <v>0</v>
      </c>
      <c r="Q99" s="24">
        <v>0</v>
      </c>
      <c r="R99" s="23">
        <v>0</v>
      </c>
      <c r="S99" s="24">
        <v>0</v>
      </c>
      <c r="T99" s="23">
        <v>0</v>
      </c>
      <c r="U99" s="24">
        <v>0</v>
      </c>
      <c r="V99" s="23">
        <v>0</v>
      </c>
      <c r="W99" s="24">
        <v>0</v>
      </c>
    </row>
    <row r="100" spans="1:23" x14ac:dyDescent="0.25">
      <c r="A100" s="31">
        <f>RANK(K100,K$2:K$149,0)</f>
        <v>17</v>
      </c>
      <c r="B100" s="32">
        <v>4858</v>
      </c>
      <c r="C100" s="25" t="str">
        <f>_xlfn.XLOOKUP(__xlnm._FilterDatabase_15[[#This Row],[SAPSA Number]],Table1[SAPSA number],Table1[Paid up])</f>
        <v>Y</v>
      </c>
      <c r="D100" s="19" t="str">
        <f>_xlfn.XLOOKUP(__xlnm._FilterDatabase_15[[#This Row],[SAPSA Number]],'DS Point summary'!A:A,'DS Point summary'!C:C)</f>
        <v>Jacques</v>
      </c>
      <c r="E100" s="19" t="str">
        <f>_xlfn.XLOOKUP(__xlnm._FilterDatabase_15[[#This Row],[SAPSA Number]],'DS Point summary'!A:A,'DS Point summary'!D:D)</f>
        <v>Swanepoel</v>
      </c>
      <c r="F100" s="20" t="str">
        <f>_xlfn.XLOOKUP(__xlnm._FilterDatabase_15[[#This Row],[SAPSA Number]],'DS Point summary'!A:A,'DS Point summary'!E:E)</f>
        <v>J</v>
      </c>
      <c r="G100" s="17" t="str">
        <f ca="1">_xlfn.XLOOKUP(__xlnm._FilterDatabase_15[[#This Row],[SAPSA Number]],'DS Point summary'!A:A,'DS Point summary'!F:F)</f>
        <v xml:space="preserve"> </v>
      </c>
      <c r="H100" s="33">
        <f ca="1">_xlfn.XLOOKUP(__xlnm._FilterDatabase_15[[#This Row],[SAPSA Number]],'DS Point summary'!A:A,'DS Point summary'!G:G)</f>
        <v>30</v>
      </c>
      <c r="I100" s="33" t="s">
        <v>364</v>
      </c>
      <c r="J100" s="34">
        <f>(IF(L100&gt;0,1,0)+(IF(M100&gt;0,1,0))+(IF(N100&gt;0,1,0))+(IF(O100&gt;0,1,0))+(IF(P100&gt;0,1,0))+(IF(Q100&gt;0,1,0))+(IF(R100&gt;0,1,0))+(IF(S100&gt;0,1,0))+(IF(T100&gt;0,1,0))+(IF(U100&gt;0,1,0))+(IF(V100&gt;0,1,0))+(IF(W100&gt;0,1,0)))</f>
        <v>0</v>
      </c>
      <c r="K100" s="22">
        <f>(LARGE(L100:W100,1)+LARGE(L100:W100,2)+LARGE(L100:W100,3)+LARGE(L100:W100,4)+LARGE(L100:W100,5))/5</f>
        <v>0</v>
      </c>
      <c r="L100" s="23">
        <v>0</v>
      </c>
      <c r="M100" s="24">
        <v>0</v>
      </c>
      <c r="N100" s="23">
        <v>0</v>
      </c>
      <c r="O100" s="24">
        <v>0</v>
      </c>
      <c r="P100" s="23">
        <v>0</v>
      </c>
      <c r="Q100" s="24">
        <v>0</v>
      </c>
      <c r="R100" s="23">
        <v>0</v>
      </c>
      <c r="S100" s="24">
        <v>0</v>
      </c>
      <c r="T100" s="23">
        <v>0</v>
      </c>
      <c r="U100" s="24">
        <v>0</v>
      </c>
      <c r="V100" s="23">
        <v>0</v>
      </c>
      <c r="W100" s="24">
        <v>0</v>
      </c>
    </row>
    <row r="101" spans="1:23" x14ac:dyDescent="0.25">
      <c r="A101" s="31">
        <f>RANK(K101,K$2:K$149,0)</f>
        <v>17</v>
      </c>
      <c r="B101" s="43">
        <v>6797</v>
      </c>
      <c r="C101" s="25" t="str">
        <f>_xlfn.XLOOKUP(__xlnm._FilterDatabase_15[[#This Row],[SAPSA Number]],Table1[SAPSA number],Table1[Paid up])</f>
        <v>Y</v>
      </c>
      <c r="D101" s="19" t="str">
        <f>_xlfn.XLOOKUP(__xlnm._FilterDatabase_15[[#This Row],[SAPSA Number]],'DS Point summary'!A:A,'DS Point summary'!C:C)</f>
        <v>Johann Andries</v>
      </c>
      <c r="E101" s="19" t="str">
        <f>_xlfn.XLOOKUP(__xlnm._FilterDatabase_15[[#This Row],[SAPSA Number]],'DS Point summary'!A:A,'DS Point summary'!D:D)</f>
        <v>Swart</v>
      </c>
      <c r="F101" s="20" t="str">
        <f>_xlfn.XLOOKUP(__xlnm._FilterDatabase_15[[#This Row],[SAPSA Number]],'DS Point summary'!A:A,'DS Point summary'!E:E)</f>
        <v>JA</v>
      </c>
      <c r="G101" s="17">
        <f>_xlfn.XLOOKUP(__xlnm._FilterDatabase_15[[#This Row],[SAPSA Number]],'DS Point summary'!A:A,'DS Point summary'!F:F)</f>
        <v>0</v>
      </c>
      <c r="H101" s="33">
        <f ca="1">_xlfn.XLOOKUP(__xlnm._FilterDatabase_15[[#This Row],[SAPSA Number]],'DS Point summary'!A:A,'DS Point summary'!G:G)</f>
        <v>23</v>
      </c>
      <c r="I101" s="33" t="s">
        <v>364</v>
      </c>
      <c r="J101" s="34">
        <f>(IF(L101&gt;0,1,0)+(IF(M101&gt;0,1,0))+(IF(N101&gt;0,1,0))+(IF(O101&gt;0,1,0))+(IF(P101&gt;0,1,0))+(IF(Q101&gt;0,1,0))+(IF(R101&gt;0,1,0))+(IF(S101&gt;0,1,0))+(IF(T101&gt;0,1,0))+(IF(U101&gt;0,1,0))+(IF(V101&gt;0,1,0))+(IF(W101&gt;0,1,0)))</f>
        <v>0</v>
      </c>
      <c r="K101" s="22">
        <f>(LARGE(L101:W101,1)+LARGE(L101:W101,2)+LARGE(L101:W101,3)+LARGE(L101:W101,4)+LARGE(L101:W101,5))/5</f>
        <v>0</v>
      </c>
      <c r="L101" s="23">
        <v>0</v>
      </c>
      <c r="M101" s="24">
        <v>0</v>
      </c>
      <c r="N101" s="23">
        <v>0</v>
      </c>
      <c r="O101" s="24">
        <v>0</v>
      </c>
      <c r="P101" s="23">
        <v>0</v>
      </c>
      <c r="Q101" s="24">
        <v>0</v>
      </c>
      <c r="R101" s="23">
        <v>0</v>
      </c>
      <c r="S101" s="24">
        <v>0</v>
      </c>
      <c r="T101" s="23">
        <v>0</v>
      </c>
      <c r="U101" s="24">
        <v>0</v>
      </c>
      <c r="V101" s="23">
        <v>0</v>
      </c>
      <c r="W101" s="24">
        <v>0</v>
      </c>
    </row>
    <row r="102" spans="1:23" x14ac:dyDescent="0.25">
      <c r="A102" s="31">
        <f>RANK(K102,K$2:K$149,0)</f>
        <v>17</v>
      </c>
      <c r="B102" s="32">
        <v>1113</v>
      </c>
      <c r="C102" s="25" t="str">
        <f>_xlfn.XLOOKUP(__xlnm._FilterDatabase_15[[#This Row],[SAPSA Number]],Table1[SAPSA number],Table1[Paid up])</f>
        <v>Y</v>
      </c>
      <c r="D102" s="19" t="str">
        <f>_xlfn.XLOOKUP(__xlnm._FilterDatabase_15[[#This Row],[SAPSA Number]],'DS Point summary'!A:A,'DS Point summary'!C:C)</f>
        <v>Frik</v>
      </c>
      <c r="E102" s="19" t="str">
        <f>_xlfn.XLOOKUP(__xlnm._FilterDatabase_15[[#This Row],[SAPSA Number]],'DS Point summary'!A:A,'DS Point summary'!D:D)</f>
        <v>Truter</v>
      </c>
      <c r="F102" s="20" t="str">
        <f>_xlfn.XLOOKUP(__xlnm._FilterDatabase_15[[#This Row],[SAPSA Number]],'DS Point summary'!A:A,'DS Point summary'!E:E)</f>
        <v>FC</v>
      </c>
      <c r="G102" s="17" t="str">
        <f ca="1">_xlfn.XLOOKUP(__xlnm._FilterDatabase_15[[#This Row],[SAPSA Number]],'DS Point summary'!A:A,'DS Point summary'!F:F)</f>
        <v>SS</v>
      </c>
      <c r="H102" s="33">
        <f ca="1">_xlfn.XLOOKUP(__xlnm._FilterDatabase_15[[#This Row],[SAPSA Number]],'DS Point summary'!A:A,'DS Point summary'!G:G)</f>
        <v>60</v>
      </c>
      <c r="I102" s="33" t="s">
        <v>364</v>
      </c>
      <c r="J102" s="34">
        <f>(IF(L102&gt;0,1,0)+(IF(M102&gt;0,1,0))+(IF(N102&gt;0,1,0))+(IF(O102&gt;0,1,0))+(IF(P102&gt;0,1,0))+(IF(Q102&gt;0,1,0))+(IF(R102&gt;0,1,0))+(IF(S102&gt;0,1,0))+(IF(T102&gt;0,1,0))+(IF(U102&gt;0,1,0))+(IF(V102&gt;0,1,0))+(IF(W102&gt;0,1,0)))</f>
        <v>0</v>
      </c>
      <c r="K102" s="22">
        <f>(LARGE(L102:W102,1)+LARGE(L102:W102,2)+LARGE(L102:W102,3)+LARGE(L102:W102,4)+LARGE(L102:W102,5))/5</f>
        <v>0</v>
      </c>
      <c r="L102" s="23">
        <v>0</v>
      </c>
      <c r="M102" s="24">
        <v>0</v>
      </c>
      <c r="N102" s="23">
        <v>0</v>
      </c>
      <c r="O102" s="24">
        <v>0</v>
      </c>
      <c r="P102" s="23">
        <v>0</v>
      </c>
      <c r="Q102" s="24">
        <v>0</v>
      </c>
      <c r="R102" s="23">
        <v>0</v>
      </c>
      <c r="S102" s="24">
        <v>0</v>
      </c>
      <c r="T102" s="23">
        <v>0</v>
      </c>
      <c r="U102" s="24">
        <v>0</v>
      </c>
      <c r="V102" s="23">
        <v>0</v>
      </c>
      <c r="W102" s="24">
        <v>0</v>
      </c>
    </row>
    <row r="103" spans="1:23" x14ac:dyDescent="0.25">
      <c r="A103" s="31">
        <f>RANK(K103,K$2:K$149,0)</f>
        <v>17</v>
      </c>
      <c r="B103" s="32">
        <v>4672</v>
      </c>
      <c r="C103" s="25" t="str">
        <f>_xlfn.XLOOKUP(__xlnm._FilterDatabase_15[[#This Row],[SAPSA Number]],Table1[SAPSA number],Table1[Paid up])</f>
        <v>Y</v>
      </c>
      <c r="D103" s="19" t="str">
        <f>_xlfn.XLOOKUP(__xlnm._FilterDatabase_15[[#This Row],[SAPSA Number]],'DS Point summary'!A:A,'DS Point summary'!C:C)</f>
        <v>Frederick John</v>
      </c>
      <c r="E103" s="19" t="str">
        <f>_xlfn.XLOOKUP(__xlnm._FilterDatabase_15[[#This Row],[SAPSA Number]],'DS Point summary'!A:A,'DS Point summary'!D:D)</f>
        <v>Turnbull</v>
      </c>
      <c r="F103" s="20" t="str">
        <f>_xlfn.XLOOKUP(__xlnm._FilterDatabase_15[[#This Row],[SAPSA Number]],'DS Point summary'!A:A,'DS Point summary'!E:E)</f>
        <v>FJ</v>
      </c>
      <c r="G103" s="17" t="str">
        <f ca="1">_xlfn.XLOOKUP(__xlnm._FilterDatabase_15[[#This Row],[SAPSA Number]],'DS Point summary'!A:A,'DS Point summary'!F:F)</f>
        <v>S</v>
      </c>
      <c r="H103" s="33">
        <f ca="1">_xlfn.XLOOKUP(__xlnm._FilterDatabase_15[[#This Row],[SAPSA Number]],'DS Point summary'!A:A,'DS Point summary'!G:G)</f>
        <v>59</v>
      </c>
      <c r="I103" s="33" t="s">
        <v>364</v>
      </c>
      <c r="J103" s="34">
        <f>(IF(L103&gt;0,1,0)+(IF(M103&gt;0,1,0))+(IF(N103&gt;0,1,0))+(IF(O103&gt;0,1,0))+(IF(P103&gt;0,1,0))+(IF(Q103&gt;0,1,0))+(IF(R103&gt;0,1,0))+(IF(S103&gt;0,1,0))+(IF(T103&gt;0,1,0))+(IF(U103&gt;0,1,0))+(IF(V103&gt;0,1,0))+(IF(W103&gt;0,1,0)))</f>
        <v>0</v>
      </c>
      <c r="K103" s="22">
        <f>(LARGE(L103:W103,1)+LARGE(L103:W103,2)+LARGE(L103:W103,3)+LARGE(L103:W103,4)+LARGE(L103:W103,5))/5</f>
        <v>0</v>
      </c>
      <c r="L103" s="23">
        <v>0</v>
      </c>
      <c r="M103" s="24">
        <v>0</v>
      </c>
      <c r="N103" s="23">
        <v>0</v>
      </c>
      <c r="O103" s="24">
        <v>0</v>
      </c>
      <c r="P103" s="23">
        <v>0</v>
      </c>
      <c r="Q103" s="24">
        <v>0</v>
      </c>
      <c r="R103" s="23">
        <v>0</v>
      </c>
      <c r="S103" s="24">
        <v>0</v>
      </c>
      <c r="T103" s="23">
        <v>0</v>
      </c>
      <c r="U103" s="24">
        <v>0</v>
      </c>
      <c r="V103" s="23">
        <v>0</v>
      </c>
      <c r="W103" s="24">
        <v>0</v>
      </c>
    </row>
    <row r="104" spans="1:23" x14ac:dyDescent="0.25">
      <c r="A104" s="31">
        <f>RANK(K104,K$2:K$149,0)</f>
        <v>17</v>
      </c>
      <c r="B104" s="32">
        <v>1547</v>
      </c>
      <c r="C104" s="25" t="str">
        <f>_xlfn.XLOOKUP(__xlnm._FilterDatabase_15[[#This Row],[SAPSA Number]],Table1[SAPSA number],Table1[Paid up])</f>
        <v>Y</v>
      </c>
      <c r="D104" s="19" t="str">
        <f>_xlfn.XLOOKUP(__xlnm._FilterDatabase_15[[#This Row],[SAPSA Number]],'DS Point summary'!A:A,'DS Point summary'!C:C)</f>
        <v>Marius Frans</v>
      </c>
      <c r="E104" s="19" t="str">
        <f>_xlfn.XLOOKUP(__xlnm._FilterDatabase_15[[#This Row],[SAPSA Number]],'DS Point summary'!A:A,'DS Point summary'!D:D)</f>
        <v>van Biljon</v>
      </c>
      <c r="F104" s="20" t="str">
        <f>_xlfn.XLOOKUP(__xlnm._FilterDatabase_15[[#This Row],[SAPSA Number]],'DS Point summary'!A:A,'DS Point summary'!E:E)</f>
        <v>MF</v>
      </c>
      <c r="G104" s="17" t="str">
        <f ca="1">_xlfn.XLOOKUP(__xlnm._FilterDatabase_15[[#This Row],[SAPSA Number]],'DS Point summary'!A:A,'DS Point summary'!F:F)</f>
        <v>S</v>
      </c>
      <c r="H104" s="33">
        <f ca="1">_xlfn.XLOOKUP(__xlnm._FilterDatabase_15[[#This Row],[SAPSA Number]],'DS Point summary'!A:A,'DS Point summary'!G:G)</f>
        <v>52</v>
      </c>
      <c r="I104" s="33" t="s">
        <v>364</v>
      </c>
      <c r="J104" s="34">
        <f>(IF(L104&gt;0,1,0)+(IF(M104&gt;0,1,0))+(IF(N104&gt;0,1,0))+(IF(O104&gt;0,1,0))+(IF(P104&gt;0,1,0))+(IF(Q104&gt;0,1,0))+(IF(R104&gt;0,1,0))+(IF(S104&gt;0,1,0))+(IF(T104&gt;0,1,0))+(IF(U104&gt;0,1,0))+(IF(V104&gt;0,1,0))+(IF(W104&gt;0,1,0)))</f>
        <v>0</v>
      </c>
      <c r="K104" s="22">
        <f>(LARGE(L104:W104,1)+LARGE(L104:W104,2)+LARGE(L104:W104,3)+LARGE(L104:W104,4)+LARGE(L104:W104,5))/5</f>
        <v>0</v>
      </c>
      <c r="L104" s="23">
        <v>0</v>
      </c>
      <c r="M104" s="24">
        <v>0</v>
      </c>
      <c r="N104" s="23">
        <v>0</v>
      </c>
      <c r="O104" s="24">
        <v>0</v>
      </c>
      <c r="P104" s="23">
        <v>0</v>
      </c>
      <c r="Q104" s="24">
        <v>0</v>
      </c>
      <c r="R104" s="23">
        <v>0</v>
      </c>
      <c r="S104" s="24">
        <v>0</v>
      </c>
      <c r="T104" s="23">
        <v>0</v>
      </c>
      <c r="U104" s="24">
        <v>0</v>
      </c>
      <c r="V104" s="23">
        <v>0</v>
      </c>
      <c r="W104" s="24">
        <v>0</v>
      </c>
    </row>
    <row r="105" spans="1:23" x14ac:dyDescent="0.25">
      <c r="A105" s="31">
        <f>RANK(K105,K$2:K$149,0)</f>
        <v>17</v>
      </c>
      <c r="B105" s="32">
        <v>1931</v>
      </c>
      <c r="C105" s="25" t="str">
        <f>_xlfn.XLOOKUP(__xlnm._FilterDatabase_15[[#This Row],[SAPSA Number]],Table1[SAPSA number],Table1[Paid up])</f>
        <v>Y</v>
      </c>
      <c r="D105" s="19" t="str">
        <f>_xlfn.XLOOKUP(__xlnm._FilterDatabase_15[[#This Row],[SAPSA Number]],'DS Point summary'!A:A,'DS Point summary'!C:C)</f>
        <v>Sylvia</v>
      </c>
      <c r="E105" s="19" t="str">
        <f>_xlfn.XLOOKUP(__xlnm._FilterDatabase_15[[#This Row],[SAPSA Number]],'DS Point summary'!A:A,'DS Point summary'!D:D)</f>
        <v>Van der Neut</v>
      </c>
      <c r="F105" s="20" t="str">
        <f>_xlfn.XLOOKUP(__xlnm._FilterDatabase_15[[#This Row],[SAPSA Number]],'DS Point summary'!A:A,'DS Point summary'!E:E)</f>
        <v>S</v>
      </c>
      <c r="G105" s="17" t="str">
        <f>_xlfn.XLOOKUP(__xlnm._FilterDatabase_15[[#This Row],[SAPSA Number]],'DS Point summary'!A:A,'DS Point summary'!F:F)</f>
        <v>Lady</v>
      </c>
      <c r="H105" s="33">
        <f ca="1">_xlfn.XLOOKUP(__xlnm._FilterDatabase_15[[#This Row],[SAPSA Number]],'DS Point summary'!A:A,'DS Point summary'!G:G)</f>
        <v>55</v>
      </c>
      <c r="I105" s="33" t="s">
        <v>364</v>
      </c>
      <c r="J105" s="34">
        <f>(IF(L105&gt;0,1,0)+(IF(M105&gt;0,1,0))+(IF(N105&gt;0,1,0))+(IF(O105&gt;0,1,0))+(IF(P105&gt;0,1,0))+(IF(Q105&gt;0,1,0))+(IF(R105&gt;0,1,0))+(IF(S105&gt;0,1,0))+(IF(T105&gt;0,1,0))+(IF(U105&gt;0,1,0))+(IF(V105&gt;0,1,0))+(IF(W105&gt;0,1,0)))</f>
        <v>0</v>
      </c>
      <c r="K105" s="22">
        <f>(LARGE(L105:W105,1)+LARGE(L105:W105,2)+LARGE(L105:W105,3)+LARGE(L105:W105,4)+LARGE(L105:W105,5))/5</f>
        <v>0</v>
      </c>
      <c r="L105" s="23">
        <v>0</v>
      </c>
      <c r="M105" s="24">
        <v>0</v>
      </c>
      <c r="N105" s="23">
        <v>0</v>
      </c>
      <c r="O105" s="24">
        <v>0</v>
      </c>
      <c r="P105" s="23">
        <v>0</v>
      </c>
      <c r="Q105" s="24">
        <v>0</v>
      </c>
      <c r="R105" s="23">
        <v>0</v>
      </c>
      <c r="S105" s="24">
        <v>0</v>
      </c>
      <c r="T105" s="23">
        <v>0</v>
      </c>
      <c r="U105" s="24">
        <v>0</v>
      </c>
      <c r="V105" s="23">
        <v>0</v>
      </c>
      <c r="W105" s="24">
        <v>0</v>
      </c>
    </row>
    <row r="106" spans="1:23" x14ac:dyDescent="0.25">
      <c r="A106" s="31">
        <f>RANK(K106,K$2:K$149,0)</f>
        <v>17</v>
      </c>
      <c r="B106" s="43">
        <v>7028</v>
      </c>
      <c r="C106" s="25" t="str">
        <f>_xlfn.XLOOKUP(__xlnm._FilterDatabase_15[[#This Row],[SAPSA Number]],Table1[SAPSA number],Table1[Paid up])</f>
        <v>Y</v>
      </c>
      <c r="D106" s="19" t="str">
        <f>_xlfn.XLOOKUP(__xlnm._FilterDatabase_15[[#This Row],[SAPSA Number]],'DS Point summary'!A:A,'DS Point summary'!C:C)</f>
        <v>Christine</v>
      </c>
      <c r="E106" s="19" t="str">
        <f>_xlfn.XLOOKUP(__xlnm._FilterDatabase_15[[#This Row],[SAPSA Number]],'DS Point summary'!A:A,'DS Point summary'!D:D)</f>
        <v>van der Walt</v>
      </c>
      <c r="F106" s="20" t="str">
        <f>_xlfn.XLOOKUP(__xlnm._FilterDatabase_15[[#This Row],[SAPSA Number]],'DS Point summary'!A:A,'DS Point summary'!E:E)</f>
        <v>C</v>
      </c>
      <c r="G106" s="17" t="str">
        <f>_xlfn.XLOOKUP(__xlnm._FilterDatabase_15[[#This Row],[SAPSA Number]],'DS Point summary'!A:A,'DS Point summary'!F:F)</f>
        <v>Lady</v>
      </c>
      <c r="H106" s="33">
        <f ca="1">_xlfn.XLOOKUP(__xlnm._FilterDatabase_15[[#This Row],[SAPSA Number]],'DS Point summary'!A:A,'DS Point summary'!G:G)</f>
        <v>42</v>
      </c>
      <c r="I106" s="33" t="s">
        <v>364</v>
      </c>
      <c r="J106" s="34">
        <f>(IF(L106&gt;0,1,0)+(IF(M106&gt;0,1,0))+(IF(N106&gt;0,1,0))+(IF(O106&gt;0,1,0))+(IF(P106&gt;0,1,0))+(IF(Q106&gt;0,1,0))+(IF(R106&gt;0,1,0))+(IF(S106&gt;0,1,0))+(IF(T106&gt;0,1,0))+(IF(U106&gt;0,1,0))+(IF(V106&gt;0,1,0))+(IF(W106&gt;0,1,0)))</f>
        <v>0</v>
      </c>
      <c r="K106" s="22">
        <f>(LARGE(L106:W106,1)+LARGE(L106:W106,2)+LARGE(L106:W106,3)+LARGE(L106:W106,4)+LARGE(L106:W106,5))/5</f>
        <v>0</v>
      </c>
      <c r="L106" s="23">
        <v>0</v>
      </c>
      <c r="M106" s="24">
        <v>0</v>
      </c>
      <c r="N106" s="23">
        <v>0</v>
      </c>
      <c r="O106" s="24">
        <v>0</v>
      </c>
      <c r="P106" s="23">
        <v>0</v>
      </c>
      <c r="Q106" s="24">
        <v>0</v>
      </c>
      <c r="R106" s="23">
        <v>0</v>
      </c>
      <c r="S106" s="24">
        <v>0</v>
      </c>
      <c r="T106" s="23">
        <v>0</v>
      </c>
      <c r="U106" s="24">
        <v>0</v>
      </c>
      <c r="V106" s="23">
        <v>0</v>
      </c>
      <c r="W106" s="24">
        <v>0</v>
      </c>
    </row>
    <row r="107" spans="1:23" x14ac:dyDescent="0.25">
      <c r="A107" s="31">
        <f>RANK(K107,K$2:K$149,0)</f>
        <v>17</v>
      </c>
      <c r="B107" s="32">
        <v>5616</v>
      </c>
      <c r="C107" s="25" t="str">
        <f>_xlfn.XLOOKUP(__xlnm._FilterDatabase_15[[#This Row],[SAPSA Number]],Table1[SAPSA number],Table1[Paid up])</f>
        <v>Y</v>
      </c>
      <c r="D107" s="19" t="str">
        <f>_xlfn.XLOOKUP(__xlnm._FilterDatabase_15[[#This Row],[SAPSA Number]],'DS Point summary'!A:A,'DS Point summary'!C:C)</f>
        <v>Cornelis Herman</v>
      </c>
      <c r="E107" s="19" t="str">
        <f>_xlfn.XLOOKUP(__xlnm._FilterDatabase_15[[#This Row],[SAPSA Number]],'DS Point summary'!A:A,'DS Point summary'!D:D)</f>
        <v>van Driel</v>
      </c>
      <c r="F107" s="20" t="str">
        <f>_xlfn.XLOOKUP(__xlnm._FilterDatabase_15[[#This Row],[SAPSA Number]],'DS Point summary'!A:A,'DS Point summary'!E:E)</f>
        <v>CH</v>
      </c>
      <c r="G107" s="17" t="str">
        <f ca="1">_xlfn.XLOOKUP(__xlnm._FilterDatabase_15[[#This Row],[SAPSA Number]],'DS Point summary'!A:A,'DS Point summary'!F:F)</f>
        <v xml:space="preserve"> </v>
      </c>
      <c r="H107" s="33">
        <f ca="1">_xlfn.XLOOKUP(__xlnm._FilterDatabase_15[[#This Row],[SAPSA Number]],'DS Point summary'!A:A,'DS Point summary'!G:G)</f>
        <v>37</v>
      </c>
      <c r="I107" s="33" t="s">
        <v>364</v>
      </c>
      <c r="J107" s="34">
        <f>(IF(L107&gt;0,1,0)+(IF(M107&gt;0,1,0))+(IF(N107&gt;0,1,0))+(IF(O107&gt;0,1,0))+(IF(P107&gt;0,1,0))+(IF(Q107&gt;0,1,0))+(IF(R107&gt;0,1,0))+(IF(S107&gt;0,1,0))+(IF(T107&gt;0,1,0))+(IF(U107&gt;0,1,0))+(IF(V107&gt;0,1,0))+(IF(W107&gt;0,1,0)))</f>
        <v>0</v>
      </c>
      <c r="K107" s="22">
        <f>(LARGE(L107:W107,1)+LARGE(L107:W107,2)+LARGE(L107:W107,3)+LARGE(L107:W107,4)+LARGE(L107:W107,5))/5</f>
        <v>0</v>
      </c>
      <c r="L107" s="23">
        <v>0</v>
      </c>
      <c r="M107" s="24">
        <v>0</v>
      </c>
      <c r="N107" s="23">
        <v>0</v>
      </c>
      <c r="O107" s="24">
        <v>0</v>
      </c>
      <c r="P107" s="23">
        <v>0</v>
      </c>
      <c r="Q107" s="24">
        <v>0</v>
      </c>
      <c r="R107" s="23">
        <v>0</v>
      </c>
      <c r="S107" s="24">
        <v>0</v>
      </c>
      <c r="T107" s="23">
        <v>0</v>
      </c>
      <c r="U107" s="24">
        <v>0</v>
      </c>
      <c r="V107" s="23">
        <v>0</v>
      </c>
      <c r="W107" s="24">
        <v>0</v>
      </c>
    </row>
    <row r="108" spans="1:23" x14ac:dyDescent="0.25">
      <c r="A108" s="31">
        <f>RANK(K108,K$2:K$149,0)</f>
        <v>17</v>
      </c>
      <c r="B108" s="43">
        <v>3837</v>
      </c>
      <c r="C108" s="25" t="str">
        <f>_xlfn.XLOOKUP(__xlnm._FilterDatabase_15[[#This Row],[SAPSA Number]],Table1[SAPSA number],Table1[Paid up])</f>
        <v>Y</v>
      </c>
      <c r="D108" s="19" t="str">
        <f>_xlfn.XLOOKUP(__xlnm._FilterDatabase_15[[#This Row],[SAPSA Number]],'DS Point summary'!A:A,'DS Point summary'!C:C)</f>
        <v>Danéel Jonne</v>
      </c>
      <c r="E108" s="19" t="str">
        <f>_xlfn.XLOOKUP(__xlnm._FilterDatabase_15[[#This Row],[SAPSA Number]],'DS Point summary'!A:A,'DS Point summary'!D:D)</f>
        <v>Van Eck</v>
      </c>
      <c r="F108" s="20" t="str">
        <f>_xlfn.XLOOKUP(__xlnm._FilterDatabase_15[[#This Row],[SAPSA Number]],'DS Point summary'!A:A,'DS Point summary'!E:E)</f>
        <v>DJ</v>
      </c>
      <c r="G108" s="17" t="str">
        <f ca="1">_xlfn.XLOOKUP(__xlnm._FilterDatabase_15[[#This Row],[SAPSA Number]],'DS Point summary'!A:A,'DS Point summary'!F:F)</f>
        <v xml:space="preserve"> </v>
      </c>
      <c r="H108" s="33">
        <f ca="1">_xlfn.XLOOKUP(__xlnm._FilterDatabase_15[[#This Row],[SAPSA Number]],'DS Point summary'!A:A,'DS Point summary'!G:G)</f>
        <v>48</v>
      </c>
      <c r="I108" s="33" t="s">
        <v>364</v>
      </c>
      <c r="J108" s="34">
        <f>(IF(L108&gt;0,1,0)+(IF(M108&gt;0,1,0))+(IF(N108&gt;0,1,0))+(IF(O108&gt;0,1,0))+(IF(P108&gt;0,1,0))+(IF(Q108&gt;0,1,0))+(IF(R108&gt;0,1,0))+(IF(S108&gt;0,1,0))+(IF(T108&gt;0,1,0))+(IF(U108&gt;0,1,0))+(IF(V108&gt;0,1,0))+(IF(W108&gt;0,1,0)))</f>
        <v>0</v>
      </c>
      <c r="K108" s="22">
        <f>(LARGE(L108:W108,1)+LARGE(L108:W108,2)+LARGE(L108:W108,3)+LARGE(L108:W108,4)+LARGE(L108:W108,5))/5</f>
        <v>0</v>
      </c>
      <c r="L108" s="23">
        <v>0</v>
      </c>
      <c r="M108" s="24">
        <v>0</v>
      </c>
      <c r="N108" s="23">
        <v>0</v>
      </c>
      <c r="O108" s="24">
        <v>0</v>
      </c>
      <c r="P108" s="23">
        <v>0</v>
      </c>
      <c r="Q108" s="24">
        <v>0</v>
      </c>
      <c r="R108" s="23">
        <v>0</v>
      </c>
      <c r="S108" s="24">
        <v>0</v>
      </c>
      <c r="T108" s="23">
        <v>0</v>
      </c>
      <c r="U108" s="24">
        <v>0</v>
      </c>
      <c r="V108" s="23">
        <v>0</v>
      </c>
      <c r="W108" s="24">
        <v>0</v>
      </c>
    </row>
    <row r="109" spans="1:23" x14ac:dyDescent="0.25">
      <c r="A109" s="31">
        <f>RANK(K109,K$2:K$149,0)</f>
        <v>17</v>
      </c>
      <c r="B109" s="32">
        <v>5262</v>
      </c>
      <c r="C109" s="25" t="str">
        <f>_xlfn.XLOOKUP(__xlnm._FilterDatabase_15[[#This Row],[SAPSA Number]],Table1[SAPSA number],Table1[Paid up])</f>
        <v>Y</v>
      </c>
      <c r="D109" s="19" t="str">
        <f>_xlfn.XLOOKUP(__xlnm._FilterDatabase_15[[#This Row],[SAPSA Number]],'DS Point summary'!A:A,'DS Point summary'!C:C)</f>
        <v>Andre</v>
      </c>
      <c r="E109" s="19" t="str">
        <f>_xlfn.XLOOKUP(__xlnm._FilterDatabase_15[[#This Row],[SAPSA Number]],'DS Point summary'!A:A,'DS Point summary'!D:D)</f>
        <v>van Rooyen</v>
      </c>
      <c r="F109" s="20" t="str">
        <f>_xlfn.XLOOKUP(__xlnm._FilterDatabase_15[[#This Row],[SAPSA Number]],'DS Point summary'!A:A,'DS Point summary'!E:E)</f>
        <v>A</v>
      </c>
      <c r="G109" s="17" t="str">
        <f ca="1">_xlfn.XLOOKUP(__xlnm._FilterDatabase_15[[#This Row],[SAPSA Number]],'DS Point summary'!A:A,'DS Point summary'!F:F)</f>
        <v xml:space="preserve"> </v>
      </c>
      <c r="H109" s="33">
        <f ca="1">_xlfn.XLOOKUP(__xlnm._FilterDatabase_15[[#This Row],[SAPSA Number]],'DS Point summary'!A:A,'DS Point summary'!G:G)</f>
        <v>47</v>
      </c>
      <c r="I109" s="33" t="s">
        <v>364</v>
      </c>
      <c r="J109" s="34">
        <f>(IF(L109&gt;0,1,0)+(IF(M109&gt;0,1,0))+(IF(N109&gt;0,1,0))+(IF(O109&gt;0,1,0))+(IF(P109&gt;0,1,0))+(IF(Q109&gt;0,1,0))+(IF(R109&gt;0,1,0))+(IF(S109&gt;0,1,0))+(IF(T109&gt;0,1,0))+(IF(U109&gt;0,1,0))+(IF(V109&gt;0,1,0))+(IF(W109&gt;0,1,0)))</f>
        <v>0</v>
      </c>
      <c r="K109" s="22">
        <f>(LARGE(L109:W109,1)+LARGE(L109:W109,2)+LARGE(L109:W109,3)+LARGE(L109:W109,4)+LARGE(L109:W109,5))/5</f>
        <v>0</v>
      </c>
      <c r="L109" s="23">
        <v>0</v>
      </c>
      <c r="M109" s="24">
        <v>0</v>
      </c>
      <c r="N109" s="23">
        <v>0</v>
      </c>
      <c r="O109" s="24">
        <v>0</v>
      </c>
      <c r="P109" s="23">
        <v>0</v>
      </c>
      <c r="Q109" s="24">
        <v>0</v>
      </c>
      <c r="R109" s="23">
        <v>0</v>
      </c>
      <c r="S109" s="24">
        <v>0</v>
      </c>
      <c r="T109" s="23">
        <v>0</v>
      </c>
      <c r="U109" s="24">
        <v>0</v>
      </c>
      <c r="V109" s="23">
        <v>0</v>
      </c>
      <c r="W109" s="24">
        <v>0</v>
      </c>
    </row>
    <row r="110" spans="1:23" x14ac:dyDescent="0.25">
      <c r="A110" s="31">
        <f>RANK(K110,K$2:K$149,0)</f>
        <v>17</v>
      </c>
      <c r="B110" s="32">
        <v>5971</v>
      </c>
      <c r="C110" s="25" t="str">
        <f>_xlfn.XLOOKUP(__xlnm._FilterDatabase_15[[#This Row],[SAPSA Number]],Table1[SAPSA number],Table1[Paid up])</f>
        <v>Y</v>
      </c>
      <c r="D110" s="19" t="str">
        <f>_xlfn.XLOOKUP(__xlnm._FilterDatabase_15[[#This Row],[SAPSA Number]],'DS Point summary'!A:A,'DS Point summary'!C:C)</f>
        <v>Hendrik</v>
      </c>
      <c r="E110" s="19" t="str">
        <f>_xlfn.XLOOKUP(__xlnm._FilterDatabase_15[[#This Row],[SAPSA Number]],'DS Point summary'!A:A,'DS Point summary'!D:D)</f>
        <v>van Rooyen</v>
      </c>
      <c r="F110" s="20" t="str">
        <f>_xlfn.XLOOKUP(__xlnm._FilterDatabase_15[[#This Row],[SAPSA Number]],'DS Point summary'!A:A,'DS Point summary'!E:E)</f>
        <v>H</v>
      </c>
      <c r="G110" s="17" t="str">
        <f ca="1">_xlfn.XLOOKUP(__xlnm._FilterDatabase_15[[#This Row],[SAPSA Number]],'DS Point summary'!A:A,'DS Point summary'!F:F)</f>
        <v>S</v>
      </c>
      <c r="H110" s="33">
        <f ca="1">_xlfn.XLOOKUP(__xlnm._FilterDatabase_15[[#This Row],[SAPSA Number]],'DS Point summary'!A:A,'DS Point summary'!G:G)</f>
        <v>50</v>
      </c>
      <c r="I110" s="33" t="s">
        <v>364</v>
      </c>
      <c r="J110" s="34">
        <f>(IF(L110&gt;0,1,0)+(IF(M110&gt;0,1,0))+(IF(N110&gt;0,1,0))+(IF(O110&gt;0,1,0))+(IF(P110&gt;0,1,0))+(IF(Q110&gt;0,1,0))+(IF(R110&gt;0,1,0))+(IF(S110&gt;0,1,0))+(IF(T110&gt;0,1,0))+(IF(U110&gt;0,1,0))+(IF(V110&gt;0,1,0))+(IF(W110&gt;0,1,0)))</f>
        <v>0</v>
      </c>
      <c r="K110" s="22">
        <f>(LARGE(L110:W110,1)+LARGE(L110:W110,2)+LARGE(L110:W110,3)+LARGE(L110:W110,4)+LARGE(L110:W110,5))/5</f>
        <v>0</v>
      </c>
      <c r="L110" s="23">
        <v>0</v>
      </c>
      <c r="M110" s="24">
        <v>0</v>
      </c>
      <c r="N110" s="23">
        <v>0</v>
      </c>
      <c r="O110" s="24">
        <v>0</v>
      </c>
      <c r="P110" s="23">
        <v>0</v>
      </c>
      <c r="Q110" s="24">
        <v>0</v>
      </c>
      <c r="R110" s="23">
        <v>0</v>
      </c>
      <c r="S110" s="24">
        <v>0</v>
      </c>
      <c r="T110" s="23">
        <v>0</v>
      </c>
      <c r="U110" s="24">
        <v>0</v>
      </c>
      <c r="V110" s="23">
        <v>0</v>
      </c>
      <c r="W110" s="24">
        <v>0</v>
      </c>
    </row>
    <row r="111" spans="1:23" x14ac:dyDescent="0.25">
      <c r="A111" s="31">
        <f>RANK(K111,K$2:K$149,0)</f>
        <v>17</v>
      </c>
      <c r="B111" s="41">
        <v>7075</v>
      </c>
      <c r="C111" s="25" t="str">
        <f>_xlfn.XLOOKUP(__xlnm._FilterDatabase_15[[#This Row],[SAPSA Number]],Table1[SAPSA number],Table1[Paid up])</f>
        <v>Y</v>
      </c>
      <c r="D111" s="19" t="str">
        <f>_xlfn.XLOOKUP(__xlnm._FilterDatabase_15[[#This Row],[SAPSA Number]],'DS Point summary'!A:A,'DS Point summary'!C:C)</f>
        <v>Erika</v>
      </c>
      <c r="E111" s="19" t="str">
        <f>_xlfn.XLOOKUP(__xlnm._FilterDatabase_15[[#This Row],[SAPSA Number]],'DS Point summary'!A:A,'DS Point summary'!D:D)</f>
        <v>van Rooyen</v>
      </c>
      <c r="F111" s="20" t="str">
        <f>_xlfn.XLOOKUP(__xlnm._FilterDatabase_15[[#This Row],[SAPSA Number]],'DS Point summary'!A:A,'DS Point summary'!E:E)</f>
        <v>E</v>
      </c>
      <c r="G111" s="17" t="str">
        <f>_xlfn.XLOOKUP(__xlnm._FilterDatabase_15[[#This Row],[SAPSA Number]],'DS Point summary'!A:A,'DS Point summary'!F:F)</f>
        <v>Lady</v>
      </c>
      <c r="H111" s="33">
        <f>_xlfn.XLOOKUP(__xlnm._FilterDatabase_15[[#This Row],[SAPSA Number]],'DS Point summary'!A:A,'DS Point summary'!G:G)</f>
        <v>0</v>
      </c>
      <c r="I111" s="33" t="s">
        <v>364</v>
      </c>
      <c r="J111" s="34">
        <f>(IF(L111&gt;0,1,0)+(IF(M111&gt;0,1,0))+(IF(N111&gt;0,1,0))+(IF(O111&gt;0,1,0))+(IF(P111&gt;0,1,0))+(IF(Q111&gt;0,1,0))+(IF(R111&gt;0,1,0))+(IF(S111&gt;0,1,0))+(IF(T111&gt;0,1,0))+(IF(U111&gt;0,1,0))+(IF(V111&gt;0,1,0))+(IF(W111&gt;0,1,0)))</f>
        <v>0</v>
      </c>
      <c r="K111" s="22">
        <f>(LARGE(L111:W111,1)+LARGE(L111:W111,2)+LARGE(L111:W111,3)+LARGE(L111:W111,4)+LARGE(L111:W111,5))/5</f>
        <v>0</v>
      </c>
      <c r="L111" s="23">
        <v>0</v>
      </c>
      <c r="M111" s="24">
        <v>0</v>
      </c>
      <c r="N111" s="23">
        <v>0</v>
      </c>
      <c r="O111" s="24">
        <v>0</v>
      </c>
      <c r="P111" s="23">
        <v>0</v>
      </c>
      <c r="Q111" s="24">
        <v>0</v>
      </c>
      <c r="R111" s="23">
        <v>0</v>
      </c>
      <c r="S111" s="24">
        <v>0</v>
      </c>
      <c r="T111" s="23">
        <v>0</v>
      </c>
      <c r="U111" s="24">
        <v>0</v>
      </c>
      <c r="V111" s="23">
        <v>0</v>
      </c>
      <c r="W111" s="24">
        <v>0</v>
      </c>
    </row>
    <row r="112" spans="1:23" x14ac:dyDescent="0.25">
      <c r="A112" s="31">
        <f>RANK(K112,K$2:K$149,0)</f>
        <v>17</v>
      </c>
      <c r="B112" s="32">
        <v>2051</v>
      </c>
      <c r="C112" s="25" t="str">
        <f>_xlfn.XLOOKUP(__xlnm._FilterDatabase_15[[#This Row],[SAPSA Number]],Table1[SAPSA number],Table1[Paid up])</f>
        <v>Y</v>
      </c>
      <c r="D112" s="19" t="str">
        <f>_xlfn.XLOOKUP(__xlnm._FilterDatabase_15[[#This Row],[SAPSA Number]],'DS Point summary'!A:A,'DS Point summary'!C:C)</f>
        <v>Simon Adriaan</v>
      </c>
      <c r="E112" s="19" t="str">
        <f>_xlfn.XLOOKUP(__xlnm._FilterDatabase_15[[#This Row],[SAPSA Number]],'DS Point summary'!A:A,'DS Point summary'!D:D)</f>
        <v>Vermooten</v>
      </c>
      <c r="F112" s="20" t="str">
        <f>_xlfn.XLOOKUP(__xlnm._FilterDatabase_15[[#This Row],[SAPSA Number]],'DS Point summary'!A:A,'DS Point summary'!E:E)</f>
        <v>SA</v>
      </c>
      <c r="G112" s="17" t="str">
        <f ca="1">_xlfn.XLOOKUP(__xlnm._FilterDatabase_15[[#This Row],[SAPSA Number]],'DS Point summary'!A:A,'DS Point summary'!F:F)</f>
        <v>GS</v>
      </c>
      <c r="H112" s="33">
        <f ca="1">_xlfn.XLOOKUP(__xlnm._FilterDatabase_15[[#This Row],[SAPSA Number]],'DS Point summary'!A:A,'DS Point summary'!G:G)</f>
        <v>71</v>
      </c>
      <c r="I112" s="33" t="s">
        <v>364</v>
      </c>
      <c r="J112" s="34">
        <f>(IF(L112&gt;0,1,0)+(IF(M112&gt;0,1,0))+(IF(N112&gt;0,1,0))+(IF(O112&gt;0,1,0))+(IF(P112&gt;0,1,0))+(IF(Q112&gt;0,1,0))+(IF(R112&gt;0,1,0))+(IF(S112&gt;0,1,0))+(IF(T112&gt;0,1,0))+(IF(U112&gt;0,1,0))+(IF(V112&gt;0,1,0))+(IF(W112&gt;0,1,0)))</f>
        <v>0</v>
      </c>
      <c r="K112" s="22">
        <f>(LARGE(L112:W112,1)+LARGE(L112:W112,2)+LARGE(L112:W112,3)+LARGE(L112:W112,4)+LARGE(L112:W112,5))/5</f>
        <v>0</v>
      </c>
      <c r="L112" s="23">
        <v>0</v>
      </c>
      <c r="M112" s="24">
        <v>0</v>
      </c>
      <c r="N112" s="23">
        <v>0</v>
      </c>
      <c r="O112" s="24">
        <v>0</v>
      </c>
      <c r="P112" s="23">
        <v>0</v>
      </c>
      <c r="Q112" s="24">
        <v>0</v>
      </c>
      <c r="R112" s="23">
        <v>0</v>
      </c>
      <c r="S112" s="24">
        <v>0</v>
      </c>
      <c r="T112" s="23">
        <v>0</v>
      </c>
      <c r="U112" s="24">
        <v>0</v>
      </c>
      <c r="V112" s="23">
        <v>0</v>
      </c>
      <c r="W112" s="24">
        <v>0</v>
      </c>
    </row>
    <row r="113" spans="1:23" x14ac:dyDescent="0.25">
      <c r="A113" s="31">
        <f>RANK(K113,K$2:K$149,0)</f>
        <v>17</v>
      </c>
      <c r="B113" s="32">
        <v>2089</v>
      </c>
      <c r="C113" s="25" t="str">
        <f>_xlfn.XLOOKUP(__xlnm._FilterDatabase_15[[#This Row],[SAPSA Number]],Table1[SAPSA number],Table1[Paid up])</f>
        <v>Y</v>
      </c>
      <c r="D113" s="19" t="str">
        <f>_xlfn.XLOOKUP(__xlnm._FilterDatabase_15[[#This Row],[SAPSA Number]],'DS Point summary'!A:A,'DS Point summary'!C:C)</f>
        <v>Doané</v>
      </c>
      <c r="E113" s="19" t="str">
        <f>_xlfn.XLOOKUP(__xlnm._FilterDatabase_15[[#This Row],[SAPSA Number]],'DS Point summary'!A:A,'DS Point summary'!D:D)</f>
        <v>Vermooten</v>
      </c>
      <c r="F113" s="20" t="str">
        <f>_xlfn.XLOOKUP(__xlnm._FilterDatabase_15[[#This Row],[SAPSA Number]],'DS Point summary'!A:A,'DS Point summary'!E:E)</f>
        <v>D</v>
      </c>
      <c r="G113" s="17" t="str">
        <f ca="1">_xlfn.XLOOKUP(__xlnm._FilterDatabase_15[[#This Row],[SAPSA Number]],'DS Point summary'!A:A,'DS Point summary'!F:F)</f>
        <v xml:space="preserve"> </v>
      </c>
      <c r="H113" s="33">
        <f ca="1">_xlfn.XLOOKUP(__xlnm._FilterDatabase_15[[#This Row],[SAPSA Number]],'DS Point summary'!A:A,'DS Point summary'!G:G)</f>
        <v>41</v>
      </c>
      <c r="I113" s="33" t="s">
        <v>364</v>
      </c>
      <c r="J113" s="34">
        <f>(IF(L113&gt;0,1,0)+(IF(M113&gt;0,1,0))+(IF(N113&gt;0,1,0))+(IF(O113&gt;0,1,0))+(IF(P113&gt;0,1,0))+(IF(Q113&gt;0,1,0))+(IF(R113&gt;0,1,0))+(IF(S113&gt;0,1,0))+(IF(T113&gt;0,1,0))+(IF(U113&gt;0,1,0))+(IF(V113&gt;0,1,0))+(IF(W113&gt;0,1,0)))</f>
        <v>0</v>
      </c>
      <c r="K113" s="22">
        <f>(LARGE(L113:W113,1)+LARGE(L113:W113,2)+LARGE(L113:W113,3)+LARGE(L113:W113,4)+LARGE(L113:W113,5))/5</f>
        <v>0</v>
      </c>
      <c r="L113" s="23">
        <v>0</v>
      </c>
      <c r="M113" s="24">
        <v>0</v>
      </c>
      <c r="N113" s="23">
        <v>0</v>
      </c>
      <c r="O113" s="24">
        <v>0</v>
      </c>
      <c r="P113" s="23">
        <v>0</v>
      </c>
      <c r="Q113" s="24">
        <v>0</v>
      </c>
      <c r="R113" s="23">
        <v>0</v>
      </c>
      <c r="S113" s="24">
        <v>0</v>
      </c>
      <c r="T113" s="23">
        <v>0</v>
      </c>
      <c r="U113" s="24">
        <v>0</v>
      </c>
      <c r="V113" s="23">
        <v>0</v>
      </c>
      <c r="W113" s="24">
        <v>0</v>
      </c>
    </row>
    <row r="114" spans="1:23" x14ac:dyDescent="0.25">
      <c r="A114" s="31">
        <f>RANK(K114,K$2:K$149,0)</f>
        <v>17</v>
      </c>
      <c r="B114" s="32">
        <v>896</v>
      </c>
      <c r="C114" s="25" t="str">
        <f>_xlfn.XLOOKUP(__xlnm._FilterDatabase_15[[#This Row],[SAPSA Number]],Table1[SAPSA number],Table1[Paid up])</f>
        <v>Y</v>
      </c>
      <c r="D114" s="19" t="str">
        <f>_xlfn.XLOOKUP(__xlnm._FilterDatabase_15[[#This Row],[SAPSA Number]],'DS Point summary'!A:A,'DS Point summary'!C:C)</f>
        <v>Johannes Francois</v>
      </c>
      <c r="E114" s="19" t="str">
        <f>_xlfn.XLOOKUP(__xlnm._FilterDatabase_15[[#This Row],[SAPSA Number]],'DS Point summary'!A:A,'DS Point summary'!D:D)</f>
        <v>Wheeler</v>
      </c>
      <c r="F114" s="20" t="str">
        <f>_xlfn.XLOOKUP(__xlnm._FilterDatabase_15[[#This Row],[SAPSA Number]],'DS Point summary'!A:A,'DS Point summary'!E:E)</f>
        <v>JF</v>
      </c>
      <c r="G114" s="17" t="str">
        <f ca="1">_xlfn.XLOOKUP(__xlnm._FilterDatabase_15[[#This Row],[SAPSA Number]],'DS Point summary'!A:A,'DS Point summary'!F:F)</f>
        <v xml:space="preserve"> </v>
      </c>
      <c r="H114" s="33">
        <f ca="1">_xlfn.XLOOKUP(__xlnm._FilterDatabase_15[[#This Row],[SAPSA Number]],'DS Point summary'!A:A,'DS Point summary'!G:G)</f>
        <v>45</v>
      </c>
      <c r="I114" s="33" t="s">
        <v>364</v>
      </c>
      <c r="J114" s="34">
        <f>(IF(L114&gt;0,1,0)+(IF(M114&gt;0,1,0))+(IF(N114&gt;0,1,0))+(IF(O114&gt;0,1,0))+(IF(P114&gt;0,1,0))+(IF(Q114&gt;0,1,0))+(IF(R114&gt;0,1,0))+(IF(S114&gt;0,1,0))+(IF(T114&gt;0,1,0))+(IF(U114&gt;0,1,0))+(IF(V114&gt;0,1,0))+(IF(W114&gt;0,1,0)))</f>
        <v>0</v>
      </c>
      <c r="K114" s="22">
        <f>(LARGE(L114:W114,1)+LARGE(L114:W114,2)+LARGE(L114:W114,3)+LARGE(L114:W114,4)+LARGE(L114:W114,5))/5</f>
        <v>0</v>
      </c>
      <c r="L114" s="23">
        <v>0</v>
      </c>
      <c r="M114" s="24">
        <v>0</v>
      </c>
      <c r="N114" s="23">
        <v>0</v>
      </c>
      <c r="O114" s="24">
        <v>0</v>
      </c>
      <c r="P114" s="23">
        <v>0</v>
      </c>
      <c r="Q114" s="24">
        <v>0</v>
      </c>
      <c r="R114" s="23">
        <v>0</v>
      </c>
      <c r="S114" s="24">
        <v>0</v>
      </c>
      <c r="T114" s="23">
        <v>0</v>
      </c>
      <c r="U114" s="24">
        <v>0</v>
      </c>
      <c r="V114" s="23">
        <v>0</v>
      </c>
      <c r="W114" s="24">
        <v>0</v>
      </c>
    </row>
    <row r="115" spans="1:23" x14ac:dyDescent="0.25">
      <c r="A115" s="31">
        <f>RANK(K115,K$2:K$149,0)</f>
        <v>17</v>
      </c>
      <c r="B115" s="32">
        <v>206</v>
      </c>
      <c r="C115" s="25" t="str">
        <f>_xlfn.XLOOKUP(__xlnm._FilterDatabase_15[[#This Row],[SAPSA Number]],Table1[SAPSA number],Table1[Paid up])</f>
        <v>Y</v>
      </c>
      <c r="D115" s="19" t="str">
        <f>_xlfn.XLOOKUP(__xlnm._FilterDatabase_15[[#This Row],[SAPSA Number]],'DS Point summary'!A:A,'DS Point summary'!C:C)</f>
        <v>Pierre Dewald</v>
      </c>
      <c r="E115" s="19" t="str">
        <f>_xlfn.XLOOKUP(__xlnm._FilterDatabase_15[[#This Row],[SAPSA Number]],'DS Point summary'!A:A,'DS Point summary'!D:D)</f>
        <v>Wrogemann</v>
      </c>
      <c r="F115" s="20" t="str">
        <f>_xlfn.XLOOKUP(__xlnm._FilterDatabase_15[[#This Row],[SAPSA Number]],'DS Point summary'!A:A,'DS Point summary'!E:E)</f>
        <v>PD</v>
      </c>
      <c r="G115" s="17" t="str">
        <f ca="1">_xlfn.XLOOKUP(__xlnm._FilterDatabase_15[[#This Row],[SAPSA Number]],'DS Point summary'!A:A,'DS Point summary'!F:F)</f>
        <v>S</v>
      </c>
      <c r="H115" s="33">
        <f ca="1">_xlfn.XLOOKUP(__xlnm._FilterDatabase_15[[#This Row],[SAPSA Number]],'DS Point summary'!A:A,'DS Point summary'!G:G)</f>
        <v>54</v>
      </c>
      <c r="I115" s="33" t="s">
        <v>364</v>
      </c>
      <c r="J115" s="34">
        <f>(IF(L115&gt;0,1,0)+(IF(M115&gt;0,1,0))+(IF(N115&gt;0,1,0))+(IF(O115&gt;0,1,0))+(IF(P115&gt;0,1,0))+(IF(Q115&gt;0,1,0))+(IF(R115&gt;0,1,0))+(IF(S115&gt;0,1,0))+(IF(T115&gt;0,1,0))+(IF(U115&gt;0,1,0))+(IF(V115&gt;0,1,0))+(IF(W115&gt;0,1,0)))</f>
        <v>0</v>
      </c>
      <c r="K115" s="22">
        <f>(LARGE(L115:W115,1)+LARGE(L115:W115,2)+LARGE(L115:W115,3)+LARGE(L115:W115,4)+LARGE(L115:W115,5))/5</f>
        <v>0</v>
      </c>
      <c r="L115" s="23">
        <v>0</v>
      </c>
      <c r="M115" s="24">
        <v>0</v>
      </c>
      <c r="N115" s="23">
        <v>0</v>
      </c>
      <c r="O115" s="24">
        <v>0</v>
      </c>
      <c r="P115" s="23">
        <v>0</v>
      </c>
      <c r="Q115" s="24">
        <v>0</v>
      </c>
      <c r="R115" s="23">
        <v>0</v>
      </c>
      <c r="S115" s="24">
        <v>0</v>
      </c>
      <c r="T115" s="23">
        <v>0</v>
      </c>
      <c r="U115" s="24">
        <v>0</v>
      </c>
      <c r="V115" s="23">
        <v>0</v>
      </c>
      <c r="W115" s="24">
        <v>0</v>
      </c>
    </row>
    <row r="116" spans="1:23" x14ac:dyDescent="0.25">
      <c r="A116" s="31">
        <f>RANK(K116,K$2:K$149,0)</f>
        <v>17</v>
      </c>
      <c r="B116" s="32"/>
      <c r="C116" s="25">
        <f>_xlfn.XLOOKUP(__xlnm._FilterDatabase_15[[#This Row],[SAPSA Number]],Table1[SAPSA number],Table1[Paid up])</f>
        <v>0</v>
      </c>
      <c r="D116" s="19">
        <f>_xlfn.XLOOKUP(__xlnm._FilterDatabase_15[[#This Row],[SAPSA Number]],'DS Point summary'!A:A,'DS Point summary'!C:C)</f>
        <v>0</v>
      </c>
      <c r="E116" s="19">
        <f>_xlfn.XLOOKUP(__xlnm._FilterDatabase_15[[#This Row],[SAPSA Number]],'DS Point summary'!A:A,'DS Point summary'!D:D)</f>
        <v>0</v>
      </c>
      <c r="F116" s="20">
        <f>_xlfn.XLOOKUP(__xlnm._FilterDatabase_15[[#This Row],[SAPSA Number]],'DS Point summary'!A:A,'DS Point summary'!E:E)</f>
        <v>0</v>
      </c>
      <c r="G116" s="17">
        <f>_xlfn.XLOOKUP(__xlnm._FilterDatabase_15[[#This Row],[SAPSA Number]],'DS Point summary'!A:A,'DS Point summary'!F:F)</f>
        <v>0</v>
      </c>
      <c r="H116" s="33">
        <f>_xlfn.XLOOKUP(__xlnm._FilterDatabase_15[[#This Row],[SAPSA Number]],'DS Point summary'!A:A,'DS Point summary'!G:G)</f>
        <v>0</v>
      </c>
      <c r="I116" s="33" t="s">
        <v>364</v>
      </c>
      <c r="J116" s="34">
        <f>(IF(L116&gt;0,1,0)+(IF(M116&gt;0,1,0))+(IF(N116&gt;0,1,0))+(IF(O116&gt;0,1,0))+(IF(P116&gt;0,1,0))+(IF(Q116&gt;0,1,0))+(IF(R116&gt;0,1,0))+(IF(S116&gt;0,1,0))+(IF(T116&gt;0,1,0))+(IF(U116&gt;0,1,0))+(IF(V116&gt;0,1,0))+(IF(W116&gt;0,1,0)))</f>
        <v>0</v>
      </c>
      <c r="K116" s="22">
        <f>(LARGE(L116:W116,1)+LARGE(L116:W116,2)+LARGE(L116:W116,3)+LARGE(L116:W116,4)+LARGE(L116:W116,5))/5</f>
        <v>0</v>
      </c>
      <c r="L116" s="23">
        <v>0</v>
      </c>
      <c r="M116" s="24">
        <v>0</v>
      </c>
      <c r="N116" s="23">
        <v>0</v>
      </c>
      <c r="O116" s="24">
        <v>0</v>
      </c>
      <c r="P116" s="23">
        <v>0</v>
      </c>
      <c r="Q116" s="24">
        <v>0</v>
      </c>
      <c r="R116" s="23">
        <v>0</v>
      </c>
      <c r="S116" s="24">
        <v>0</v>
      </c>
      <c r="T116" s="23">
        <v>0</v>
      </c>
      <c r="U116" s="24">
        <v>0</v>
      </c>
      <c r="V116" s="23">
        <v>0</v>
      </c>
      <c r="W116" s="24">
        <v>0</v>
      </c>
    </row>
    <row r="117" spans="1:23" x14ac:dyDescent="0.25">
      <c r="A117" s="31">
        <f>RANK(K117,K$2:K$149,0)</f>
        <v>17</v>
      </c>
      <c r="B117" s="32"/>
      <c r="C117" s="25">
        <f>_xlfn.XLOOKUP(__xlnm._FilterDatabase_15[[#This Row],[SAPSA Number]],Table1[SAPSA number],Table1[Paid up])</f>
        <v>0</v>
      </c>
      <c r="D117" s="19">
        <f>_xlfn.XLOOKUP(__xlnm._FilterDatabase_15[[#This Row],[SAPSA Number]],'DS Point summary'!A:A,'DS Point summary'!C:C)</f>
        <v>0</v>
      </c>
      <c r="E117" s="19">
        <f>_xlfn.XLOOKUP(__xlnm._FilterDatabase_15[[#This Row],[SAPSA Number]],'DS Point summary'!A:A,'DS Point summary'!D:D)</f>
        <v>0</v>
      </c>
      <c r="F117" s="20">
        <f>_xlfn.XLOOKUP(__xlnm._FilterDatabase_15[[#This Row],[SAPSA Number]],'DS Point summary'!A:A,'DS Point summary'!E:E)</f>
        <v>0</v>
      </c>
      <c r="G117" s="17">
        <f>_xlfn.XLOOKUP(__xlnm._FilterDatabase_15[[#This Row],[SAPSA Number]],'DS Point summary'!A:A,'DS Point summary'!F:F)</f>
        <v>0</v>
      </c>
      <c r="H117" s="33">
        <f>_xlfn.XLOOKUP(__xlnm._FilterDatabase_15[[#This Row],[SAPSA Number]],'DS Point summary'!A:A,'DS Point summary'!G:G)</f>
        <v>0</v>
      </c>
      <c r="I117" s="33" t="s">
        <v>364</v>
      </c>
      <c r="J117" s="34">
        <f>(IF(L117&gt;0,1,0)+(IF(M117&gt;0,1,0))+(IF(N117&gt;0,1,0))+(IF(O117&gt;0,1,0))+(IF(P117&gt;0,1,0))+(IF(Q117&gt;0,1,0))+(IF(R117&gt;0,1,0))+(IF(S117&gt;0,1,0))+(IF(T117&gt;0,1,0))+(IF(U117&gt;0,1,0))+(IF(V117&gt;0,1,0))+(IF(W117&gt;0,1,0)))</f>
        <v>0</v>
      </c>
      <c r="K117" s="22">
        <f>(LARGE(L117:W117,1)+LARGE(L117:W117,2)+LARGE(L117:W117,3)+LARGE(L117:W117,4)+LARGE(L117:W117,5))/5</f>
        <v>0</v>
      </c>
      <c r="L117" s="23">
        <v>0</v>
      </c>
      <c r="M117" s="24">
        <v>0</v>
      </c>
      <c r="N117" s="23">
        <v>0</v>
      </c>
      <c r="O117" s="24">
        <v>0</v>
      </c>
      <c r="P117" s="23">
        <v>0</v>
      </c>
      <c r="Q117" s="24">
        <v>0</v>
      </c>
      <c r="R117" s="23">
        <v>0</v>
      </c>
      <c r="S117" s="24">
        <v>0</v>
      </c>
      <c r="T117" s="23">
        <v>0</v>
      </c>
      <c r="U117" s="24">
        <v>0</v>
      </c>
      <c r="V117" s="23">
        <v>0</v>
      </c>
      <c r="W117" s="24">
        <v>0</v>
      </c>
    </row>
    <row r="118" spans="1:23" x14ac:dyDescent="0.25">
      <c r="A118" s="31">
        <f>RANK(K118,K$2:K$149,0)</f>
        <v>17</v>
      </c>
      <c r="B118" s="32"/>
      <c r="C118" s="25">
        <f>_xlfn.XLOOKUP(__xlnm._FilterDatabase_15[[#This Row],[SAPSA Number]],Table1[SAPSA number],Table1[Paid up])</f>
        <v>0</v>
      </c>
      <c r="D118" s="19">
        <f>_xlfn.XLOOKUP(__xlnm._FilterDatabase_15[[#This Row],[SAPSA Number]],'DS Point summary'!A:A,'DS Point summary'!C:C)</f>
        <v>0</v>
      </c>
      <c r="E118" s="19">
        <f>_xlfn.XLOOKUP(__xlnm._FilterDatabase_15[[#This Row],[SAPSA Number]],'DS Point summary'!A:A,'DS Point summary'!D:D)</f>
        <v>0</v>
      </c>
      <c r="F118" s="20">
        <f>_xlfn.XLOOKUP(__xlnm._FilterDatabase_15[[#This Row],[SAPSA Number]],'DS Point summary'!A:A,'DS Point summary'!E:E)</f>
        <v>0</v>
      </c>
      <c r="G118" s="17">
        <f>_xlfn.XLOOKUP(__xlnm._FilterDatabase_15[[#This Row],[SAPSA Number]],'DS Point summary'!A:A,'DS Point summary'!F:F)</f>
        <v>0</v>
      </c>
      <c r="H118" s="33">
        <f>_xlfn.XLOOKUP(__xlnm._FilterDatabase_15[[#This Row],[SAPSA Number]],'DS Point summary'!A:A,'DS Point summary'!G:G)</f>
        <v>0</v>
      </c>
      <c r="I118" s="33" t="s">
        <v>364</v>
      </c>
      <c r="J118" s="34">
        <f>(IF(L118&gt;0,1,0)+(IF(M118&gt;0,1,0))+(IF(N118&gt;0,1,0))+(IF(O118&gt;0,1,0))+(IF(P118&gt;0,1,0))+(IF(Q118&gt;0,1,0))+(IF(R118&gt;0,1,0))+(IF(S118&gt;0,1,0))+(IF(T118&gt;0,1,0))+(IF(U118&gt;0,1,0))+(IF(V118&gt;0,1,0))+(IF(W118&gt;0,1,0)))</f>
        <v>0</v>
      </c>
      <c r="K118" s="22">
        <f>(LARGE(L118:W118,1)+LARGE(L118:W118,2)+LARGE(L118:W118,3)+LARGE(L118:W118,4)+LARGE(L118:W118,5))/5</f>
        <v>0</v>
      </c>
      <c r="L118" s="23">
        <v>0</v>
      </c>
      <c r="M118" s="24">
        <v>0</v>
      </c>
      <c r="N118" s="23">
        <v>0</v>
      </c>
      <c r="O118" s="24">
        <v>0</v>
      </c>
      <c r="P118" s="23">
        <v>0</v>
      </c>
      <c r="Q118" s="24">
        <v>0</v>
      </c>
      <c r="R118" s="23">
        <v>0</v>
      </c>
      <c r="S118" s="24">
        <v>0</v>
      </c>
      <c r="T118" s="23">
        <v>0</v>
      </c>
      <c r="U118" s="24">
        <v>0</v>
      </c>
      <c r="V118" s="23">
        <v>0</v>
      </c>
      <c r="W118" s="24">
        <v>0</v>
      </c>
    </row>
    <row r="119" spans="1:23" x14ac:dyDescent="0.25">
      <c r="A119" s="31">
        <f>RANK(K119,K$2:K$149,0)</f>
        <v>17</v>
      </c>
      <c r="B119" s="43"/>
      <c r="C119" s="25">
        <f>_xlfn.XLOOKUP(__xlnm._FilterDatabase_15[[#This Row],[SAPSA Number]],Table1[SAPSA number],Table1[Paid up])</f>
        <v>0</v>
      </c>
      <c r="D119" s="19">
        <f>_xlfn.XLOOKUP(__xlnm._FilterDatabase_15[[#This Row],[SAPSA Number]],'DS Point summary'!A:A,'DS Point summary'!C:C)</f>
        <v>0</v>
      </c>
      <c r="E119" s="19">
        <f>_xlfn.XLOOKUP(__xlnm._FilterDatabase_15[[#This Row],[SAPSA Number]],'DS Point summary'!A:A,'DS Point summary'!D:D)</f>
        <v>0</v>
      </c>
      <c r="F119" s="20">
        <f>_xlfn.XLOOKUP(__xlnm._FilterDatabase_15[[#This Row],[SAPSA Number]],'DS Point summary'!A:A,'DS Point summary'!E:E)</f>
        <v>0</v>
      </c>
      <c r="G119" s="17">
        <f>_xlfn.XLOOKUP(__xlnm._FilterDatabase_15[[#This Row],[SAPSA Number]],'DS Point summary'!A:A,'DS Point summary'!F:F)</f>
        <v>0</v>
      </c>
      <c r="H119" s="33">
        <f>_xlfn.XLOOKUP(__xlnm._FilterDatabase_15[[#This Row],[SAPSA Number]],'DS Point summary'!A:A,'DS Point summary'!G:G)</f>
        <v>0</v>
      </c>
      <c r="I119" s="33" t="s">
        <v>364</v>
      </c>
      <c r="J119" s="34">
        <f>(IF(L119&gt;0,1,0)+(IF(M119&gt;0,1,0))+(IF(N119&gt;0,1,0))+(IF(O119&gt;0,1,0))+(IF(P119&gt;0,1,0))+(IF(Q119&gt;0,1,0))+(IF(R119&gt;0,1,0))+(IF(S119&gt;0,1,0))+(IF(T119&gt;0,1,0))+(IF(U119&gt;0,1,0))+(IF(V119&gt;0,1,0))+(IF(W119&gt;0,1,0)))</f>
        <v>0</v>
      </c>
      <c r="K119" s="22">
        <f>(LARGE(L119:W119,1)+LARGE(L119:W119,2)+LARGE(L119:W119,3)+LARGE(L119:W119,4)+LARGE(L119:W119,5))/5</f>
        <v>0</v>
      </c>
      <c r="L119" s="23">
        <v>0</v>
      </c>
      <c r="M119" s="24">
        <v>0</v>
      </c>
      <c r="N119" s="23">
        <v>0</v>
      </c>
      <c r="O119" s="24">
        <v>0</v>
      </c>
      <c r="P119" s="23">
        <v>0</v>
      </c>
      <c r="Q119" s="24">
        <v>0</v>
      </c>
      <c r="R119" s="23">
        <v>0</v>
      </c>
      <c r="S119" s="24">
        <v>0</v>
      </c>
      <c r="T119" s="23">
        <v>0</v>
      </c>
      <c r="U119" s="24">
        <v>0</v>
      </c>
      <c r="V119" s="23">
        <v>0</v>
      </c>
      <c r="W119" s="24">
        <v>0</v>
      </c>
    </row>
    <row r="120" spans="1:23" x14ac:dyDescent="0.25">
      <c r="A120" s="31">
        <f>RANK(K120,K$2:K$149,0)</f>
        <v>17</v>
      </c>
      <c r="B120" s="41"/>
      <c r="C120" s="25">
        <f>_xlfn.XLOOKUP(__xlnm._FilterDatabase_15[[#This Row],[SAPSA Number]],Table1[SAPSA number],Table1[Paid up])</f>
        <v>0</v>
      </c>
      <c r="D120" s="19">
        <f>_xlfn.XLOOKUP(__xlnm._FilterDatabase_15[[#This Row],[SAPSA Number]],'DS Point summary'!A:A,'DS Point summary'!C:C)</f>
        <v>0</v>
      </c>
      <c r="E120" s="19">
        <f>_xlfn.XLOOKUP(__xlnm._FilterDatabase_15[[#This Row],[SAPSA Number]],'DS Point summary'!A:A,'DS Point summary'!D:D)</f>
        <v>0</v>
      </c>
      <c r="F120" s="20">
        <f>_xlfn.XLOOKUP(__xlnm._FilterDatabase_15[[#This Row],[SAPSA Number]],'DS Point summary'!A:A,'DS Point summary'!E:E)</f>
        <v>0</v>
      </c>
      <c r="G120" s="17">
        <f>_xlfn.XLOOKUP(__xlnm._FilterDatabase_15[[#This Row],[SAPSA Number]],'DS Point summary'!A:A,'DS Point summary'!F:F)</f>
        <v>0</v>
      </c>
      <c r="H120" s="33">
        <f>_xlfn.XLOOKUP(__xlnm._FilterDatabase_15[[#This Row],[SAPSA Number]],'DS Point summary'!A:A,'DS Point summary'!G:G)</f>
        <v>0</v>
      </c>
      <c r="I120" s="33" t="s">
        <v>364</v>
      </c>
      <c r="J120" s="34">
        <f>(IF(L120&gt;0,1,0)+(IF(M120&gt;0,1,0))+(IF(N120&gt;0,1,0))+(IF(O120&gt;0,1,0))+(IF(P120&gt;0,1,0))+(IF(Q120&gt;0,1,0))+(IF(R120&gt;0,1,0))+(IF(S120&gt;0,1,0))+(IF(T120&gt;0,1,0))+(IF(U120&gt;0,1,0))+(IF(V120&gt;0,1,0))+(IF(W120&gt;0,1,0)))</f>
        <v>0</v>
      </c>
      <c r="K120" s="22">
        <f>(LARGE(L120:W120,1)+LARGE(L120:W120,2)+LARGE(L120:W120,3)+LARGE(L120:W120,4)+LARGE(L120:W120,5))/5</f>
        <v>0</v>
      </c>
      <c r="L120" s="23">
        <v>0</v>
      </c>
      <c r="M120" s="24">
        <v>0</v>
      </c>
      <c r="N120" s="23">
        <v>0</v>
      </c>
      <c r="O120" s="24">
        <v>0</v>
      </c>
      <c r="P120" s="23">
        <v>0</v>
      </c>
      <c r="Q120" s="24">
        <v>0</v>
      </c>
      <c r="R120" s="23">
        <v>0</v>
      </c>
      <c r="S120" s="24">
        <v>0</v>
      </c>
      <c r="T120" s="23">
        <v>0</v>
      </c>
      <c r="U120" s="24">
        <v>0</v>
      </c>
      <c r="V120" s="23">
        <v>0</v>
      </c>
      <c r="W120" s="24">
        <v>0</v>
      </c>
    </row>
    <row r="121" spans="1:23" x14ac:dyDescent="0.25">
      <c r="A121" s="31">
        <f>RANK(K121,K$2:K$149,0)</f>
        <v>17</v>
      </c>
      <c r="B121" s="43"/>
      <c r="C121" s="25">
        <f>_xlfn.XLOOKUP(__xlnm._FilterDatabase_15[[#This Row],[SAPSA Number]],Table1[SAPSA number],Table1[Paid up])</f>
        <v>0</v>
      </c>
      <c r="D121" s="19">
        <f>_xlfn.XLOOKUP(__xlnm._FilterDatabase_15[[#This Row],[SAPSA Number]],'DS Point summary'!A:A,'DS Point summary'!C:C)</f>
        <v>0</v>
      </c>
      <c r="E121" s="19">
        <f>_xlfn.XLOOKUP(__xlnm._FilterDatabase_15[[#This Row],[SAPSA Number]],'DS Point summary'!A:A,'DS Point summary'!D:D)</f>
        <v>0</v>
      </c>
      <c r="F121" s="20">
        <f>_xlfn.XLOOKUP(__xlnm._FilterDatabase_15[[#This Row],[SAPSA Number]],'DS Point summary'!A:A,'DS Point summary'!E:E)</f>
        <v>0</v>
      </c>
      <c r="G121" s="17">
        <f>_xlfn.XLOOKUP(__xlnm._FilterDatabase_15[[#This Row],[SAPSA Number]],'DS Point summary'!A:A,'DS Point summary'!F:F)</f>
        <v>0</v>
      </c>
      <c r="H121" s="33">
        <f>_xlfn.XLOOKUP(__xlnm._FilterDatabase_15[[#This Row],[SAPSA Number]],'DS Point summary'!A:A,'DS Point summary'!G:G)</f>
        <v>0</v>
      </c>
      <c r="I121" s="33" t="s">
        <v>364</v>
      </c>
      <c r="J121" s="34">
        <f>(IF(L121&gt;0,1,0)+(IF(M121&gt;0,1,0))+(IF(N121&gt;0,1,0))+(IF(O121&gt;0,1,0))+(IF(P121&gt;0,1,0))+(IF(Q121&gt;0,1,0))+(IF(R121&gt;0,1,0))+(IF(S121&gt;0,1,0))+(IF(T121&gt;0,1,0))+(IF(U121&gt;0,1,0))+(IF(V121&gt;0,1,0))+(IF(W121&gt;0,1,0)))</f>
        <v>0</v>
      </c>
      <c r="K121" s="22">
        <f>(LARGE(L121:W121,1)+LARGE(L121:W121,2)+LARGE(L121:W121,3)+LARGE(L121:W121,4)+LARGE(L121:W121,5))/5</f>
        <v>0</v>
      </c>
      <c r="L121" s="23">
        <v>0</v>
      </c>
      <c r="M121" s="24">
        <v>0</v>
      </c>
      <c r="N121" s="23">
        <v>0</v>
      </c>
      <c r="O121" s="24">
        <v>0</v>
      </c>
      <c r="P121" s="23">
        <v>0</v>
      </c>
      <c r="Q121" s="24">
        <v>0</v>
      </c>
      <c r="R121" s="23">
        <v>0</v>
      </c>
      <c r="S121" s="24">
        <v>0</v>
      </c>
      <c r="T121" s="23">
        <v>0</v>
      </c>
      <c r="U121" s="24">
        <v>0</v>
      </c>
      <c r="V121" s="23">
        <v>0</v>
      </c>
      <c r="W121" s="24">
        <v>0</v>
      </c>
    </row>
    <row r="122" spans="1:23" x14ac:dyDescent="0.25">
      <c r="A122" s="31">
        <f>RANK(K122,K$2:K$149,0)</f>
        <v>17</v>
      </c>
      <c r="B122" s="32"/>
      <c r="C122" s="25">
        <f>_xlfn.XLOOKUP(__xlnm._FilterDatabase_15[[#This Row],[SAPSA Number]],Table1[SAPSA number],Table1[Paid up])</f>
        <v>0</v>
      </c>
      <c r="D122" s="19">
        <f>_xlfn.XLOOKUP(__xlnm._FilterDatabase_15[[#This Row],[SAPSA Number]],'DS Point summary'!A:A,'DS Point summary'!C:C)</f>
        <v>0</v>
      </c>
      <c r="E122" s="19">
        <f>_xlfn.XLOOKUP(__xlnm._FilterDatabase_15[[#This Row],[SAPSA Number]],'DS Point summary'!A:A,'DS Point summary'!D:D)</f>
        <v>0</v>
      </c>
      <c r="F122" s="20">
        <f>_xlfn.XLOOKUP(__xlnm._FilterDatabase_15[[#This Row],[SAPSA Number]],'DS Point summary'!A:A,'DS Point summary'!E:E)</f>
        <v>0</v>
      </c>
      <c r="G122" s="17">
        <f>_xlfn.XLOOKUP(__xlnm._FilterDatabase_15[[#This Row],[SAPSA Number]],'DS Point summary'!A:A,'DS Point summary'!F:F)</f>
        <v>0</v>
      </c>
      <c r="H122" s="33">
        <f>_xlfn.XLOOKUP(__xlnm._FilterDatabase_15[[#This Row],[SAPSA Number]],'DS Point summary'!A:A,'DS Point summary'!G:G)</f>
        <v>0</v>
      </c>
      <c r="I122" s="33" t="s">
        <v>364</v>
      </c>
      <c r="J122" s="34">
        <f>(IF(L122&gt;0,1,0)+(IF(M122&gt;0,1,0))+(IF(N122&gt;0,1,0))+(IF(O122&gt;0,1,0))+(IF(P122&gt;0,1,0))+(IF(Q122&gt;0,1,0))+(IF(R122&gt;0,1,0))+(IF(S122&gt;0,1,0))+(IF(T122&gt;0,1,0))+(IF(U122&gt;0,1,0))+(IF(V122&gt;0,1,0))+(IF(W122&gt;0,1,0)))</f>
        <v>0</v>
      </c>
      <c r="K122" s="22">
        <f>(LARGE(L122:W122,1)+LARGE(L122:W122,2)+LARGE(L122:W122,3)+LARGE(L122:W122,4)+LARGE(L122:W122,5))/5</f>
        <v>0</v>
      </c>
      <c r="L122" s="23">
        <v>0</v>
      </c>
      <c r="M122" s="24">
        <v>0</v>
      </c>
      <c r="N122" s="23">
        <v>0</v>
      </c>
      <c r="O122" s="24">
        <v>0</v>
      </c>
      <c r="P122" s="23">
        <v>0</v>
      </c>
      <c r="Q122" s="24">
        <v>0</v>
      </c>
      <c r="R122" s="23">
        <v>0</v>
      </c>
      <c r="S122" s="24">
        <v>0</v>
      </c>
      <c r="T122" s="23">
        <v>0</v>
      </c>
      <c r="U122" s="24">
        <v>0</v>
      </c>
      <c r="V122" s="23">
        <v>0</v>
      </c>
      <c r="W122" s="24">
        <v>0</v>
      </c>
    </row>
    <row r="123" spans="1:23" x14ac:dyDescent="0.25">
      <c r="A123" s="31">
        <f>RANK(K123,K$2:K$149,0)</f>
        <v>17</v>
      </c>
      <c r="B123" s="32"/>
      <c r="C123" s="25">
        <f>_xlfn.XLOOKUP(__xlnm._FilterDatabase_15[[#This Row],[SAPSA Number]],Table1[SAPSA number],Table1[Paid up])</f>
        <v>0</v>
      </c>
      <c r="D123" s="19">
        <f>_xlfn.XLOOKUP(__xlnm._FilterDatabase_15[[#This Row],[SAPSA Number]],'DS Point summary'!A:A,'DS Point summary'!C:C)</f>
        <v>0</v>
      </c>
      <c r="E123" s="19">
        <f>_xlfn.XLOOKUP(__xlnm._FilterDatabase_15[[#This Row],[SAPSA Number]],'DS Point summary'!A:A,'DS Point summary'!D:D)</f>
        <v>0</v>
      </c>
      <c r="F123" s="20">
        <f>_xlfn.XLOOKUP(__xlnm._FilterDatabase_15[[#This Row],[SAPSA Number]],'DS Point summary'!A:A,'DS Point summary'!E:E)</f>
        <v>0</v>
      </c>
      <c r="G123" s="17">
        <f>_xlfn.XLOOKUP(__xlnm._FilterDatabase_15[[#This Row],[SAPSA Number]],'DS Point summary'!A:A,'DS Point summary'!F:F)</f>
        <v>0</v>
      </c>
      <c r="H123" s="33">
        <f>_xlfn.XLOOKUP(__xlnm._FilterDatabase_15[[#This Row],[SAPSA Number]],'DS Point summary'!A:A,'DS Point summary'!G:G)</f>
        <v>0</v>
      </c>
      <c r="I123" s="33" t="s">
        <v>364</v>
      </c>
      <c r="J123" s="34">
        <f>(IF(L123&gt;0,1,0)+(IF(M123&gt;0,1,0))+(IF(N123&gt;0,1,0))+(IF(O123&gt;0,1,0))+(IF(P123&gt;0,1,0))+(IF(Q123&gt;0,1,0))+(IF(R123&gt;0,1,0))+(IF(S123&gt;0,1,0))+(IF(T123&gt;0,1,0))+(IF(U123&gt;0,1,0))+(IF(V123&gt;0,1,0))+(IF(W123&gt;0,1,0)))</f>
        <v>0</v>
      </c>
      <c r="K123" s="22">
        <f>(LARGE(L123:W123,1)+LARGE(L123:W123,2)+LARGE(L123:W123,3)+LARGE(L123:W123,4)+LARGE(L123:W123,5))/5</f>
        <v>0</v>
      </c>
      <c r="L123" s="23">
        <v>0</v>
      </c>
      <c r="M123" s="24">
        <v>0</v>
      </c>
      <c r="N123" s="23">
        <v>0</v>
      </c>
      <c r="O123" s="24">
        <v>0</v>
      </c>
      <c r="P123" s="23">
        <v>0</v>
      </c>
      <c r="Q123" s="24">
        <v>0</v>
      </c>
      <c r="R123" s="23">
        <v>0</v>
      </c>
      <c r="S123" s="24">
        <v>0</v>
      </c>
      <c r="T123" s="23">
        <v>0</v>
      </c>
      <c r="U123" s="24">
        <v>0</v>
      </c>
      <c r="V123" s="23">
        <v>0</v>
      </c>
      <c r="W123" s="24">
        <v>0</v>
      </c>
    </row>
    <row r="124" spans="1:23" x14ac:dyDescent="0.25">
      <c r="A124" s="31">
        <f>RANK(K124,K$2:K$149,0)</f>
        <v>17</v>
      </c>
      <c r="B124" s="32"/>
      <c r="C124" s="25">
        <f>_xlfn.XLOOKUP(__xlnm._FilterDatabase_15[[#This Row],[SAPSA Number]],Table1[SAPSA number],Table1[Paid up])</f>
        <v>0</v>
      </c>
      <c r="D124" s="19">
        <f>_xlfn.XLOOKUP(__xlnm._FilterDatabase_15[[#This Row],[SAPSA Number]],'DS Point summary'!A:A,'DS Point summary'!C:C)</f>
        <v>0</v>
      </c>
      <c r="E124" s="19">
        <f>_xlfn.XLOOKUP(__xlnm._FilterDatabase_15[[#This Row],[SAPSA Number]],'DS Point summary'!A:A,'DS Point summary'!D:D)</f>
        <v>0</v>
      </c>
      <c r="F124" s="20">
        <f>_xlfn.XLOOKUP(__xlnm._FilterDatabase_15[[#This Row],[SAPSA Number]],'DS Point summary'!A:A,'DS Point summary'!E:E)</f>
        <v>0</v>
      </c>
      <c r="G124" s="17">
        <f>_xlfn.XLOOKUP(__xlnm._FilterDatabase_15[[#This Row],[SAPSA Number]],'DS Point summary'!A:A,'DS Point summary'!F:F)</f>
        <v>0</v>
      </c>
      <c r="H124" s="33">
        <f>_xlfn.XLOOKUP(__xlnm._FilterDatabase_15[[#This Row],[SAPSA Number]],'DS Point summary'!A:A,'DS Point summary'!G:G)</f>
        <v>0</v>
      </c>
      <c r="I124" s="33" t="s">
        <v>364</v>
      </c>
      <c r="J124" s="34">
        <f>(IF(L124&gt;0,1,0)+(IF(M124&gt;0,1,0))+(IF(N124&gt;0,1,0))+(IF(O124&gt;0,1,0))+(IF(P124&gt;0,1,0))+(IF(Q124&gt;0,1,0))+(IF(R124&gt;0,1,0))+(IF(S124&gt;0,1,0))+(IF(T124&gt;0,1,0))+(IF(U124&gt;0,1,0))+(IF(V124&gt;0,1,0))+(IF(W124&gt;0,1,0)))</f>
        <v>0</v>
      </c>
      <c r="K124" s="22">
        <f>(LARGE(L124:W124,1)+LARGE(L124:W124,2)+LARGE(L124:W124,3)+LARGE(L124:W124,4)+LARGE(L124:W124,5))/5</f>
        <v>0</v>
      </c>
      <c r="L124" s="23">
        <v>0</v>
      </c>
      <c r="M124" s="24">
        <v>0</v>
      </c>
      <c r="N124" s="23">
        <v>0</v>
      </c>
      <c r="O124" s="24">
        <v>0</v>
      </c>
      <c r="P124" s="23">
        <v>0</v>
      </c>
      <c r="Q124" s="24">
        <v>0</v>
      </c>
      <c r="R124" s="23">
        <v>0</v>
      </c>
      <c r="S124" s="24">
        <v>0</v>
      </c>
      <c r="T124" s="23">
        <v>0</v>
      </c>
      <c r="U124" s="24">
        <v>0</v>
      </c>
      <c r="V124" s="23">
        <v>0</v>
      </c>
      <c r="W124" s="24">
        <v>0</v>
      </c>
    </row>
    <row r="125" spans="1:23" x14ac:dyDescent="0.25">
      <c r="A125" s="31">
        <f>RANK(K125,K$2:K$149,0)</f>
        <v>17</v>
      </c>
      <c r="B125" s="32"/>
      <c r="C125" s="25">
        <f>_xlfn.XLOOKUP(__xlnm._FilterDatabase_15[[#This Row],[SAPSA Number]],Table1[SAPSA number],Table1[Paid up])</f>
        <v>0</v>
      </c>
      <c r="D125" s="19">
        <f>_xlfn.XLOOKUP(__xlnm._FilterDatabase_15[[#This Row],[SAPSA Number]],'DS Point summary'!A:A,'DS Point summary'!C:C)</f>
        <v>0</v>
      </c>
      <c r="E125" s="19">
        <f>_xlfn.XLOOKUP(__xlnm._FilterDatabase_15[[#This Row],[SAPSA Number]],'DS Point summary'!A:A,'DS Point summary'!D:D)</f>
        <v>0</v>
      </c>
      <c r="F125" s="20">
        <f>_xlfn.XLOOKUP(__xlnm._FilterDatabase_15[[#This Row],[SAPSA Number]],'DS Point summary'!A:A,'DS Point summary'!E:E)</f>
        <v>0</v>
      </c>
      <c r="G125" s="17">
        <f>_xlfn.XLOOKUP(__xlnm._FilterDatabase_15[[#This Row],[SAPSA Number]],'DS Point summary'!A:A,'DS Point summary'!F:F)</f>
        <v>0</v>
      </c>
      <c r="H125" s="33">
        <f>_xlfn.XLOOKUP(__xlnm._FilterDatabase_15[[#This Row],[SAPSA Number]],'DS Point summary'!A:A,'DS Point summary'!G:G)</f>
        <v>0</v>
      </c>
      <c r="I125" s="33" t="s">
        <v>364</v>
      </c>
      <c r="J125" s="34">
        <f>(IF(L125&gt;0,1,0)+(IF(M125&gt;0,1,0))+(IF(N125&gt;0,1,0))+(IF(O125&gt;0,1,0))+(IF(P125&gt;0,1,0))+(IF(Q125&gt;0,1,0))+(IF(R125&gt;0,1,0))+(IF(S125&gt;0,1,0))+(IF(T125&gt;0,1,0))+(IF(U125&gt;0,1,0))+(IF(V125&gt;0,1,0))+(IF(W125&gt;0,1,0)))</f>
        <v>0</v>
      </c>
      <c r="K125" s="22">
        <f>(LARGE(L125:W125,1)+LARGE(L125:W125,2)+LARGE(L125:W125,3)+LARGE(L125:W125,4)+LARGE(L125:W125,5))/5</f>
        <v>0</v>
      </c>
      <c r="L125" s="23">
        <v>0</v>
      </c>
      <c r="M125" s="24">
        <v>0</v>
      </c>
      <c r="N125" s="23">
        <v>0</v>
      </c>
      <c r="O125" s="24">
        <v>0</v>
      </c>
      <c r="P125" s="23">
        <v>0</v>
      </c>
      <c r="Q125" s="24">
        <v>0</v>
      </c>
      <c r="R125" s="23">
        <v>0</v>
      </c>
      <c r="S125" s="24">
        <v>0</v>
      </c>
      <c r="T125" s="23">
        <v>0</v>
      </c>
      <c r="U125" s="24">
        <v>0</v>
      </c>
      <c r="V125" s="23">
        <v>0</v>
      </c>
      <c r="W125" s="24">
        <v>0</v>
      </c>
    </row>
    <row r="126" spans="1:23" x14ac:dyDescent="0.25">
      <c r="A126" s="31">
        <f>RANK(K126,K$2:K$149,0)</f>
        <v>17</v>
      </c>
      <c r="B126" s="32"/>
      <c r="C126" s="25">
        <f>_xlfn.XLOOKUP(__xlnm._FilterDatabase_15[[#This Row],[SAPSA Number]],Table1[SAPSA number],Table1[Paid up])</f>
        <v>0</v>
      </c>
      <c r="D126" s="19">
        <f>_xlfn.XLOOKUP(__xlnm._FilterDatabase_15[[#This Row],[SAPSA Number]],'DS Point summary'!A:A,'DS Point summary'!C:C)</f>
        <v>0</v>
      </c>
      <c r="E126" s="19">
        <f>_xlfn.XLOOKUP(__xlnm._FilterDatabase_15[[#This Row],[SAPSA Number]],'DS Point summary'!A:A,'DS Point summary'!D:D)</f>
        <v>0</v>
      </c>
      <c r="F126" s="20">
        <f>_xlfn.XLOOKUP(__xlnm._FilterDatabase_15[[#This Row],[SAPSA Number]],'DS Point summary'!A:A,'DS Point summary'!E:E)</f>
        <v>0</v>
      </c>
      <c r="G126" s="17">
        <f>_xlfn.XLOOKUP(__xlnm._FilterDatabase_15[[#This Row],[SAPSA Number]],'DS Point summary'!A:A,'DS Point summary'!F:F)</f>
        <v>0</v>
      </c>
      <c r="H126" s="33">
        <f>_xlfn.XLOOKUP(__xlnm._FilterDatabase_15[[#This Row],[SAPSA Number]],'DS Point summary'!A:A,'DS Point summary'!G:G)</f>
        <v>0</v>
      </c>
      <c r="I126" s="33" t="s">
        <v>364</v>
      </c>
      <c r="J126" s="34">
        <f>(IF(L126&gt;0,1,0)+(IF(M126&gt;0,1,0))+(IF(N126&gt;0,1,0))+(IF(O126&gt;0,1,0))+(IF(P126&gt;0,1,0))+(IF(Q126&gt;0,1,0))+(IF(R126&gt;0,1,0))+(IF(S126&gt;0,1,0))+(IF(T126&gt;0,1,0))+(IF(U126&gt;0,1,0))+(IF(V126&gt;0,1,0))+(IF(W126&gt;0,1,0)))</f>
        <v>0</v>
      </c>
      <c r="K126" s="22">
        <f>(LARGE(L126:W126,1)+LARGE(L126:W126,2)+LARGE(L126:W126,3)+LARGE(L126:W126,4)+LARGE(L126:W126,5))/5</f>
        <v>0</v>
      </c>
      <c r="L126" s="23">
        <v>0</v>
      </c>
      <c r="M126" s="24">
        <v>0</v>
      </c>
      <c r="N126" s="23">
        <v>0</v>
      </c>
      <c r="O126" s="24">
        <v>0</v>
      </c>
      <c r="P126" s="23">
        <v>0</v>
      </c>
      <c r="Q126" s="24">
        <v>0</v>
      </c>
      <c r="R126" s="23">
        <v>0</v>
      </c>
      <c r="S126" s="24">
        <v>0</v>
      </c>
      <c r="T126" s="23">
        <v>0</v>
      </c>
      <c r="U126" s="24">
        <v>0</v>
      </c>
      <c r="V126" s="23">
        <v>0</v>
      </c>
      <c r="W126" s="24">
        <v>0</v>
      </c>
    </row>
    <row r="127" spans="1:23" x14ac:dyDescent="0.25">
      <c r="A127" s="31">
        <f>RANK(K127,K$2:K$149,0)</f>
        <v>17</v>
      </c>
      <c r="B127" s="32"/>
      <c r="C127" s="25">
        <f>_xlfn.XLOOKUP(__xlnm._FilterDatabase_15[[#This Row],[SAPSA Number]],Table1[SAPSA number],Table1[Paid up])</f>
        <v>0</v>
      </c>
      <c r="D127" s="19">
        <f>_xlfn.XLOOKUP(__xlnm._FilterDatabase_15[[#This Row],[SAPSA Number]],'DS Point summary'!A:A,'DS Point summary'!C:C)</f>
        <v>0</v>
      </c>
      <c r="E127" s="19">
        <f>_xlfn.XLOOKUP(__xlnm._FilterDatabase_15[[#This Row],[SAPSA Number]],'DS Point summary'!A:A,'DS Point summary'!D:D)</f>
        <v>0</v>
      </c>
      <c r="F127" s="20">
        <f>_xlfn.XLOOKUP(__xlnm._FilterDatabase_15[[#This Row],[SAPSA Number]],'DS Point summary'!A:A,'DS Point summary'!E:E)</f>
        <v>0</v>
      </c>
      <c r="G127" s="17">
        <f>_xlfn.XLOOKUP(__xlnm._FilterDatabase_15[[#This Row],[SAPSA Number]],'DS Point summary'!A:A,'DS Point summary'!F:F)</f>
        <v>0</v>
      </c>
      <c r="H127" s="33">
        <f>_xlfn.XLOOKUP(__xlnm._FilterDatabase_15[[#This Row],[SAPSA Number]],'DS Point summary'!A:A,'DS Point summary'!G:G)</f>
        <v>0</v>
      </c>
      <c r="I127" s="33" t="s">
        <v>364</v>
      </c>
      <c r="J127" s="34">
        <f>(IF(L127&gt;0,1,0)+(IF(M127&gt;0,1,0))+(IF(N127&gt;0,1,0))+(IF(O127&gt;0,1,0))+(IF(P127&gt;0,1,0))+(IF(Q127&gt;0,1,0))+(IF(R127&gt;0,1,0))+(IF(S127&gt;0,1,0))+(IF(T127&gt;0,1,0))+(IF(U127&gt;0,1,0))+(IF(V127&gt;0,1,0))+(IF(W127&gt;0,1,0)))</f>
        <v>0</v>
      </c>
      <c r="K127" s="22">
        <f>(LARGE(L127:W127,1)+LARGE(L127:W127,2)+LARGE(L127:W127,3)+LARGE(L127:W127,4)+LARGE(L127:W127,5))/5</f>
        <v>0</v>
      </c>
      <c r="L127" s="23">
        <v>0</v>
      </c>
      <c r="M127" s="24">
        <v>0</v>
      </c>
      <c r="N127" s="23">
        <v>0</v>
      </c>
      <c r="O127" s="24">
        <v>0</v>
      </c>
      <c r="P127" s="23">
        <v>0</v>
      </c>
      <c r="Q127" s="24">
        <v>0</v>
      </c>
      <c r="R127" s="23">
        <v>0</v>
      </c>
      <c r="S127" s="24">
        <v>0</v>
      </c>
      <c r="T127" s="23">
        <v>0</v>
      </c>
      <c r="U127" s="24">
        <v>0</v>
      </c>
      <c r="V127" s="23">
        <v>0</v>
      </c>
      <c r="W127" s="24">
        <v>0</v>
      </c>
    </row>
    <row r="128" spans="1:23" x14ac:dyDescent="0.25">
      <c r="A128" s="31">
        <f>RANK(K128,K$2:K$149,0)</f>
        <v>17</v>
      </c>
      <c r="B128" s="32"/>
      <c r="C128" s="25">
        <f>_xlfn.XLOOKUP(__xlnm._FilterDatabase_15[[#This Row],[SAPSA Number]],Table1[SAPSA number],Table1[Paid up])</f>
        <v>0</v>
      </c>
      <c r="D128" s="19">
        <f>_xlfn.XLOOKUP(__xlnm._FilterDatabase_15[[#This Row],[SAPSA Number]],'DS Point summary'!A:A,'DS Point summary'!C:C)</f>
        <v>0</v>
      </c>
      <c r="E128" s="19">
        <f>_xlfn.XLOOKUP(__xlnm._FilterDatabase_15[[#This Row],[SAPSA Number]],'DS Point summary'!A:A,'DS Point summary'!D:D)</f>
        <v>0</v>
      </c>
      <c r="F128" s="20">
        <f>_xlfn.XLOOKUP(__xlnm._FilterDatabase_15[[#This Row],[SAPSA Number]],'DS Point summary'!A:A,'DS Point summary'!E:E)</f>
        <v>0</v>
      </c>
      <c r="G128" s="17">
        <f>_xlfn.XLOOKUP(__xlnm._FilterDatabase_15[[#This Row],[SAPSA Number]],'DS Point summary'!A:A,'DS Point summary'!F:F)</f>
        <v>0</v>
      </c>
      <c r="H128" s="33">
        <f>_xlfn.XLOOKUP(__xlnm._FilterDatabase_15[[#This Row],[SAPSA Number]],'DS Point summary'!A:A,'DS Point summary'!G:G)</f>
        <v>0</v>
      </c>
      <c r="I128" s="33" t="s">
        <v>364</v>
      </c>
      <c r="J128" s="34">
        <f>(IF(L128&gt;0,1,0)+(IF(M128&gt;0,1,0))+(IF(N128&gt;0,1,0))+(IF(O128&gt;0,1,0))+(IF(P128&gt;0,1,0))+(IF(Q128&gt;0,1,0))+(IF(R128&gt;0,1,0))+(IF(S128&gt;0,1,0))+(IF(T128&gt;0,1,0))+(IF(U128&gt;0,1,0))+(IF(V128&gt;0,1,0))+(IF(W128&gt;0,1,0)))</f>
        <v>0</v>
      </c>
      <c r="K128" s="22">
        <f>(LARGE(L128:W128,1)+LARGE(L128:W128,2)+LARGE(L128:W128,3)+LARGE(L128:W128,4)+LARGE(L128:W128,5))/5</f>
        <v>0</v>
      </c>
      <c r="L128" s="23">
        <v>0</v>
      </c>
      <c r="M128" s="24">
        <v>0</v>
      </c>
      <c r="N128" s="23">
        <v>0</v>
      </c>
      <c r="O128" s="24">
        <v>0</v>
      </c>
      <c r="P128" s="23">
        <v>0</v>
      </c>
      <c r="Q128" s="24">
        <v>0</v>
      </c>
      <c r="R128" s="23">
        <v>0</v>
      </c>
      <c r="S128" s="24">
        <v>0</v>
      </c>
      <c r="T128" s="23">
        <v>0</v>
      </c>
      <c r="U128" s="24">
        <v>0</v>
      </c>
      <c r="V128" s="23">
        <v>0</v>
      </c>
      <c r="W128" s="24">
        <v>0</v>
      </c>
    </row>
    <row r="129" spans="1:23" x14ac:dyDescent="0.25">
      <c r="A129" s="31">
        <f>RANK(K129,K$2:K$153,0)</f>
        <v>17</v>
      </c>
      <c r="B129" s="32"/>
      <c r="C129" s="25">
        <f>_xlfn.XLOOKUP(__xlnm._FilterDatabase_15[[#This Row],[SAPSA Number]],Table1[SAPSA number],Table1[Paid up])</f>
        <v>0</v>
      </c>
      <c r="D129" s="19">
        <f>_xlfn.XLOOKUP(__xlnm._FilterDatabase_15[[#This Row],[SAPSA Number]],'DS Point summary'!A:A,'DS Point summary'!C:C)</f>
        <v>0</v>
      </c>
      <c r="E129" s="19">
        <f>_xlfn.XLOOKUP(__xlnm._FilterDatabase_15[[#This Row],[SAPSA Number]],'DS Point summary'!A:A,'DS Point summary'!D:D)</f>
        <v>0</v>
      </c>
      <c r="F129" s="20">
        <f>_xlfn.XLOOKUP(__xlnm._FilterDatabase_15[[#This Row],[SAPSA Number]],'DS Point summary'!A:A,'DS Point summary'!E:E)</f>
        <v>0</v>
      </c>
      <c r="G129" s="17">
        <f>_xlfn.XLOOKUP(__xlnm._FilterDatabase_15[[#This Row],[SAPSA Number]],'DS Point summary'!A:A,'DS Point summary'!F:F)</f>
        <v>0</v>
      </c>
      <c r="H129" s="33">
        <f>_xlfn.XLOOKUP(__xlnm._FilterDatabase_15[[#This Row],[SAPSA Number]],'DS Point summary'!A:A,'DS Point summary'!G:G)</f>
        <v>0</v>
      </c>
      <c r="I129" s="33" t="s">
        <v>364</v>
      </c>
      <c r="J129" s="34">
        <f>(IF(L129&gt;0,1,0)+(IF(M129&gt;0,1,0))+(IF(N129&gt;0,1,0))+(IF(O129&gt;0,1,0))+(IF(P129&gt;0,1,0))+(IF(Q129&gt;0,1,0))+(IF(R129&gt;0,1,0))+(IF(S129&gt;0,1,0))+(IF(T129&gt;0,1,0))+(IF(U129&gt;0,1,0))+(IF(V129&gt;0,1,0))+(IF(W129&gt;0,1,0)))</f>
        <v>0</v>
      </c>
      <c r="K129" s="22">
        <f>(LARGE(L129:W129,1)+LARGE(L129:W129,2)+LARGE(L129:W129,3)+LARGE(L129:W129,4)+LARGE(L129:W129,5))/5</f>
        <v>0</v>
      </c>
      <c r="L129" s="23">
        <v>0</v>
      </c>
      <c r="M129" s="24">
        <v>0</v>
      </c>
      <c r="N129" s="23">
        <v>0</v>
      </c>
      <c r="O129" s="24">
        <v>0</v>
      </c>
      <c r="P129" s="23">
        <v>0</v>
      </c>
      <c r="Q129" s="24">
        <v>0</v>
      </c>
      <c r="R129" s="23">
        <v>0</v>
      </c>
      <c r="S129" s="24">
        <v>0</v>
      </c>
      <c r="T129" s="23">
        <v>0</v>
      </c>
      <c r="U129" s="24">
        <v>0</v>
      </c>
      <c r="V129" s="23">
        <v>0</v>
      </c>
      <c r="W129" s="24">
        <v>0</v>
      </c>
    </row>
    <row r="130" spans="1:23" x14ac:dyDescent="0.25">
      <c r="A130" s="31">
        <f>RANK(K130,K$2:K$149,0)</f>
        <v>17</v>
      </c>
      <c r="B130" s="32"/>
      <c r="C130" s="25">
        <f>_xlfn.XLOOKUP(__xlnm._FilterDatabase_15[[#This Row],[SAPSA Number]],Table1[SAPSA number],Table1[Paid up])</f>
        <v>0</v>
      </c>
      <c r="D130" s="19">
        <f>_xlfn.XLOOKUP(__xlnm._FilterDatabase_15[[#This Row],[SAPSA Number]],'DS Point summary'!A:A,'DS Point summary'!C:C)</f>
        <v>0</v>
      </c>
      <c r="E130" s="19">
        <f>_xlfn.XLOOKUP(__xlnm._FilterDatabase_15[[#This Row],[SAPSA Number]],'DS Point summary'!A:A,'DS Point summary'!D:D)</f>
        <v>0</v>
      </c>
      <c r="F130" s="20">
        <f>_xlfn.XLOOKUP(__xlnm._FilterDatabase_15[[#This Row],[SAPSA Number]],'DS Point summary'!A:A,'DS Point summary'!E:E)</f>
        <v>0</v>
      </c>
      <c r="G130" s="17">
        <f>_xlfn.XLOOKUP(__xlnm._FilterDatabase_15[[#This Row],[SAPSA Number]],'DS Point summary'!A:A,'DS Point summary'!F:F)</f>
        <v>0</v>
      </c>
      <c r="H130" s="33">
        <f>_xlfn.XLOOKUP(__xlnm._FilterDatabase_15[[#This Row],[SAPSA Number]],'DS Point summary'!A:A,'DS Point summary'!G:G)</f>
        <v>0</v>
      </c>
      <c r="I130" s="33" t="s">
        <v>364</v>
      </c>
      <c r="J130" s="34">
        <f>(IF(L130&gt;0,1,0)+(IF(M130&gt;0,1,0))+(IF(N130&gt;0,1,0))+(IF(O130&gt;0,1,0))+(IF(P130&gt;0,1,0))+(IF(Q130&gt;0,1,0))+(IF(R130&gt;0,1,0))+(IF(S130&gt;0,1,0))+(IF(T130&gt;0,1,0))+(IF(U130&gt;0,1,0))+(IF(V130&gt;0,1,0))+(IF(W130&gt;0,1,0)))</f>
        <v>0</v>
      </c>
      <c r="K130" s="22">
        <f>(LARGE(L130:W130,1)+LARGE(L130:W130,2)+LARGE(L130:W130,3)+LARGE(L130:W130,4)+LARGE(L130:W130,5))/5</f>
        <v>0</v>
      </c>
      <c r="L130" s="23">
        <v>0</v>
      </c>
      <c r="M130" s="24">
        <v>0</v>
      </c>
      <c r="N130" s="23">
        <v>0</v>
      </c>
      <c r="O130" s="24">
        <v>0</v>
      </c>
      <c r="P130" s="23">
        <v>0</v>
      </c>
      <c r="Q130" s="24">
        <v>0</v>
      </c>
      <c r="R130" s="23">
        <v>0</v>
      </c>
      <c r="S130" s="24">
        <v>0</v>
      </c>
      <c r="T130" s="23">
        <v>0</v>
      </c>
      <c r="U130" s="24">
        <v>0</v>
      </c>
      <c r="V130" s="23">
        <v>0</v>
      </c>
      <c r="W130" s="24">
        <v>0</v>
      </c>
    </row>
    <row r="131" spans="1:23" x14ac:dyDescent="0.25">
      <c r="A131" s="31">
        <f>RANK(K131,K$2:K$149,0)</f>
        <v>17</v>
      </c>
      <c r="B131" s="41"/>
      <c r="C131" s="25">
        <f>_xlfn.XLOOKUP(__xlnm._FilterDatabase_15[[#This Row],[SAPSA Number]],Table1[SAPSA number],Table1[Paid up])</f>
        <v>0</v>
      </c>
      <c r="D131" s="19">
        <f>_xlfn.XLOOKUP(__xlnm._FilterDatabase_15[[#This Row],[SAPSA Number]],'DS Point summary'!A:A,'DS Point summary'!C:C)</f>
        <v>0</v>
      </c>
      <c r="E131" s="19">
        <f>_xlfn.XLOOKUP(__xlnm._FilterDatabase_15[[#This Row],[SAPSA Number]],'DS Point summary'!A:A,'DS Point summary'!D:D)</f>
        <v>0</v>
      </c>
      <c r="F131" s="20">
        <f>_xlfn.XLOOKUP(__xlnm._FilterDatabase_15[[#This Row],[SAPSA Number]],'DS Point summary'!A:A,'DS Point summary'!E:E)</f>
        <v>0</v>
      </c>
      <c r="G131" s="17">
        <f>_xlfn.XLOOKUP(__xlnm._FilterDatabase_15[[#This Row],[SAPSA Number]],'DS Point summary'!A:A,'DS Point summary'!F:F)</f>
        <v>0</v>
      </c>
      <c r="H131" s="33">
        <f>_xlfn.XLOOKUP(__xlnm._FilterDatabase_15[[#This Row],[SAPSA Number]],'DS Point summary'!A:A,'DS Point summary'!G:G)</f>
        <v>0</v>
      </c>
      <c r="I131" s="33" t="s">
        <v>364</v>
      </c>
      <c r="J131" s="34">
        <f>(IF(L131&gt;0,1,0)+(IF(M131&gt;0,1,0))+(IF(N131&gt;0,1,0))+(IF(O131&gt;0,1,0))+(IF(P131&gt;0,1,0))+(IF(Q131&gt;0,1,0))+(IF(R131&gt;0,1,0))+(IF(S131&gt;0,1,0))+(IF(T131&gt;0,1,0))+(IF(U131&gt;0,1,0))+(IF(V131&gt;0,1,0))+(IF(W131&gt;0,1,0)))</f>
        <v>0</v>
      </c>
      <c r="K131" s="22">
        <f>(LARGE(L131:W131,1)+LARGE(L131:W131,2)+LARGE(L131:W131,3)+LARGE(L131:W131,4)+LARGE(L131:W131,5))/5</f>
        <v>0</v>
      </c>
      <c r="L131" s="23">
        <v>0</v>
      </c>
      <c r="M131" s="24">
        <v>0</v>
      </c>
      <c r="N131" s="23">
        <v>0</v>
      </c>
      <c r="O131" s="24">
        <v>0</v>
      </c>
      <c r="P131" s="23">
        <v>0</v>
      </c>
      <c r="Q131" s="24">
        <v>0</v>
      </c>
      <c r="R131" s="23">
        <v>0</v>
      </c>
      <c r="S131" s="24">
        <v>0</v>
      </c>
      <c r="T131" s="23">
        <v>0</v>
      </c>
      <c r="U131" s="24">
        <v>0</v>
      </c>
      <c r="V131" s="23">
        <v>0</v>
      </c>
      <c r="W131" s="24">
        <v>0</v>
      </c>
    </row>
    <row r="132" spans="1:23" x14ac:dyDescent="0.25">
      <c r="A132" s="31">
        <f>RANK(K132,K$2:K$149,0)</f>
        <v>17</v>
      </c>
      <c r="B132" s="32"/>
      <c r="C132" s="25">
        <f>_xlfn.XLOOKUP(__xlnm._FilterDatabase_15[[#This Row],[SAPSA Number]],Table1[SAPSA number],Table1[Paid up])</f>
        <v>0</v>
      </c>
      <c r="D132" s="19">
        <f>_xlfn.XLOOKUP(__xlnm._FilterDatabase_15[[#This Row],[SAPSA Number]],'DS Point summary'!A:A,'DS Point summary'!C:C)</f>
        <v>0</v>
      </c>
      <c r="E132" s="19">
        <f>_xlfn.XLOOKUP(__xlnm._FilterDatabase_15[[#This Row],[SAPSA Number]],'DS Point summary'!A:A,'DS Point summary'!D:D)</f>
        <v>0</v>
      </c>
      <c r="F132" s="20">
        <f>_xlfn.XLOOKUP(__xlnm._FilterDatabase_15[[#This Row],[SAPSA Number]],'DS Point summary'!A:A,'DS Point summary'!E:E)</f>
        <v>0</v>
      </c>
      <c r="G132" s="17">
        <f>_xlfn.XLOOKUP(__xlnm._FilterDatabase_15[[#This Row],[SAPSA Number]],'DS Point summary'!A:A,'DS Point summary'!F:F)</f>
        <v>0</v>
      </c>
      <c r="H132" s="33">
        <f>_xlfn.XLOOKUP(__xlnm._FilterDatabase_15[[#This Row],[SAPSA Number]],'DS Point summary'!A:A,'DS Point summary'!G:G)</f>
        <v>0</v>
      </c>
      <c r="I132" s="33" t="s">
        <v>364</v>
      </c>
      <c r="J132" s="34">
        <f>(IF(L132&gt;0,1,0)+(IF(M132&gt;0,1,0))+(IF(N132&gt;0,1,0))+(IF(O132&gt;0,1,0))+(IF(P132&gt;0,1,0))+(IF(Q132&gt;0,1,0))+(IF(R132&gt;0,1,0))+(IF(S132&gt;0,1,0))+(IF(T132&gt;0,1,0))+(IF(U132&gt;0,1,0))+(IF(V132&gt;0,1,0))+(IF(W132&gt;0,1,0)))</f>
        <v>0</v>
      </c>
      <c r="K132" s="22">
        <f>(LARGE(L132:W132,1)+LARGE(L132:W132,2)+LARGE(L132:W132,3)+LARGE(L132:W132,4)+LARGE(L132:W132,5))/5</f>
        <v>0</v>
      </c>
      <c r="L132" s="23">
        <v>0</v>
      </c>
      <c r="M132" s="24">
        <v>0</v>
      </c>
      <c r="N132" s="23">
        <v>0</v>
      </c>
      <c r="O132" s="24">
        <v>0</v>
      </c>
      <c r="P132" s="23">
        <v>0</v>
      </c>
      <c r="Q132" s="24">
        <v>0</v>
      </c>
      <c r="R132" s="23">
        <v>0</v>
      </c>
      <c r="S132" s="24">
        <v>0</v>
      </c>
      <c r="T132" s="23">
        <v>0</v>
      </c>
      <c r="U132" s="24">
        <v>0</v>
      </c>
      <c r="V132" s="23">
        <v>0</v>
      </c>
      <c r="W132" s="24">
        <v>0</v>
      </c>
    </row>
    <row r="133" spans="1:23" x14ac:dyDescent="0.25">
      <c r="A133" s="31">
        <f>RANK(K133,K$2:K$149,0)</f>
        <v>17</v>
      </c>
      <c r="B133" s="32"/>
      <c r="C133" s="25">
        <f>_xlfn.XLOOKUP(__xlnm._FilterDatabase_15[[#This Row],[SAPSA Number]],Table1[SAPSA number],Table1[Paid up])</f>
        <v>0</v>
      </c>
      <c r="D133" s="19">
        <f>_xlfn.XLOOKUP(__xlnm._FilterDatabase_15[[#This Row],[SAPSA Number]],'DS Point summary'!A:A,'DS Point summary'!C:C)</f>
        <v>0</v>
      </c>
      <c r="E133" s="19">
        <f>_xlfn.XLOOKUP(__xlnm._FilterDatabase_15[[#This Row],[SAPSA Number]],'DS Point summary'!A:A,'DS Point summary'!D:D)</f>
        <v>0</v>
      </c>
      <c r="F133" s="20">
        <f>_xlfn.XLOOKUP(__xlnm._FilterDatabase_15[[#This Row],[SAPSA Number]],'DS Point summary'!A:A,'DS Point summary'!E:E)</f>
        <v>0</v>
      </c>
      <c r="G133" s="17">
        <f>_xlfn.XLOOKUP(__xlnm._FilterDatabase_15[[#This Row],[SAPSA Number]],'DS Point summary'!A:A,'DS Point summary'!F:F)</f>
        <v>0</v>
      </c>
      <c r="H133" s="33">
        <f>_xlfn.XLOOKUP(__xlnm._FilterDatabase_15[[#This Row],[SAPSA Number]],'DS Point summary'!A:A,'DS Point summary'!G:G)</f>
        <v>0</v>
      </c>
      <c r="I133" s="33" t="s">
        <v>364</v>
      </c>
      <c r="J133" s="34">
        <f>(IF(L133&gt;0,1,0)+(IF(M133&gt;0,1,0))+(IF(N133&gt;0,1,0))+(IF(O133&gt;0,1,0))+(IF(P133&gt;0,1,0))+(IF(Q133&gt;0,1,0))+(IF(R133&gt;0,1,0))+(IF(S133&gt;0,1,0))+(IF(T133&gt;0,1,0))+(IF(U133&gt;0,1,0))+(IF(V133&gt;0,1,0))+(IF(W133&gt;0,1,0)))</f>
        <v>0</v>
      </c>
      <c r="K133" s="22">
        <f>(LARGE(L133:W133,1)+LARGE(L133:W133,2)+LARGE(L133:W133,3)+LARGE(L133:W133,4)+LARGE(L133:W133,5))/5</f>
        <v>0</v>
      </c>
      <c r="L133" s="23">
        <v>0</v>
      </c>
      <c r="M133" s="24">
        <v>0</v>
      </c>
      <c r="N133" s="23">
        <v>0</v>
      </c>
      <c r="O133" s="24">
        <v>0</v>
      </c>
      <c r="P133" s="23">
        <v>0</v>
      </c>
      <c r="Q133" s="24">
        <v>0</v>
      </c>
      <c r="R133" s="23">
        <v>0</v>
      </c>
      <c r="S133" s="24">
        <v>0</v>
      </c>
      <c r="T133" s="23">
        <v>0</v>
      </c>
      <c r="U133" s="24">
        <v>0</v>
      </c>
      <c r="V133" s="23">
        <v>0</v>
      </c>
      <c r="W133" s="24">
        <v>0</v>
      </c>
    </row>
    <row r="134" spans="1:23" x14ac:dyDescent="0.25">
      <c r="A134" s="31"/>
      <c r="B134" s="32"/>
      <c r="C134" s="25">
        <f>_xlfn.XLOOKUP(__xlnm._FilterDatabase_15[[#This Row],[SAPSA Number]],Table1[SAPSA number],Table1[Paid up])</f>
        <v>0</v>
      </c>
      <c r="D134" s="19">
        <f>_xlfn.XLOOKUP(__xlnm._FilterDatabase_15[[#This Row],[SAPSA Number]],'DS Point summary'!A:A,'DS Point summary'!C:C)</f>
        <v>0</v>
      </c>
      <c r="E134" s="19">
        <f>_xlfn.XLOOKUP(__xlnm._FilterDatabase_15[[#This Row],[SAPSA Number]],'DS Point summary'!A:A,'DS Point summary'!D:D)</f>
        <v>0</v>
      </c>
      <c r="F134" s="20">
        <f>_xlfn.XLOOKUP(__xlnm._FilterDatabase_15[[#This Row],[SAPSA Number]],'DS Point summary'!A:A,'DS Point summary'!E:E)</f>
        <v>0</v>
      </c>
      <c r="G134" s="17">
        <f>_xlfn.XLOOKUP(__xlnm._FilterDatabase_15[[#This Row],[SAPSA Number]],'DS Point summary'!A:A,'DS Point summary'!F:F)</f>
        <v>0</v>
      </c>
      <c r="H134" s="33"/>
      <c r="I134" s="33"/>
      <c r="J134" s="34"/>
      <c r="K134" s="22"/>
      <c r="L134" s="23"/>
      <c r="M134" s="24"/>
      <c r="N134" s="23"/>
      <c r="O134" s="24"/>
      <c r="P134" s="23"/>
      <c r="Q134" s="24"/>
      <c r="R134" s="23"/>
      <c r="S134" s="24"/>
      <c r="T134" s="23"/>
      <c r="U134" s="24"/>
      <c r="V134" s="23"/>
      <c r="W134" s="24"/>
    </row>
    <row r="135" spans="1:23" x14ac:dyDescent="0.25">
      <c r="A135" s="31"/>
      <c r="B135" s="32"/>
      <c r="C135" s="25">
        <f>_xlfn.XLOOKUP(__xlnm._FilterDatabase_15[[#This Row],[SAPSA Number]],Table1[SAPSA number],Table1[Paid up])</f>
        <v>0</v>
      </c>
      <c r="D135" s="19">
        <f>_xlfn.XLOOKUP(__xlnm._FilterDatabase_15[[#This Row],[SAPSA Number]],'DS Point summary'!A:A,'DS Point summary'!C:C)</f>
        <v>0</v>
      </c>
      <c r="E135" s="19">
        <f>_xlfn.XLOOKUP(__xlnm._FilterDatabase_15[[#This Row],[SAPSA Number]],'DS Point summary'!A:A,'DS Point summary'!D:D)</f>
        <v>0</v>
      </c>
      <c r="F135" s="20">
        <f>_xlfn.XLOOKUP(__xlnm._FilterDatabase_15[[#This Row],[SAPSA Number]],'DS Point summary'!A:A,'DS Point summary'!E:E)</f>
        <v>0</v>
      </c>
      <c r="G135" s="17">
        <f>_xlfn.XLOOKUP(__xlnm._FilterDatabase_15[[#This Row],[SAPSA Number]],'DS Point summary'!A:A,'DS Point summary'!F:F)</f>
        <v>0</v>
      </c>
      <c r="H135" s="33"/>
      <c r="I135" s="33"/>
      <c r="J135" s="34"/>
      <c r="K135" s="22"/>
      <c r="L135" s="23"/>
      <c r="M135" s="24"/>
      <c r="N135" s="23"/>
      <c r="O135" s="24"/>
      <c r="P135" s="23"/>
      <c r="Q135" s="24"/>
      <c r="R135" s="23"/>
      <c r="S135" s="24"/>
      <c r="T135" s="23"/>
      <c r="U135" s="24"/>
      <c r="V135" s="23"/>
      <c r="W135" s="24"/>
    </row>
    <row r="136" spans="1:23" x14ac:dyDescent="0.25">
      <c r="A136" s="31"/>
      <c r="B136" s="32"/>
      <c r="C136" s="25">
        <f>_xlfn.XLOOKUP(__xlnm._FilterDatabase_15[[#This Row],[SAPSA Number]],Table1[SAPSA number],Table1[Paid up])</f>
        <v>0</v>
      </c>
      <c r="D136" s="19">
        <f>_xlfn.XLOOKUP(__xlnm._FilterDatabase_15[[#This Row],[SAPSA Number]],'DS Point summary'!A:A,'DS Point summary'!C:C)</f>
        <v>0</v>
      </c>
      <c r="E136" s="19">
        <f>_xlfn.XLOOKUP(__xlnm._FilterDatabase_15[[#This Row],[SAPSA Number]],'DS Point summary'!A:A,'DS Point summary'!D:D)</f>
        <v>0</v>
      </c>
      <c r="F136" s="20">
        <f>_xlfn.XLOOKUP(__xlnm._FilterDatabase_15[[#This Row],[SAPSA Number]],'DS Point summary'!A:A,'DS Point summary'!E:E)</f>
        <v>0</v>
      </c>
      <c r="G136" s="17">
        <f>_xlfn.XLOOKUP(__xlnm._FilterDatabase_15[[#This Row],[SAPSA Number]],'DS Point summary'!A:A,'DS Point summary'!F:F)</f>
        <v>0</v>
      </c>
      <c r="H136" s="33"/>
      <c r="I136" s="33"/>
      <c r="J136" s="34"/>
      <c r="K136" s="22"/>
      <c r="L136" s="23"/>
      <c r="M136" s="24"/>
      <c r="N136" s="23"/>
      <c r="O136" s="24"/>
      <c r="P136" s="23"/>
      <c r="Q136" s="24"/>
      <c r="R136" s="23"/>
      <c r="S136" s="24"/>
      <c r="T136" s="23"/>
      <c r="U136" s="24"/>
      <c r="V136" s="23"/>
      <c r="W136" s="24"/>
    </row>
  </sheetData>
  <sheetProtection algorithmName="SHA-512" hashValue="JvTJJcUZXzIuPMcVAascZCYEAM/CYWpkqSt7RYDTQ1sz8Fl0E3sQ/fX5ZYqwtuX92Ceaa8OziPQm/cfjbmYlug==" saltValue="W/qSmz+/VwFvX2Af0BTa+Q==" spinCount="100000" sheet="1" objects="1" scenarios="1"/>
  <conditionalFormatting sqref="G2:G136">
    <cfRule type="cellIs" dxfId="15" priority="2" stopIfTrue="1" operator="equal">
      <formula>0</formula>
    </cfRule>
  </conditionalFormatting>
  <pageMargins left="0.7" right="0.7" top="0.75" bottom="0.75" header="0.3" footer="0.3"/>
  <pageSetup orientation="portrait" horizontalDpi="0" verticalDpi="0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069320-98D5-410C-8F45-5AEE08DD97CC}">
  <sheetPr codeName="Sheet6">
    <tabColor rgb="FF0070C0"/>
  </sheetPr>
  <dimension ref="A1:AMJ125"/>
  <sheetViews>
    <sheetView zoomScaleNormal="100" workbookViewId="0">
      <pane xSplit="11" ySplit="1" topLeftCell="N88" activePane="bottomRight" state="frozen"/>
      <selection activeCell="D82" sqref="D82"/>
      <selection pane="topRight" activeCell="D82" sqref="D82"/>
      <selection pane="bottomLeft" activeCell="D82" sqref="D82"/>
      <selection pane="bottomRight" activeCell="E13" sqref="E13"/>
    </sheetView>
  </sheetViews>
  <sheetFormatPr defaultRowHeight="15" x14ac:dyDescent="0.25"/>
  <cols>
    <col min="1" max="1" width="10.42578125" style="37" bestFit="1" customWidth="1"/>
    <col min="2" max="2" width="8.7109375" style="64" customWidth="1"/>
    <col min="3" max="3" width="8.5703125" style="64" hidden="1" customWidth="1"/>
    <col min="4" max="4" width="19.7109375" style="16" bestFit="1" customWidth="1"/>
    <col min="5" max="5" width="16.5703125" style="16" bestFit="1" customWidth="1"/>
    <col min="6" max="6" width="8.140625" style="16" customWidth="1"/>
    <col min="7" max="7" width="6.28515625" style="16" customWidth="1"/>
    <col min="8" max="8" width="6.85546875" style="16" hidden="1" customWidth="1"/>
    <col min="9" max="9" width="9.5703125" style="16" customWidth="1"/>
    <col min="10" max="10" width="7.28515625" style="16" customWidth="1"/>
    <col min="11" max="11" width="8.140625" style="38" customWidth="1"/>
    <col min="12" max="23" width="6.85546875" style="16" customWidth="1"/>
    <col min="24" max="1024" width="10.28515625" style="16" customWidth="1"/>
  </cols>
  <sheetData>
    <row r="1" spans="1:23" ht="30" x14ac:dyDescent="0.25">
      <c r="A1" s="10" t="s">
        <v>348</v>
      </c>
      <c r="B1" s="63" t="s">
        <v>317</v>
      </c>
      <c r="C1" s="63" t="s">
        <v>698</v>
      </c>
      <c r="D1" s="11" t="s">
        <v>3</v>
      </c>
      <c r="E1" s="11" t="s">
        <v>4</v>
      </c>
      <c r="F1" s="11" t="s">
        <v>5</v>
      </c>
      <c r="G1" s="12" t="s">
        <v>318</v>
      </c>
      <c r="H1" s="13" t="s">
        <v>8</v>
      </c>
      <c r="I1" s="14" t="s">
        <v>349</v>
      </c>
      <c r="J1" s="14" t="s">
        <v>350</v>
      </c>
      <c r="K1" s="15" t="s">
        <v>351</v>
      </c>
      <c r="L1" s="14" t="s">
        <v>352</v>
      </c>
      <c r="M1" s="14" t="s">
        <v>353</v>
      </c>
      <c r="N1" s="14" t="s">
        <v>354</v>
      </c>
      <c r="O1" s="14" t="s">
        <v>355</v>
      </c>
      <c r="P1" s="14" t="s">
        <v>347</v>
      </c>
      <c r="Q1" s="14" t="s">
        <v>356</v>
      </c>
      <c r="R1" s="14" t="s">
        <v>357</v>
      </c>
      <c r="S1" s="14" t="s">
        <v>358</v>
      </c>
      <c r="T1" s="14" t="s">
        <v>359</v>
      </c>
      <c r="U1" s="14" t="s">
        <v>360</v>
      </c>
      <c r="V1" s="14" t="s">
        <v>361</v>
      </c>
      <c r="W1" s="14" t="s">
        <v>362</v>
      </c>
    </row>
    <row r="2" spans="1:23" ht="14.45" customHeight="1" x14ac:dyDescent="0.25">
      <c r="A2" s="17">
        <f t="shared" ref="A2:A23" si="0">RANK(K2,K$2:K$135,0)</f>
        <v>1</v>
      </c>
      <c r="B2" s="18">
        <v>2651</v>
      </c>
      <c r="C2" s="18" t="str">
        <f>_xlfn.XLOOKUP(__xlnm._FilterDatabase_157[[#This Row],[SAPSA Number]],Table1[SAPSA number],Table1[Paid up])</f>
        <v>Y</v>
      </c>
      <c r="D2" s="19" t="s">
        <v>247</v>
      </c>
      <c r="E2" s="19" t="s">
        <v>248</v>
      </c>
      <c r="F2" s="20" t="s">
        <v>249</v>
      </c>
      <c r="G2" s="17" t="str">
        <f ca="1">_xlfn.XLOOKUP(__xlnm._FilterDatabase_157[[#This Row],[SAPSA Number]],'DS Point summary'!A:A,'DS Point summary'!F:F)</f>
        <v>S</v>
      </c>
      <c r="H2" s="19">
        <f ca="1">_xlfn.XLOOKUP(__xlnm._FilterDatabase_157[[#This Row],[SAPSA Number]],'DS Point summary'!A:A,'DS Point summary'!G:G)</f>
        <v>50</v>
      </c>
      <c r="I2" s="19" t="s">
        <v>373</v>
      </c>
      <c r="J2" s="21">
        <f t="shared" ref="J2:J33" si="1">(IF(L2&gt;0,1,0)+(IF(M2&gt;0,1,0))+(IF(N2&gt;0,1,0))+(IF(O2&gt;0,1,0))+(IF(P2&gt;0,1,0))+(IF(Q2&gt;0,1,0))+(IF(R2&gt;0,1,0))+(IF(S2&gt;0,1,0))+(IF(T2&gt;0,1,0))+(IF(U2&gt;0,1,0))+(IF(V2&gt;0,1,0))+(IF(W2&gt;0,1,0)))</f>
        <v>5</v>
      </c>
      <c r="K2" s="22">
        <f>(LARGE(L2:W2,1)+LARGE(L2:W2,2)+LARGE(L2:W2,3)+LARGE(L2:W2,4)+LARGE(L2:W2,5))/5</f>
        <v>87.794839999999994</v>
      </c>
      <c r="L2" s="23">
        <v>100</v>
      </c>
      <c r="M2" s="24">
        <v>100</v>
      </c>
      <c r="N2" s="83">
        <v>0</v>
      </c>
      <c r="O2" s="84">
        <v>100</v>
      </c>
      <c r="P2" s="83">
        <v>0</v>
      </c>
      <c r="Q2" s="84">
        <v>66.282399999999996</v>
      </c>
      <c r="R2" s="83">
        <v>0</v>
      </c>
      <c r="S2" s="84">
        <v>0</v>
      </c>
      <c r="T2" s="83">
        <v>0</v>
      </c>
      <c r="U2" s="84">
        <v>0</v>
      </c>
      <c r="V2" s="83">
        <v>72.691800000000001</v>
      </c>
      <c r="W2" s="84">
        <v>0</v>
      </c>
    </row>
    <row r="3" spans="1:23" ht="14.45" customHeight="1" x14ac:dyDescent="0.25">
      <c r="A3" s="17">
        <f t="shared" si="0"/>
        <v>2</v>
      </c>
      <c r="B3" s="100">
        <v>1113</v>
      </c>
      <c r="C3" s="18" t="str">
        <f>_xlfn.XLOOKUP(__xlnm._FilterDatabase_157[[#This Row],[SAPSA Number]],Table1[SAPSA number],Table1[Paid up])</f>
        <v>Y</v>
      </c>
      <c r="D3" s="39" t="str">
        <f>_xlfn.XLOOKUP(__xlnm._FilterDatabase_157[[#This Row],[SAPSA Number]],'DS Point summary'!A:A,'DS Point summary'!C:C)</f>
        <v>Frik</v>
      </c>
      <c r="E3" s="39" t="str">
        <f>_xlfn.XLOOKUP(__xlnm._FilterDatabase_157[[#This Row],[SAPSA Number]],'DS Point summary'!A:A,'DS Point summary'!D:D)</f>
        <v>Truter</v>
      </c>
      <c r="F3" s="20" t="str">
        <f>_xlfn.XLOOKUP(__xlnm._FilterDatabase_157[[#This Row],[SAPSA Number]],'DS Point summary'!A:A,'DS Point summary'!E:E)</f>
        <v>FC</v>
      </c>
      <c r="G3" s="17" t="str">
        <f ca="1">_xlfn.XLOOKUP(__xlnm._FilterDatabase_157[[#This Row],[SAPSA Number]],'DS Point summary'!A:A,'DS Point summary'!F:F)</f>
        <v>SS</v>
      </c>
      <c r="H3" s="19">
        <f ca="1">_xlfn.XLOOKUP(__xlnm._FilterDatabase_157[[#This Row],[SAPSA Number]],'DS Point summary'!A:A,'DS Point summary'!G:G)</f>
        <v>60</v>
      </c>
      <c r="I3" s="19" t="s">
        <v>373</v>
      </c>
      <c r="J3" s="21">
        <f t="shared" si="1"/>
        <v>5</v>
      </c>
      <c r="K3" s="22">
        <f>(LARGE(L3:W3,1)+LARGE(L3:W3,2)+LARGE(L3:W3,3)+LARGE(L3:W3,4)+LARGE(L3:W3,5))/5</f>
        <v>84.440860000000001</v>
      </c>
      <c r="L3" s="23">
        <v>0</v>
      </c>
      <c r="M3" s="24">
        <v>0</v>
      </c>
      <c r="N3" s="83">
        <v>0</v>
      </c>
      <c r="O3" s="84">
        <v>0</v>
      </c>
      <c r="P3" s="83">
        <v>0</v>
      </c>
      <c r="Q3" s="84">
        <v>43.201500000000003</v>
      </c>
      <c r="R3" s="83">
        <v>0</v>
      </c>
      <c r="S3" s="84">
        <v>100</v>
      </c>
      <c r="T3" s="83">
        <v>0</v>
      </c>
      <c r="U3" s="84">
        <v>100</v>
      </c>
      <c r="V3" s="83">
        <v>79.002799999999993</v>
      </c>
      <c r="W3" s="84">
        <v>100</v>
      </c>
    </row>
    <row r="4" spans="1:23" ht="14.45" customHeight="1" x14ac:dyDescent="0.25">
      <c r="A4" s="17">
        <f t="shared" si="0"/>
        <v>3</v>
      </c>
      <c r="B4" s="18">
        <v>7028</v>
      </c>
      <c r="C4" s="18" t="str">
        <f>_xlfn.XLOOKUP(__xlnm._FilterDatabase_157[[#This Row],[SAPSA Number]],Table1[SAPSA number],Table1[Paid up])</f>
        <v>Y</v>
      </c>
      <c r="D4" s="39" t="str">
        <f>_xlfn.XLOOKUP(__xlnm._FilterDatabase_157[[#This Row],[SAPSA Number]],'DS Point summary'!A:A,'DS Point summary'!C:C)</f>
        <v>Christine</v>
      </c>
      <c r="E4" s="39" t="str">
        <f>_xlfn.XLOOKUP(__xlnm._FilterDatabase_157[[#This Row],[SAPSA Number]],'DS Point summary'!A:A,'DS Point summary'!D:D)</f>
        <v>van der Walt</v>
      </c>
      <c r="F4" s="20" t="str">
        <f>_xlfn.XLOOKUP(__xlnm._FilterDatabase_157[[#This Row],[SAPSA Number]],'DS Point summary'!A:A,'DS Point summary'!E:E)</f>
        <v>C</v>
      </c>
      <c r="G4" s="17" t="str">
        <f>_xlfn.XLOOKUP(__xlnm._FilterDatabase_157[[#This Row],[SAPSA Number]],'DS Point summary'!A:A,'DS Point summary'!F:F)</f>
        <v>Lady</v>
      </c>
      <c r="H4" s="19">
        <f ca="1">_xlfn.XLOOKUP(__xlnm._FilterDatabase_157[[#This Row],[SAPSA Number]],'DS Point summary'!A:A,'DS Point summary'!G:G)</f>
        <v>42</v>
      </c>
      <c r="I4" s="19" t="s">
        <v>373</v>
      </c>
      <c r="J4" s="21">
        <f t="shared" si="1"/>
        <v>4</v>
      </c>
      <c r="K4" s="22">
        <f>(LARGE(L4:W4,1)+LARGE(L4:W4,2)+LARGE(L4:W4,3)+LARGE(L4:W4,4)+LARGE(L4:W4,5))/5</f>
        <v>46.183019999999999</v>
      </c>
      <c r="L4" s="23">
        <v>0</v>
      </c>
      <c r="M4" s="24">
        <v>0</v>
      </c>
      <c r="N4" s="23">
        <v>0</v>
      </c>
      <c r="O4" s="24">
        <v>20.773499999999999</v>
      </c>
      <c r="P4" s="23">
        <v>100</v>
      </c>
      <c r="Q4" s="24">
        <v>27.493400000000001</v>
      </c>
      <c r="R4" s="23">
        <v>0</v>
      </c>
      <c r="S4" s="24">
        <v>82.648200000000003</v>
      </c>
      <c r="T4" s="23">
        <v>0</v>
      </c>
      <c r="U4" s="24">
        <v>0</v>
      </c>
      <c r="V4" s="23">
        <v>0</v>
      </c>
      <c r="W4" s="84">
        <v>0</v>
      </c>
    </row>
    <row r="5" spans="1:23" ht="14.45" customHeight="1" x14ac:dyDescent="0.25">
      <c r="A5" s="17">
        <f t="shared" si="0"/>
        <v>4</v>
      </c>
      <c r="B5" s="100">
        <v>3173</v>
      </c>
      <c r="C5" s="18" t="str">
        <f>_xlfn.XLOOKUP(__xlnm._FilterDatabase_157[[#This Row],[SAPSA Number]],Table1[SAPSA number],Table1[Paid up])</f>
        <v>Y</v>
      </c>
      <c r="D5" s="39" t="str">
        <f>_xlfn.XLOOKUP(__xlnm._FilterDatabase_157[[#This Row],[SAPSA Number]],'DS Point summary'!A:A,'DS Point summary'!C:C)</f>
        <v>Garrett-John</v>
      </c>
      <c r="E5" s="39" t="str">
        <f>_xlfn.XLOOKUP(__xlnm._FilterDatabase_157[[#This Row],[SAPSA Number]],'DS Point summary'!A:A,'DS Point summary'!D:D)</f>
        <v>Evans</v>
      </c>
      <c r="F5" s="20" t="str">
        <f>_xlfn.XLOOKUP(__xlnm._FilterDatabase_157[[#This Row],[SAPSA Number]],'DS Point summary'!A:A,'DS Point summary'!E:E)</f>
        <v>G-J</v>
      </c>
      <c r="G5" s="17" t="str">
        <f ca="1">_xlfn.XLOOKUP(__xlnm._FilterDatabase_157[[#This Row],[SAPSA Number]],'DS Point summary'!A:A,'DS Point summary'!F:F)</f>
        <v xml:space="preserve"> </v>
      </c>
      <c r="H5" s="19">
        <f ca="1">_xlfn.XLOOKUP(__xlnm._FilterDatabase_157[[#This Row],[SAPSA Number]],'DS Point summary'!A:A,'DS Point summary'!G:G)</f>
        <v>31</v>
      </c>
      <c r="I5" s="19" t="s">
        <v>373</v>
      </c>
      <c r="J5" s="21">
        <f t="shared" si="1"/>
        <v>1</v>
      </c>
      <c r="K5" s="22">
        <f>(LARGE(L5:W5,1)+LARGE(L5:W5,2)+LARGE(L5:W5,3)+LARGE(L5:W5,4)+LARGE(L5:W5,5))/5</f>
        <v>20</v>
      </c>
      <c r="L5" s="23">
        <v>0</v>
      </c>
      <c r="M5" s="24">
        <v>0</v>
      </c>
      <c r="N5" s="23">
        <v>0</v>
      </c>
      <c r="O5" s="24">
        <v>0</v>
      </c>
      <c r="P5" s="23">
        <v>0</v>
      </c>
      <c r="Q5" s="24">
        <v>100</v>
      </c>
      <c r="R5" s="23">
        <v>0</v>
      </c>
      <c r="S5" s="24">
        <v>0</v>
      </c>
      <c r="T5" s="23">
        <v>0</v>
      </c>
      <c r="U5" s="24">
        <v>0</v>
      </c>
      <c r="V5" s="23">
        <v>0</v>
      </c>
      <c r="W5" s="84">
        <v>0</v>
      </c>
    </row>
    <row r="6" spans="1:23" ht="14.45" customHeight="1" x14ac:dyDescent="0.25">
      <c r="A6" s="17">
        <f t="shared" si="0"/>
        <v>4</v>
      </c>
      <c r="B6" s="100">
        <v>3832</v>
      </c>
      <c r="C6" s="18" t="str">
        <f>_xlfn.XLOOKUP(__xlnm._FilterDatabase_157[[#This Row],[SAPSA Number]],Table1[SAPSA number],Table1[Paid up])</f>
        <v>Y</v>
      </c>
      <c r="D6" s="39" t="str">
        <f>_xlfn.XLOOKUP(__xlnm._FilterDatabase_157[[#This Row],[SAPSA Number]],'DS Point summary'!A:A,'DS Point summary'!C:C)</f>
        <v>Dion Rowlands</v>
      </c>
      <c r="E6" s="39" t="str">
        <f>_xlfn.XLOOKUP(__xlnm._FilterDatabase_157[[#This Row],[SAPSA Number]],'DS Point summary'!A:A,'DS Point summary'!D:D)</f>
        <v>Stead</v>
      </c>
      <c r="F6" s="20" t="str">
        <f>_xlfn.XLOOKUP(__xlnm._FilterDatabase_157[[#This Row],[SAPSA Number]],'DS Point summary'!A:A,'DS Point summary'!E:E)</f>
        <v>DR</v>
      </c>
      <c r="G6" s="17" t="str">
        <f ca="1">_xlfn.XLOOKUP(__xlnm._FilterDatabase_157[[#This Row],[SAPSA Number]],'DS Point summary'!A:A,'DS Point summary'!F:F)</f>
        <v>S</v>
      </c>
      <c r="H6" s="19">
        <f ca="1">_xlfn.XLOOKUP(__xlnm._FilterDatabase_157[[#This Row],[SAPSA Number]],'DS Point summary'!A:A,'DS Point summary'!G:G)</f>
        <v>52</v>
      </c>
      <c r="I6" s="19" t="s">
        <v>373</v>
      </c>
      <c r="J6" s="21">
        <f t="shared" si="1"/>
        <v>1</v>
      </c>
      <c r="K6" s="22">
        <f>(LARGE(L6:W6,1)+LARGE(L6:W6,2)+LARGE(L6:W6,3)+LARGE(L6:W6,4)+LARGE(L6:W6,5))/5</f>
        <v>20</v>
      </c>
      <c r="L6" s="23">
        <v>0</v>
      </c>
      <c r="M6" s="24">
        <v>0</v>
      </c>
      <c r="N6" s="23">
        <v>0</v>
      </c>
      <c r="O6" s="24">
        <v>0</v>
      </c>
      <c r="P6" s="23">
        <v>0</v>
      </c>
      <c r="Q6" s="24">
        <v>0</v>
      </c>
      <c r="R6" s="23">
        <v>0</v>
      </c>
      <c r="S6" s="24">
        <v>0</v>
      </c>
      <c r="T6" s="23">
        <v>0</v>
      </c>
      <c r="U6" s="24">
        <v>0</v>
      </c>
      <c r="V6" s="23">
        <v>100</v>
      </c>
      <c r="W6" s="84">
        <v>0</v>
      </c>
    </row>
    <row r="7" spans="1:23" ht="14.45" customHeight="1" x14ac:dyDescent="0.25">
      <c r="A7" s="17">
        <f t="shared" si="0"/>
        <v>6</v>
      </c>
      <c r="B7" s="100">
        <v>2688</v>
      </c>
      <c r="C7" s="18" t="str">
        <f>_xlfn.XLOOKUP(__xlnm._FilterDatabase_157[[#This Row],[SAPSA Number]],Table1[SAPSA number],Table1[Paid up])</f>
        <v>Y</v>
      </c>
      <c r="D7" s="39" t="str">
        <f>_xlfn.XLOOKUP(__xlnm._FilterDatabase_157[[#This Row],[SAPSA Number]],'DS Point summary'!A:A,'DS Point summary'!C:C)</f>
        <v>Durandt Hendrik</v>
      </c>
      <c r="E7" s="39" t="str">
        <f>_xlfn.XLOOKUP(__xlnm._FilterDatabase_157[[#This Row],[SAPSA Number]],'DS Point summary'!A:A,'DS Point summary'!D:D)</f>
        <v>Storm</v>
      </c>
      <c r="F7" s="20" t="str">
        <f>_xlfn.XLOOKUP(__xlnm._FilterDatabase_157[[#This Row],[SAPSA Number]],'DS Point summary'!A:A,'DS Point summary'!E:E)</f>
        <v>DH</v>
      </c>
      <c r="G7" s="17" t="str">
        <f ca="1">_xlfn.XLOOKUP(__xlnm._FilterDatabase_157[[#This Row],[SAPSA Number]],'DS Point summary'!A:A,'DS Point summary'!F:F)</f>
        <v xml:space="preserve"> </v>
      </c>
      <c r="H7" s="19">
        <f ca="1">_xlfn.XLOOKUP(__xlnm._FilterDatabase_157[[#This Row],[SAPSA Number]],'DS Point summary'!A:A,'DS Point summary'!G:G)</f>
        <v>22</v>
      </c>
      <c r="I7" s="19" t="s">
        <v>373</v>
      </c>
      <c r="J7" s="21">
        <f t="shared" si="1"/>
        <v>1</v>
      </c>
      <c r="K7" s="22">
        <f>(LARGE(L7:W7,1)+LARGE(L7:W7,2)+LARGE(L7:W7,3)+LARGE(L7:W7,4)+LARGE(L7:W7,5))/5</f>
        <v>17.706</v>
      </c>
      <c r="L7" s="23">
        <v>0</v>
      </c>
      <c r="M7" s="24">
        <v>0</v>
      </c>
      <c r="N7" s="23">
        <v>0</v>
      </c>
      <c r="O7" s="24">
        <v>0</v>
      </c>
      <c r="P7" s="23">
        <v>0</v>
      </c>
      <c r="Q7" s="24">
        <v>0</v>
      </c>
      <c r="R7" s="23">
        <v>0</v>
      </c>
      <c r="S7" s="24">
        <v>0</v>
      </c>
      <c r="T7" s="23">
        <v>0</v>
      </c>
      <c r="U7" s="24">
        <v>0</v>
      </c>
      <c r="V7" s="23">
        <v>88.53</v>
      </c>
      <c r="W7" s="84">
        <v>0</v>
      </c>
    </row>
    <row r="8" spans="1:23" ht="14.45" customHeight="1" x14ac:dyDescent="0.25">
      <c r="A8" s="17">
        <f t="shared" si="0"/>
        <v>7</v>
      </c>
      <c r="B8" s="100">
        <v>807</v>
      </c>
      <c r="C8" s="18" t="str">
        <f>_xlfn.XLOOKUP(__xlnm._FilterDatabase_157[[#This Row],[SAPSA Number]],Table1[SAPSA number],Table1[Paid up])</f>
        <v>Y</v>
      </c>
      <c r="D8" s="39" t="str">
        <f>_xlfn.XLOOKUP(__xlnm._FilterDatabase_157[[#This Row],[SAPSA Number]],'DS Point summary'!A:A,'DS Point summary'!C:C)</f>
        <v>Frederik Christoffel</v>
      </c>
      <c r="E8" s="39" t="str">
        <f>_xlfn.XLOOKUP(__xlnm._FilterDatabase_157[[#This Row],[SAPSA Number]],'DS Point summary'!A:A,'DS Point summary'!D:D)</f>
        <v>Truter</v>
      </c>
      <c r="F8" s="20" t="str">
        <f>_xlfn.XLOOKUP(__xlnm._FilterDatabase_157[[#This Row],[SAPSA Number]],'DS Point summary'!A:A,'DS Point summary'!E:E)</f>
        <v>FC</v>
      </c>
      <c r="G8" s="17" t="str">
        <f ca="1">_xlfn.XLOOKUP(__xlnm._FilterDatabase_157[[#This Row],[SAPSA Number]],'DS Point summary'!A:A,'DS Point summary'!F:F)</f>
        <v xml:space="preserve"> </v>
      </c>
      <c r="H8" s="19">
        <f ca="1">_xlfn.XLOOKUP(__xlnm._FilterDatabase_157[[#This Row],[SAPSA Number]],'DS Point summary'!A:A,'DS Point summary'!G:G)</f>
        <v>22</v>
      </c>
      <c r="I8" s="19" t="s">
        <v>373</v>
      </c>
      <c r="J8" s="21">
        <f t="shared" si="1"/>
        <v>1</v>
      </c>
      <c r="K8" s="22">
        <f>(LARGE(L8:W8,1)+LARGE(L8:W8,2)+LARGE(L8:W8,3)+LARGE(L8:W8,4)+LARGE(L8:W8,5))/5</f>
        <v>14.703139999999999</v>
      </c>
      <c r="L8" s="23">
        <v>0</v>
      </c>
      <c r="M8" s="24">
        <v>0</v>
      </c>
      <c r="N8" s="23">
        <v>0</v>
      </c>
      <c r="O8" s="24">
        <v>0</v>
      </c>
      <c r="P8" s="23">
        <v>0</v>
      </c>
      <c r="Q8" s="24">
        <v>0</v>
      </c>
      <c r="R8" s="23">
        <v>0</v>
      </c>
      <c r="S8" s="24">
        <v>0</v>
      </c>
      <c r="T8" s="23">
        <v>0</v>
      </c>
      <c r="U8" s="24">
        <v>0</v>
      </c>
      <c r="V8" s="23">
        <v>73.515699999999995</v>
      </c>
      <c r="W8" s="84">
        <v>0</v>
      </c>
    </row>
    <row r="9" spans="1:23" ht="14.45" customHeight="1" x14ac:dyDescent="0.25">
      <c r="A9" s="17">
        <f t="shared" si="0"/>
        <v>8</v>
      </c>
      <c r="B9" s="100"/>
      <c r="C9" s="18">
        <f>_xlfn.XLOOKUP(__xlnm._FilterDatabase_157[[#This Row],[SAPSA Number]],Table1[SAPSA number],Table1[Paid up])</f>
        <v>0</v>
      </c>
      <c r="D9" s="39">
        <f>_xlfn.XLOOKUP(__xlnm._FilterDatabase_157[[#This Row],[SAPSA Number]],'DS Point summary'!A:A,'DS Point summary'!C:C)</f>
        <v>0</v>
      </c>
      <c r="E9" s="39">
        <f>_xlfn.XLOOKUP(__xlnm._FilterDatabase_157[[#This Row],[SAPSA Number]],'DS Point summary'!A:A,'DS Point summary'!D:D)</f>
        <v>0</v>
      </c>
      <c r="F9" s="20">
        <f>_xlfn.XLOOKUP(__xlnm._FilterDatabase_157[[#This Row],[SAPSA Number]],'DS Point summary'!A:A,'DS Point summary'!E:E)</f>
        <v>0</v>
      </c>
      <c r="G9" s="17">
        <f>_xlfn.XLOOKUP(__xlnm._FilterDatabase_157[[#This Row],[SAPSA Number]],'DS Point summary'!A:A,'DS Point summary'!F:F)</f>
        <v>0</v>
      </c>
      <c r="H9" s="19">
        <f>_xlfn.XLOOKUP(__xlnm._FilterDatabase_157[[#This Row],[SAPSA Number]],'DS Point summary'!A:A,'DS Point summary'!G:G)</f>
        <v>0</v>
      </c>
      <c r="I9" s="19" t="s">
        <v>373</v>
      </c>
      <c r="J9" s="21">
        <f t="shared" si="1"/>
        <v>0</v>
      </c>
      <c r="K9" s="22">
        <f>(LARGE(L9:W9,1)+LARGE(L9:W9,2)+LARGE(L9:W9,3)+LARGE(L9:W9,4)+LARGE(L9:W9,5))/5</f>
        <v>0</v>
      </c>
      <c r="L9" s="23">
        <v>0</v>
      </c>
      <c r="M9" s="24">
        <v>0</v>
      </c>
      <c r="N9" s="23">
        <v>0</v>
      </c>
      <c r="O9" s="24">
        <v>0</v>
      </c>
      <c r="P9" s="23">
        <v>0</v>
      </c>
      <c r="Q9" s="24">
        <v>0</v>
      </c>
      <c r="R9" s="23">
        <v>0</v>
      </c>
      <c r="S9" s="24">
        <v>0</v>
      </c>
      <c r="T9" s="23">
        <v>0</v>
      </c>
      <c r="U9" s="24">
        <v>0</v>
      </c>
      <c r="V9" s="23">
        <v>0</v>
      </c>
      <c r="W9" s="84">
        <v>0</v>
      </c>
    </row>
    <row r="10" spans="1:23" ht="14.45" customHeight="1" x14ac:dyDescent="0.25">
      <c r="A10" s="17">
        <f t="shared" si="0"/>
        <v>8</v>
      </c>
      <c r="B10" s="100"/>
      <c r="C10" s="18">
        <f>_xlfn.XLOOKUP(__xlnm._FilterDatabase_157[[#This Row],[SAPSA Number]],Table1[SAPSA number],Table1[Paid up])</f>
        <v>0</v>
      </c>
      <c r="D10" s="39">
        <f>_xlfn.XLOOKUP(__xlnm._FilterDatabase_157[[#This Row],[SAPSA Number]],'DS Point summary'!A:A,'DS Point summary'!C:C)</f>
        <v>0</v>
      </c>
      <c r="E10" s="39">
        <f>_xlfn.XLOOKUP(__xlnm._FilterDatabase_157[[#This Row],[SAPSA Number]],'DS Point summary'!A:A,'DS Point summary'!D:D)</f>
        <v>0</v>
      </c>
      <c r="F10" s="20">
        <f>_xlfn.XLOOKUP(__xlnm._FilterDatabase_157[[#This Row],[SAPSA Number]],'DS Point summary'!A:A,'DS Point summary'!E:E)</f>
        <v>0</v>
      </c>
      <c r="G10" s="17">
        <f>_xlfn.XLOOKUP(__xlnm._FilterDatabase_157[[#This Row],[SAPSA Number]],'DS Point summary'!A:A,'DS Point summary'!F:F)</f>
        <v>0</v>
      </c>
      <c r="H10" s="19">
        <f>_xlfn.XLOOKUP(__xlnm._FilterDatabase_157[[#This Row],[SAPSA Number]],'DS Point summary'!A:A,'DS Point summary'!G:G)</f>
        <v>0</v>
      </c>
      <c r="I10" s="19" t="s">
        <v>373</v>
      </c>
      <c r="J10" s="21">
        <f t="shared" si="1"/>
        <v>0</v>
      </c>
      <c r="K10" s="22">
        <f t="shared" ref="K2:K33" si="2">(LARGE(L10:U10,1)+LARGE(L10:U10,2)+LARGE(L10:U10,3)+LARGE(L10:U10,4)+LARGE(L10:U10,5))/5</f>
        <v>0</v>
      </c>
      <c r="L10" s="23">
        <v>0</v>
      </c>
      <c r="M10" s="24">
        <v>0</v>
      </c>
      <c r="N10" s="23">
        <v>0</v>
      </c>
      <c r="O10" s="24">
        <v>0</v>
      </c>
      <c r="P10" s="23">
        <v>0</v>
      </c>
      <c r="Q10" s="24">
        <v>0</v>
      </c>
      <c r="R10" s="23">
        <v>0</v>
      </c>
      <c r="S10" s="24">
        <v>0</v>
      </c>
      <c r="T10" s="23">
        <v>0</v>
      </c>
      <c r="U10" s="24">
        <v>0</v>
      </c>
      <c r="V10" s="23">
        <v>0</v>
      </c>
      <c r="W10" s="84">
        <v>0</v>
      </c>
    </row>
    <row r="11" spans="1:23" ht="14.45" customHeight="1" x14ac:dyDescent="0.25">
      <c r="A11" s="17">
        <f t="shared" si="0"/>
        <v>8</v>
      </c>
      <c r="B11" s="100"/>
      <c r="C11" s="18">
        <f>_xlfn.XLOOKUP(__xlnm._FilterDatabase_157[[#This Row],[SAPSA Number]],Table1[SAPSA number],Table1[Paid up])</f>
        <v>0</v>
      </c>
      <c r="D11" s="39">
        <f>_xlfn.XLOOKUP(__xlnm._FilterDatabase_157[[#This Row],[SAPSA Number]],'DS Point summary'!A:A,'DS Point summary'!C:C)</f>
        <v>0</v>
      </c>
      <c r="E11" s="39">
        <f>_xlfn.XLOOKUP(__xlnm._FilterDatabase_157[[#This Row],[SAPSA Number]],'DS Point summary'!A:A,'DS Point summary'!D:D)</f>
        <v>0</v>
      </c>
      <c r="F11" s="20">
        <f>_xlfn.XLOOKUP(__xlnm._FilterDatabase_157[[#This Row],[SAPSA Number]],'DS Point summary'!A:A,'DS Point summary'!E:E)</f>
        <v>0</v>
      </c>
      <c r="G11" s="17">
        <f>_xlfn.XLOOKUP(__xlnm._FilterDatabase_157[[#This Row],[SAPSA Number]],'DS Point summary'!A:A,'DS Point summary'!F:F)</f>
        <v>0</v>
      </c>
      <c r="H11" s="19">
        <f>_xlfn.XLOOKUP(__xlnm._FilterDatabase_157[[#This Row],[SAPSA Number]],'DS Point summary'!A:A,'DS Point summary'!G:G)</f>
        <v>0</v>
      </c>
      <c r="I11" s="19" t="s">
        <v>373</v>
      </c>
      <c r="J11" s="21">
        <f t="shared" si="1"/>
        <v>0</v>
      </c>
      <c r="K11" s="22">
        <f t="shared" si="2"/>
        <v>0</v>
      </c>
      <c r="L11" s="23">
        <v>0</v>
      </c>
      <c r="M11" s="24">
        <v>0</v>
      </c>
      <c r="N11" s="23">
        <v>0</v>
      </c>
      <c r="O11" s="24">
        <v>0</v>
      </c>
      <c r="P11" s="23">
        <v>0</v>
      </c>
      <c r="Q11" s="24">
        <v>0</v>
      </c>
      <c r="R11" s="23">
        <v>0</v>
      </c>
      <c r="S11" s="24">
        <v>0</v>
      </c>
      <c r="T11" s="23">
        <v>0</v>
      </c>
      <c r="U11" s="24">
        <v>0</v>
      </c>
      <c r="V11" s="23">
        <v>0</v>
      </c>
      <c r="W11" s="84">
        <v>0</v>
      </c>
    </row>
    <row r="12" spans="1:23" ht="14.45" customHeight="1" x14ac:dyDescent="0.25">
      <c r="A12" s="17">
        <f t="shared" si="0"/>
        <v>8</v>
      </c>
      <c r="B12" s="100"/>
      <c r="C12" s="18">
        <f>_xlfn.XLOOKUP(__xlnm._FilterDatabase_157[[#This Row],[SAPSA Number]],Table1[SAPSA number],Table1[Paid up])</f>
        <v>0</v>
      </c>
      <c r="D12" s="39">
        <f>_xlfn.XLOOKUP(__xlnm._FilterDatabase_157[[#This Row],[SAPSA Number]],'DS Point summary'!A:A,'DS Point summary'!C:C)</f>
        <v>0</v>
      </c>
      <c r="E12" s="39">
        <f>_xlfn.XLOOKUP(__xlnm._FilterDatabase_157[[#This Row],[SAPSA Number]],'DS Point summary'!A:A,'DS Point summary'!D:D)</f>
        <v>0</v>
      </c>
      <c r="F12" s="20">
        <f>_xlfn.XLOOKUP(__xlnm._FilterDatabase_157[[#This Row],[SAPSA Number]],'DS Point summary'!A:A,'DS Point summary'!E:E)</f>
        <v>0</v>
      </c>
      <c r="G12" s="17">
        <f>_xlfn.XLOOKUP(__xlnm._FilterDatabase_157[[#This Row],[SAPSA Number]],'DS Point summary'!A:A,'DS Point summary'!F:F)</f>
        <v>0</v>
      </c>
      <c r="H12" s="19">
        <f>_xlfn.XLOOKUP(__xlnm._FilterDatabase_157[[#This Row],[SAPSA Number]],'DS Point summary'!A:A,'DS Point summary'!G:G)</f>
        <v>0</v>
      </c>
      <c r="I12" s="19" t="s">
        <v>373</v>
      </c>
      <c r="J12" s="21">
        <f t="shared" si="1"/>
        <v>0</v>
      </c>
      <c r="K12" s="22">
        <f t="shared" si="2"/>
        <v>0</v>
      </c>
      <c r="L12" s="23">
        <v>0</v>
      </c>
      <c r="M12" s="24">
        <v>0</v>
      </c>
      <c r="N12" s="23">
        <v>0</v>
      </c>
      <c r="O12" s="24">
        <v>0</v>
      </c>
      <c r="P12" s="23">
        <v>0</v>
      </c>
      <c r="Q12" s="24">
        <v>0</v>
      </c>
      <c r="R12" s="23">
        <v>0</v>
      </c>
      <c r="S12" s="24">
        <v>0</v>
      </c>
      <c r="T12" s="23">
        <v>0</v>
      </c>
      <c r="U12" s="24">
        <v>0</v>
      </c>
      <c r="V12" s="23">
        <v>0</v>
      </c>
      <c r="W12" s="84">
        <v>0</v>
      </c>
    </row>
    <row r="13" spans="1:23" ht="14.45" customHeight="1" x14ac:dyDescent="0.25">
      <c r="A13" s="17">
        <f t="shared" si="0"/>
        <v>8</v>
      </c>
      <c r="B13" s="100"/>
      <c r="C13" s="18">
        <f>_xlfn.XLOOKUP(__xlnm._FilterDatabase_157[[#This Row],[SAPSA Number]],Table1[SAPSA number],Table1[Paid up])</f>
        <v>0</v>
      </c>
      <c r="D13" s="39">
        <f>_xlfn.XLOOKUP(__xlnm._FilterDatabase_157[[#This Row],[SAPSA Number]],'DS Point summary'!A:A,'DS Point summary'!C:C)</f>
        <v>0</v>
      </c>
      <c r="E13" s="39">
        <f>_xlfn.XLOOKUP(__xlnm._FilterDatabase_157[[#This Row],[SAPSA Number]],'DS Point summary'!A:A,'DS Point summary'!D:D)</f>
        <v>0</v>
      </c>
      <c r="F13" s="20">
        <f>_xlfn.XLOOKUP(__xlnm._FilterDatabase_157[[#This Row],[SAPSA Number]],'DS Point summary'!A:A,'DS Point summary'!E:E)</f>
        <v>0</v>
      </c>
      <c r="G13" s="17">
        <f>_xlfn.XLOOKUP(__xlnm._FilterDatabase_157[[#This Row],[SAPSA Number]],'DS Point summary'!A:A,'DS Point summary'!F:F)</f>
        <v>0</v>
      </c>
      <c r="H13" s="19">
        <f>_xlfn.XLOOKUP(__xlnm._FilterDatabase_157[[#This Row],[SAPSA Number]],'DS Point summary'!A:A,'DS Point summary'!G:G)</f>
        <v>0</v>
      </c>
      <c r="I13" s="19" t="s">
        <v>373</v>
      </c>
      <c r="J13" s="21">
        <f t="shared" si="1"/>
        <v>0</v>
      </c>
      <c r="K13" s="22">
        <f t="shared" si="2"/>
        <v>0</v>
      </c>
      <c r="L13" s="23">
        <v>0</v>
      </c>
      <c r="M13" s="24">
        <v>0</v>
      </c>
      <c r="N13" s="23">
        <v>0</v>
      </c>
      <c r="O13" s="24">
        <v>0</v>
      </c>
      <c r="P13" s="23">
        <v>0</v>
      </c>
      <c r="Q13" s="24">
        <v>0</v>
      </c>
      <c r="R13" s="23">
        <v>0</v>
      </c>
      <c r="S13" s="24">
        <v>0</v>
      </c>
      <c r="T13" s="23">
        <v>0</v>
      </c>
      <c r="U13" s="24">
        <v>0</v>
      </c>
      <c r="V13" s="23">
        <v>0</v>
      </c>
      <c r="W13" s="84">
        <v>0</v>
      </c>
    </row>
    <row r="14" spans="1:23" ht="14.45" customHeight="1" x14ac:dyDescent="0.25">
      <c r="A14" s="17">
        <f t="shared" si="0"/>
        <v>8</v>
      </c>
      <c r="B14" s="100"/>
      <c r="C14" s="18">
        <f>_xlfn.XLOOKUP(__xlnm._FilterDatabase_157[[#This Row],[SAPSA Number]],Table1[SAPSA number],Table1[Paid up])</f>
        <v>0</v>
      </c>
      <c r="D14" s="39">
        <f>_xlfn.XLOOKUP(__xlnm._FilterDatabase_157[[#This Row],[SAPSA Number]],'DS Point summary'!A:A,'DS Point summary'!C:C)</f>
        <v>0</v>
      </c>
      <c r="E14" s="39">
        <f>_xlfn.XLOOKUP(__xlnm._FilterDatabase_157[[#This Row],[SAPSA Number]],'DS Point summary'!A:A,'DS Point summary'!D:D)</f>
        <v>0</v>
      </c>
      <c r="F14" s="20">
        <f>_xlfn.XLOOKUP(__xlnm._FilterDatabase_157[[#This Row],[SAPSA Number]],'DS Point summary'!A:A,'DS Point summary'!E:E)</f>
        <v>0</v>
      </c>
      <c r="G14" s="17">
        <f>_xlfn.XLOOKUP(__xlnm._FilterDatabase_157[[#This Row],[SAPSA Number]],'DS Point summary'!A:A,'DS Point summary'!F:F)</f>
        <v>0</v>
      </c>
      <c r="H14" s="19">
        <f>_xlfn.XLOOKUP(__xlnm._FilterDatabase_157[[#This Row],[SAPSA Number]],'DS Point summary'!A:A,'DS Point summary'!G:G)</f>
        <v>0</v>
      </c>
      <c r="I14" s="19" t="s">
        <v>373</v>
      </c>
      <c r="J14" s="21">
        <f t="shared" si="1"/>
        <v>0</v>
      </c>
      <c r="K14" s="22">
        <f t="shared" si="2"/>
        <v>0</v>
      </c>
      <c r="L14" s="23">
        <v>0</v>
      </c>
      <c r="M14" s="24">
        <v>0</v>
      </c>
      <c r="N14" s="23">
        <v>0</v>
      </c>
      <c r="O14" s="24">
        <v>0</v>
      </c>
      <c r="P14" s="23">
        <v>0</v>
      </c>
      <c r="Q14" s="24">
        <v>0</v>
      </c>
      <c r="R14" s="23">
        <v>0</v>
      </c>
      <c r="S14" s="24">
        <v>0</v>
      </c>
      <c r="T14" s="23">
        <v>0</v>
      </c>
      <c r="U14" s="24">
        <v>0</v>
      </c>
      <c r="V14" s="23">
        <v>0</v>
      </c>
      <c r="W14" s="84">
        <v>0</v>
      </c>
    </row>
    <row r="15" spans="1:23" ht="14.45" customHeight="1" x14ac:dyDescent="0.25">
      <c r="A15" s="17">
        <f t="shared" si="0"/>
        <v>8</v>
      </c>
      <c r="B15" s="100"/>
      <c r="C15" s="18">
        <f>_xlfn.XLOOKUP(__xlnm._FilterDatabase_157[[#This Row],[SAPSA Number]],Table1[SAPSA number],Table1[Paid up])</f>
        <v>0</v>
      </c>
      <c r="D15" s="39">
        <f>_xlfn.XLOOKUP(__xlnm._FilterDatabase_157[[#This Row],[SAPSA Number]],'DS Point summary'!A:A,'DS Point summary'!C:C)</f>
        <v>0</v>
      </c>
      <c r="E15" s="39">
        <f>_xlfn.XLOOKUP(__xlnm._FilterDatabase_157[[#This Row],[SAPSA Number]],'DS Point summary'!A:A,'DS Point summary'!D:D)</f>
        <v>0</v>
      </c>
      <c r="F15" s="20">
        <f>_xlfn.XLOOKUP(__xlnm._FilterDatabase_157[[#This Row],[SAPSA Number]],'DS Point summary'!A:A,'DS Point summary'!E:E)</f>
        <v>0</v>
      </c>
      <c r="G15" s="17">
        <f>_xlfn.XLOOKUP(__xlnm._FilterDatabase_157[[#This Row],[SAPSA Number]],'DS Point summary'!A:A,'DS Point summary'!F:F)</f>
        <v>0</v>
      </c>
      <c r="H15" s="19">
        <f>_xlfn.XLOOKUP(__xlnm._FilterDatabase_157[[#This Row],[SAPSA Number]],'DS Point summary'!A:A,'DS Point summary'!G:G)</f>
        <v>0</v>
      </c>
      <c r="I15" s="19" t="s">
        <v>373</v>
      </c>
      <c r="J15" s="21">
        <f t="shared" si="1"/>
        <v>0</v>
      </c>
      <c r="K15" s="22">
        <f t="shared" si="2"/>
        <v>0</v>
      </c>
      <c r="L15" s="23">
        <v>0</v>
      </c>
      <c r="M15" s="24">
        <v>0</v>
      </c>
      <c r="N15" s="23">
        <v>0</v>
      </c>
      <c r="O15" s="24">
        <v>0</v>
      </c>
      <c r="P15" s="23">
        <v>0</v>
      </c>
      <c r="Q15" s="24">
        <v>0</v>
      </c>
      <c r="R15" s="23">
        <v>0</v>
      </c>
      <c r="S15" s="24">
        <v>0</v>
      </c>
      <c r="T15" s="23">
        <v>0</v>
      </c>
      <c r="U15" s="24">
        <v>0</v>
      </c>
      <c r="V15" s="23">
        <v>0</v>
      </c>
      <c r="W15" s="84">
        <v>0</v>
      </c>
    </row>
    <row r="16" spans="1:23" ht="14.45" customHeight="1" x14ac:dyDescent="0.25">
      <c r="A16" s="17">
        <f t="shared" si="0"/>
        <v>8</v>
      </c>
      <c r="B16" s="103"/>
      <c r="C16" s="18">
        <f>_xlfn.XLOOKUP(__xlnm._FilterDatabase_157[[#This Row],[SAPSA Number]],Table1[SAPSA number],Table1[Paid up])</f>
        <v>0</v>
      </c>
      <c r="D16" s="39">
        <f>_xlfn.XLOOKUP(__xlnm._FilterDatabase_157[[#This Row],[SAPSA Number]],'DS Point summary'!A:A,'DS Point summary'!C:C)</f>
        <v>0</v>
      </c>
      <c r="E16" s="39">
        <f>_xlfn.XLOOKUP(__xlnm._FilterDatabase_157[[#This Row],[SAPSA Number]],'DS Point summary'!A:A,'DS Point summary'!D:D)</f>
        <v>0</v>
      </c>
      <c r="F16" s="20">
        <f>_xlfn.XLOOKUP(__xlnm._FilterDatabase_157[[#This Row],[SAPSA Number]],'DS Point summary'!A:A,'DS Point summary'!E:E)</f>
        <v>0</v>
      </c>
      <c r="G16" s="17">
        <f>_xlfn.XLOOKUP(__xlnm._FilterDatabase_157[[#This Row],[SAPSA Number]],'DS Point summary'!A:A,'DS Point summary'!F:F)</f>
        <v>0</v>
      </c>
      <c r="H16" s="19">
        <f>_xlfn.XLOOKUP(__xlnm._FilterDatabase_157[[#This Row],[SAPSA Number]],'DS Point summary'!A:A,'DS Point summary'!G:G)</f>
        <v>0</v>
      </c>
      <c r="I16" s="19" t="s">
        <v>373</v>
      </c>
      <c r="J16" s="21">
        <f t="shared" si="1"/>
        <v>0</v>
      </c>
      <c r="K16" s="22">
        <f t="shared" si="2"/>
        <v>0</v>
      </c>
      <c r="L16" s="23">
        <v>0</v>
      </c>
      <c r="M16" s="24">
        <v>0</v>
      </c>
      <c r="N16" s="23">
        <v>0</v>
      </c>
      <c r="O16" s="24">
        <v>0</v>
      </c>
      <c r="P16" s="23">
        <v>0</v>
      </c>
      <c r="Q16" s="24">
        <v>0</v>
      </c>
      <c r="R16" s="23">
        <v>0</v>
      </c>
      <c r="S16" s="24">
        <v>0</v>
      </c>
      <c r="T16" s="23">
        <v>0</v>
      </c>
      <c r="U16" s="24">
        <v>0</v>
      </c>
      <c r="V16" s="23">
        <v>0</v>
      </c>
      <c r="W16" s="84">
        <v>0</v>
      </c>
    </row>
    <row r="17" spans="1:23" ht="14.45" customHeight="1" x14ac:dyDescent="0.25">
      <c r="A17" s="17">
        <f t="shared" si="0"/>
        <v>8</v>
      </c>
      <c r="B17" s="100"/>
      <c r="C17" s="18">
        <f>_xlfn.XLOOKUP(__xlnm._FilterDatabase_157[[#This Row],[SAPSA Number]],Table1[SAPSA number],Table1[Paid up])</f>
        <v>0</v>
      </c>
      <c r="D17" s="39">
        <f>_xlfn.XLOOKUP(__xlnm._FilterDatabase_157[[#This Row],[SAPSA Number]],'DS Point summary'!A:A,'DS Point summary'!C:C)</f>
        <v>0</v>
      </c>
      <c r="E17" s="39">
        <f>_xlfn.XLOOKUP(__xlnm._FilterDatabase_157[[#This Row],[SAPSA Number]],'DS Point summary'!A:A,'DS Point summary'!D:D)</f>
        <v>0</v>
      </c>
      <c r="F17" s="20">
        <f>_xlfn.XLOOKUP(__xlnm._FilterDatabase_157[[#This Row],[SAPSA Number]],'DS Point summary'!A:A,'DS Point summary'!E:E)</f>
        <v>0</v>
      </c>
      <c r="G17" s="17">
        <f>_xlfn.XLOOKUP(__xlnm._FilterDatabase_157[[#This Row],[SAPSA Number]],'DS Point summary'!A:A,'DS Point summary'!F:F)</f>
        <v>0</v>
      </c>
      <c r="H17" s="19">
        <f>_xlfn.XLOOKUP(__xlnm._FilterDatabase_157[[#This Row],[SAPSA Number]],'DS Point summary'!A:A,'DS Point summary'!G:G)</f>
        <v>0</v>
      </c>
      <c r="I17" s="19" t="s">
        <v>373</v>
      </c>
      <c r="J17" s="21">
        <f t="shared" si="1"/>
        <v>0</v>
      </c>
      <c r="K17" s="22">
        <f t="shared" si="2"/>
        <v>0</v>
      </c>
      <c r="L17" s="23">
        <v>0</v>
      </c>
      <c r="M17" s="24">
        <v>0</v>
      </c>
      <c r="N17" s="23">
        <v>0</v>
      </c>
      <c r="O17" s="24">
        <v>0</v>
      </c>
      <c r="P17" s="23">
        <v>0</v>
      </c>
      <c r="Q17" s="24">
        <v>0</v>
      </c>
      <c r="R17" s="23">
        <v>0</v>
      </c>
      <c r="S17" s="24">
        <v>0</v>
      </c>
      <c r="T17" s="23">
        <v>0</v>
      </c>
      <c r="U17" s="24">
        <v>0</v>
      </c>
      <c r="V17" s="23">
        <v>0</v>
      </c>
      <c r="W17" s="84">
        <v>0</v>
      </c>
    </row>
    <row r="18" spans="1:23" ht="14.45" customHeight="1" x14ac:dyDescent="0.25">
      <c r="A18" s="17">
        <f t="shared" si="0"/>
        <v>8</v>
      </c>
      <c r="B18" s="100">
        <v>7271</v>
      </c>
      <c r="C18" s="18" t="str">
        <f>_xlfn.XLOOKUP(__xlnm._FilterDatabase_157[[#This Row],[SAPSA Number]],Table1[SAPSA number],Table1[Paid up])</f>
        <v>Y</v>
      </c>
      <c r="D18" s="39" t="str">
        <f>_xlfn.XLOOKUP(__xlnm._FilterDatabase_157[[#This Row],[SAPSA Number]],'DS Point summary'!A:A,'DS Point summary'!C:C)</f>
        <v>Johan</v>
      </c>
      <c r="E18" s="39" t="str">
        <f>_xlfn.XLOOKUP(__xlnm._FilterDatabase_157[[#This Row],[SAPSA Number]],'DS Point summary'!A:A,'DS Point summary'!D:D)</f>
        <v>Jacobs</v>
      </c>
      <c r="F18" s="20" t="str">
        <f>_xlfn.XLOOKUP(__xlnm._FilterDatabase_157[[#This Row],[SAPSA Number]],'DS Point summary'!A:A,'DS Point summary'!E:E)</f>
        <v>J</v>
      </c>
      <c r="G18" s="17" t="str">
        <f ca="1">_xlfn.XLOOKUP(__xlnm._FilterDatabase_157[[#This Row],[SAPSA Number]],'DS Point summary'!A:A,'DS Point summary'!F:F)</f>
        <v xml:space="preserve"> </v>
      </c>
      <c r="H18" s="19">
        <f ca="1">_xlfn.XLOOKUP(__xlnm._FilterDatabase_157[[#This Row],[SAPSA Number]],'DS Point summary'!A:A,'DS Point summary'!G:G)</f>
        <v>45</v>
      </c>
      <c r="I18" s="19" t="s">
        <v>373</v>
      </c>
      <c r="J18" s="21">
        <f t="shared" si="1"/>
        <v>0</v>
      </c>
      <c r="K18" s="22">
        <f t="shared" si="2"/>
        <v>0</v>
      </c>
      <c r="L18" s="23">
        <v>0</v>
      </c>
      <c r="M18" s="24">
        <v>0</v>
      </c>
      <c r="N18" s="23">
        <v>0</v>
      </c>
      <c r="O18" s="24">
        <v>0</v>
      </c>
      <c r="P18" s="23">
        <v>0</v>
      </c>
      <c r="Q18" s="24">
        <v>0</v>
      </c>
      <c r="R18" s="23">
        <v>0</v>
      </c>
      <c r="S18" s="24">
        <v>0</v>
      </c>
      <c r="T18" s="23">
        <v>0</v>
      </c>
      <c r="U18" s="24">
        <v>0</v>
      </c>
      <c r="V18" s="23">
        <v>0</v>
      </c>
      <c r="W18" s="84">
        <v>0</v>
      </c>
    </row>
    <row r="19" spans="1:23" ht="14.45" customHeight="1" x14ac:dyDescent="0.25">
      <c r="A19" s="17">
        <f t="shared" si="0"/>
        <v>8</v>
      </c>
      <c r="B19" s="18">
        <v>7260</v>
      </c>
      <c r="C19" s="18" t="str">
        <f>_xlfn.XLOOKUP(__xlnm._FilterDatabase_157[[#This Row],[SAPSA Number]],Table1[SAPSA number],Table1[Paid up])</f>
        <v>Y</v>
      </c>
      <c r="D19" s="39" t="str">
        <f>_xlfn.XLOOKUP(__xlnm._FilterDatabase_157[[#This Row],[SAPSA Number]],'DS Point summary'!A:A,'DS Point summary'!C:C)</f>
        <v>Glenn</v>
      </c>
      <c r="E19" s="39" t="str">
        <f>_xlfn.XLOOKUP(__xlnm._FilterDatabase_157[[#This Row],[SAPSA Number]],'DS Point summary'!A:A,'DS Point summary'!D:D)</f>
        <v>Kieser</v>
      </c>
      <c r="F19" s="20" t="str">
        <f>_xlfn.XLOOKUP(__xlnm._FilterDatabase_157[[#This Row],[SAPSA Number]],'DS Point summary'!A:A,'DS Point summary'!E:E)</f>
        <v>G</v>
      </c>
      <c r="G19" s="17" t="str">
        <f ca="1">_xlfn.XLOOKUP(__xlnm._FilterDatabase_157[[#This Row],[SAPSA Number]],'DS Point summary'!A:A,'DS Point summary'!F:F)</f>
        <v>S</v>
      </c>
      <c r="H19" s="19">
        <f ca="1">_xlfn.XLOOKUP(__xlnm._FilterDatabase_157[[#This Row],[SAPSA Number]],'DS Point summary'!A:A,'DS Point summary'!G:G)</f>
        <v>59</v>
      </c>
      <c r="I19" s="19" t="s">
        <v>373</v>
      </c>
      <c r="J19" s="21">
        <f t="shared" si="1"/>
        <v>0</v>
      </c>
      <c r="K19" s="22">
        <f t="shared" si="2"/>
        <v>0</v>
      </c>
      <c r="L19" s="23">
        <v>0</v>
      </c>
      <c r="M19" s="24">
        <v>0</v>
      </c>
      <c r="N19" s="23">
        <v>0</v>
      </c>
      <c r="O19" s="24">
        <v>0</v>
      </c>
      <c r="P19" s="23">
        <v>0</v>
      </c>
      <c r="Q19" s="24">
        <v>0</v>
      </c>
      <c r="R19" s="23">
        <v>0</v>
      </c>
      <c r="S19" s="24">
        <v>0</v>
      </c>
      <c r="T19" s="23">
        <v>0</v>
      </c>
      <c r="U19" s="24">
        <v>0</v>
      </c>
      <c r="V19" s="23">
        <v>0</v>
      </c>
      <c r="W19" s="84">
        <v>0</v>
      </c>
    </row>
    <row r="20" spans="1:23" ht="14.45" customHeight="1" x14ac:dyDescent="0.25">
      <c r="A20" s="17">
        <f t="shared" si="0"/>
        <v>8</v>
      </c>
      <c r="B20" s="100">
        <v>6833</v>
      </c>
      <c r="C20" s="18" t="str">
        <f>_xlfn.XLOOKUP(__xlnm._FilterDatabase_157[[#This Row],[SAPSA Number]],Table1[SAPSA number],Table1[Paid up])</f>
        <v>Y</v>
      </c>
      <c r="D20" s="39" t="str">
        <f>_xlfn.XLOOKUP(__xlnm._FilterDatabase_157[[#This Row],[SAPSA Number]],'DS Point summary'!A:A,'DS Point summary'!C:C)</f>
        <v>Heinrich</v>
      </c>
      <c r="E20" s="39" t="str">
        <f>_xlfn.XLOOKUP(__xlnm._FilterDatabase_157[[#This Row],[SAPSA Number]],'DS Point summary'!A:A,'DS Point summary'!D:D)</f>
        <v>Barnes</v>
      </c>
      <c r="F20" s="20" t="str">
        <f>_xlfn.XLOOKUP(__xlnm._FilterDatabase_157[[#This Row],[SAPSA Number]],'DS Point summary'!A:A,'DS Point summary'!E:E)</f>
        <v>H</v>
      </c>
      <c r="G20" s="17" t="str">
        <f ca="1">_xlfn.XLOOKUP(__xlnm._FilterDatabase_157[[#This Row],[SAPSA Number]],'DS Point summary'!A:A,'DS Point summary'!F:F)</f>
        <v xml:space="preserve"> </v>
      </c>
      <c r="H20" s="19">
        <f ca="1">_xlfn.XLOOKUP(__xlnm._FilterDatabase_157[[#This Row],[SAPSA Number]],'DS Point summary'!A:A,'DS Point summary'!G:G)</f>
        <v>36</v>
      </c>
      <c r="I20" s="19" t="s">
        <v>373</v>
      </c>
      <c r="J20" s="21">
        <f t="shared" si="1"/>
        <v>0</v>
      </c>
      <c r="K20" s="22">
        <f t="shared" si="2"/>
        <v>0</v>
      </c>
      <c r="L20" s="23">
        <v>0</v>
      </c>
      <c r="M20" s="24">
        <v>0</v>
      </c>
      <c r="N20" s="23">
        <v>0</v>
      </c>
      <c r="O20" s="24">
        <v>0</v>
      </c>
      <c r="P20" s="23">
        <v>0</v>
      </c>
      <c r="Q20" s="24">
        <v>0</v>
      </c>
      <c r="R20" s="23">
        <v>0</v>
      </c>
      <c r="S20" s="24">
        <v>0</v>
      </c>
      <c r="T20" s="23">
        <v>0</v>
      </c>
      <c r="U20" s="24">
        <v>0</v>
      </c>
      <c r="V20" s="23">
        <v>0</v>
      </c>
      <c r="W20" s="84">
        <v>0</v>
      </c>
    </row>
    <row r="21" spans="1:23" ht="14.45" customHeight="1" x14ac:dyDescent="0.25">
      <c r="A21" s="17">
        <f t="shared" si="0"/>
        <v>8</v>
      </c>
      <c r="B21" s="100">
        <v>1471</v>
      </c>
      <c r="C21" s="18" t="str">
        <f>_xlfn.XLOOKUP(__xlnm._FilterDatabase_157[[#This Row],[SAPSA Number]],Table1[SAPSA number],Table1[Paid up])</f>
        <v>Y</v>
      </c>
      <c r="D21" s="39" t="str">
        <f>_xlfn.XLOOKUP(__xlnm._FilterDatabase_157[[#This Row],[SAPSA Number]],'DS Point summary'!A:A,'DS Point summary'!C:C)</f>
        <v>Nikolaus Phillip Karl</v>
      </c>
      <c r="E21" s="39" t="str">
        <f>_xlfn.XLOOKUP(__xlnm._FilterDatabase_157[[#This Row],[SAPSA Number]],'DS Point summary'!A:A,'DS Point summary'!D:D)</f>
        <v>Bernhard</v>
      </c>
      <c r="F21" s="20" t="str">
        <f>_xlfn.XLOOKUP(__xlnm._FilterDatabase_157[[#This Row],[SAPSA Number]],'DS Point summary'!A:A,'DS Point summary'!E:E)</f>
        <v>NPK</v>
      </c>
      <c r="G21" s="17" t="str">
        <f ca="1">_xlfn.XLOOKUP(__xlnm._FilterDatabase_157[[#This Row],[SAPSA Number]],'DS Point summary'!A:A,'DS Point summary'!F:F)</f>
        <v xml:space="preserve"> </v>
      </c>
      <c r="H21" s="19">
        <f ca="1">_xlfn.XLOOKUP(__xlnm._FilterDatabase_157[[#This Row],[SAPSA Number]],'DS Point summary'!A:A,'DS Point summary'!G:G)</f>
        <v>41</v>
      </c>
      <c r="I21" s="19" t="s">
        <v>373</v>
      </c>
      <c r="J21" s="21">
        <f t="shared" si="1"/>
        <v>0</v>
      </c>
      <c r="K21" s="22">
        <f t="shared" si="2"/>
        <v>0</v>
      </c>
      <c r="L21" s="23">
        <v>0</v>
      </c>
      <c r="M21" s="24">
        <v>0</v>
      </c>
      <c r="N21" s="23">
        <v>0</v>
      </c>
      <c r="O21" s="24">
        <v>0</v>
      </c>
      <c r="P21" s="23">
        <v>0</v>
      </c>
      <c r="Q21" s="24">
        <v>0</v>
      </c>
      <c r="R21" s="23">
        <v>0</v>
      </c>
      <c r="S21" s="24">
        <v>0</v>
      </c>
      <c r="T21" s="23">
        <v>0</v>
      </c>
      <c r="U21" s="24">
        <v>0</v>
      </c>
      <c r="V21" s="23">
        <v>0</v>
      </c>
      <c r="W21" s="84">
        <v>0</v>
      </c>
    </row>
    <row r="22" spans="1:23" ht="14.45" customHeight="1" x14ac:dyDescent="0.25">
      <c r="A22" s="17">
        <f t="shared" si="0"/>
        <v>8</v>
      </c>
      <c r="B22" s="100">
        <v>4624</v>
      </c>
      <c r="C22" s="18" t="str">
        <f>_xlfn.XLOOKUP(__xlnm._FilterDatabase_157[[#This Row],[SAPSA Number]],Table1[SAPSA number],Table1[Paid up])</f>
        <v>Y</v>
      </c>
      <c r="D22" s="39" t="str">
        <f>_xlfn.XLOOKUP(__xlnm._FilterDatabase_157[[#This Row],[SAPSA Number]],'DS Point summary'!A:A,'DS Point summary'!C:C)</f>
        <v>Stephanus Christiaan</v>
      </c>
      <c r="E22" s="39" t="str">
        <f>_xlfn.XLOOKUP(__xlnm._FilterDatabase_157[[#This Row],[SAPSA Number]],'DS Point summary'!A:A,'DS Point summary'!D:D)</f>
        <v>Bester</v>
      </c>
      <c r="F22" s="20" t="str">
        <f>_xlfn.XLOOKUP(__xlnm._FilterDatabase_157[[#This Row],[SAPSA Number]],'DS Point summary'!A:A,'DS Point summary'!E:E)</f>
        <v>SC</v>
      </c>
      <c r="G22" s="17" t="str">
        <f ca="1">_xlfn.XLOOKUP(__xlnm._FilterDatabase_157[[#This Row],[SAPSA Number]],'DS Point summary'!A:A,'DS Point summary'!F:F)</f>
        <v>S</v>
      </c>
      <c r="H22" s="19">
        <f ca="1">_xlfn.XLOOKUP(__xlnm._FilterDatabase_157[[#This Row],[SAPSA Number]],'DS Point summary'!A:A,'DS Point summary'!G:G)</f>
        <v>56</v>
      </c>
      <c r="I22" s="19" t="s">
        <v>373</v>
      </c>
      <c r="J22" s="21">
        <f t="shared" si="1"/>
        <v>0</v>
      </c>
      <c r="K22" s="22">
        <f t="shared" si="2"/>
        <v>0</v>
      </c>
      <c r="L22" s="23">
        <v>0</v>
      </c>
      <c r="M22" s="24">
        <v>0</v>
      </c>
      <c r="N22" s="23">
        <v>0</v>
      </c>
      <c r="O22" s="24">
        <v>0</v>
      </c>
      <c r="P22" s="23">
        <v>0</v>
      </c>
      <c r="Q22" s="24">
        <v>0</v>
      </c>
      <c r="R22" s="23">
        <v>0</v>
      </c>
      <c r="S22" s="24">
        <v>0</v>
      </c>
      <c r="T22" s="23">
        <v>0</v>
      </c>
      <c r="U22" s="24">
        <v>0</v>
      </c>
      <c r="V22" s="23">
        <v>0</v>
      </c>
      <c r="W22" s="84">
        <v>0</v>
      </c>
    </row>
    <row r="23" spans="1:23" ht="14.45" customHeight="1" x14ac:dyDescent="0.25">
      <c r="A23" s="17">
        <f t="shared" si="0"/>
        <v>8</v>
      </c>
      <c r="B23" s="18">
        <v>3349</v>
      </c>
      <c r="C23" s="18" t="str">
        <f>_xlfn.XLOOKUP(__xlnm._FilterDatabase_157[[#This Row],[SAPSA Number]],Table1[SAPSA number],Table1[Paid up])</f>
        <v>Y</v>
      </c>
      <c r="D23" s="39" t="str">
        <f>_xlfn.XLOOKUP(__xlnm._FilterDatabase_157[[#This Row],[SAPSA Number]],'DS Point summary'!A:A,'DS Point summary'!C:C)</f>
        <v>Stefanus Christiaan</v>
      </c>
      <c r="E23" s="39" t="str">
        <f>_xlfn.XLOOKUP(__xlnm._FilterDatabase_157[[#This Row],[SAPSA Number]],'DS Point summary'!A:A,'DS Point summary'!D:D)</f>
        <v>Bosch</v>
      </c>
      <c r="F23" s="20" t="str">
        <f>_xlfn.XLOOKUP(__xlnm._FilterDatabase_157[[#This Row],[SAPSA Number]],'DS Point summary'!A:A,'DS Point summary'!E:E)</f>
        <v>SC</v>
      </c>
      <c r="G23" s="17" t="str">
        <f ca="1">_xlfn.XLOOKUP(__xlnm._FilterDatabase_157[[#This Row],[SAPSA Number]],'DS Point summary'!A:A,'DS Point summary'!F:F)</f>
        <v>S</v>
      </c>
      <c r="H23" s="19">
        <f ca="1">_xlfn.XLOOKUP(__xlnm._FilterDatabase_157[[#This Row],[SAPSA Number]],'DS Point summary'!A:A,'DS Point summary'!G:G)</f>
        <v>52</v>
      </c>
      <c r="I23" s="19" t="s">
        <v>373</v>
      </c>
      <c r="J23" s="21">
        <f t="shared" si="1"/>
        <v>0</v>
      </c>
      <c r="K23" s="22">
        <f t="shared" si="2"/>
        <v>0</v>
      </c>
      <c r="L23" s="23">
        <v>0</v>
      </c>
      <c r="M23" s="24">
        <v>0</v>
      </c>
      <c r="N23" s="23">
        <v>0</v>
      </c>
      <c r="O23" s="24">
        <v>0</v>
      </c>
      <c r="P23" s="23">
        <v>0</v>
      </c>
      <c r="Q23" s="24">
        <v>0</v>
      </c>
      <c r="R23" s="23">
        <v>0</v>
      </c>
      <c r="S23" s="24">
        <v>0</v>
      </c>
      <c r="T23" s="23">
        <v>0</v>
      </c>
      <c r="U23" s="24">
        <v>0</v>
      </c>
      <c r="V23" s="23">
        <v>0</v>
      </c>
      <c r="W23" s="84">
        <v>0</v>
      </c>
    </row>
    <row r="24" spans="1:23" ht="14.45" customHeight="1" x14ac:dyDescent="0.25">
      <c r="A24" s="17">
        <f>RANK(K24,K$2:K$154,0)</f>
        <v>8</v>
      </c>
      <c r="B24" s="18">
        <v>4621</v>
      </c>
      <c r="C24" s="18" t="str">
        <f>_xlfn.XLOOKUP(__xlnm._FilterDatabase_157[[#This Row],[SAPSA Number]],Table1[SAPSA number],Table1[Paid up])</f>
        <v>Y</v>
      </c>
      <c r="D24" s="39" t="str">
        <f>_xlfn.XLOOKUP(__xlnm._FilterDatabase_157[[#This Row],[SAPSA Number]],'DS Point summary'!A:A,'DS Point summary'!C:C)</f>
        <v>Colin</v>
      </c>
      <c r="E24" s="39" t="str">
        <f>_xlfn.XLOOKUP(__xlnm._FilterDatabase_157[[#This Row],[SAPSA Number]],'DS Point summary'!A:A,'DS Point summary'!D:D)</f>
        <v>Bowring</v>
      </c>
      <c r="F24" s="20" t="str">
        <f>_xlfn.XLOOKUP(__xlnm._FilterDatabase_157[[#This Row],[SAPSA Number]],'DS Point summary'!A:A,'DS Point summary'!E:E)</f>
        <v>C</v>
      </c>
      <c r="G24" s="17" t="str">
        <f ca="1">_xlfn.XLOOKUP(__xlnm._FilterDatabase_157[[#This Row],[SAPSA Number]],'DS Point summary'!A:A,'DS Point summary'!F:F)</f>
        <v>SS</v>
      </c>
      <c r="H24" s="19">
        <f ca="1">_xlfn.XLOOKUP(__xlnm._FilterDatabase_157[[#This Row],[SAPSA Number]],'DS Point summary'!A:A,'DS Point summary'!G:G)</f>
        <v>62</v>
      </c>
      <c r="I24" s="19" t="s">
        <v>373</v>
      </c>
      <c r="J24" s="21">
        <f t="shared" si="1"/>
        <v>0</v>
      </c>
      <c r="K24" s="22">
        <f t="shared" si="2"/>
        <v>0</v>
      </c>
      <c r="L24" s="23">
        <v>0</v>
      </c>
      <c r="M24" s="24">
        <v>0</v>
      </c>
      <c r="N24" s="23">
        <v>0</v>
      </c>
      <c r="O24" s="24">
        <v>0</v>
      </c>
      <c r="P24" s="23">
        <v>0</v>
      </c>
      <c r="Q24" s="24">
        <v>0</v>
      </c>
      <c r="R24" s="23">
        <v>0</v>
      </c>
      <c r="S24" s="24">
        <v>0</v>
      </c>
      <c r="T24" s="23">
        <v>0</v>
      </c>
      <c r="U24" s="24">
        <v>0</v>
      </c>
      <c r="V24" s="23">
        <v>0</v>
      </c>
      <c r="W24" s="84">
        <v>0</v>
      </c>
    </row>
    <row r="25" spans="1:23" ht="14.45" customHeight="1" x14ac:dyDescent="0.25">
      <c r="A25" s="17">
        <f t="shared" ref="A25:A56" si="3">RANK(K25,K$2:K$135,0)</f>
        <v>8</v>
      </c>
      <c r="B25" s="18">
        <v>3338</v>
      </c>
      <c r="C25" s="18" t="str">
        <f>_xlfn.XLOOKUP(__xlnm._FilterDatabase_157[[#This Row],[SAPSA Number]],Table1[SAPSA number],Table1[Paid up])</f>
        <v>Y</v>
      </c>
      <c r="D25" s="39" t="str">
        <f>_xlfn.XLOOKUP(__xlnm._FilterDatabase_157[[#This Row],[SAPSA Number]],'DS Point summary'!A:A,'DS Point summary'!C:C)</f>
        <v>Carl Johann</v>
      </c>
      <c r="E25" s="39" t="str">
        <f>_xlfn.XLOOKUP(__xlnm._FilterDatabase_157[[#This Row],[SAPSA Number]],'DS Point summary'!A:A,'DS Point summary'!D:D)</f>
        <v>Brandt</v>
      </c>
      <c r="F25" s="20" t="str">
        <f>_xlfn.XLOOKUP(__xlnm._FilterDatabase_157[[#This Row],[SAPSA Number]],'DS Point summary'!A:A,'DS Point summary'!E:E)</f>
        <v>CJ</v>
      </c>
      <c r="G25" s="17" t="str">
        <f ca="1">_xlfn.XLOOKUP(__xlnm._FilterDatabase_157[[#This Row],[SAPSA Number]],'DS Point summary'!A:A,'DS Point summary'!F:F)</f>
        <v>S</v>
      </c>
      <c r="H25" s="19">
        <f ca="1">_xlfn.XLOOKUP(__xlnm._FilterDatabase_157[[#This Row],[SAPSA Number]],'DS Point summary'!A:A,'DS Point summary'!G:G)</f>
        <v>53</v>
      </c>
      <c r="I25" s="19" t="s">
        <v>373</v>
      </c>
      <c r="J25" s="21">
        <f t="shared" si="1"/>
        <v>0</v>
      </c>
      <c r="K25" s="22">
        <f t="shared" si="2"/>
        <v>0</v>
      </c>
      <c r="L25" s="23">
        <v>0</v>
      </c>
      <c r="M25" s="24">
        <v>0</v>
      </c>
      <c r="N25" s="23">
        <v>0</v>
      </c>
      <c r="O25" s="24">
        <v>0</v>
      </c>
      <c r="P25" s="23">
        <v>0</v>
      </c>
      <c r="Q25" s="24">
        <v>0</v>
      </c>
      <c r="R25" s="23">
        <v>0</v>
      </c>
      <c r="S25" s="24">
        <v>0</v>
      </c>
      <c r="T25" s="23">
        <v>0</v>
      </c>
      <c r="U25" s="24">
        <v>0</v>
      </c>
      <c r="V25" s="23">
        <v>0</v>
      </c>
      <c r="W25" s="84">
        <v>0</v>
      </c>
    </row>
    <row r="26" spans="1:23" ht="14.45" customHeight="1" x14ac:dyDescent="0.25">
      <c r="A26" s="17">
        <f t="shared" si="3"/>
        <v>8</v>
      </c>
      <c r="B26" s="100">
        <v>3350</v>
      </c>
      <c r="C26" s="18" t="str">
        <f>_xlfn.XLOOKUP(__xlnm._FilterDatabase_157[[#This Row],[SAPSA Number]],Table1[SAPSA number],Table1[Paid up])</f>
        <v>Y</v>
      </c>
      <c r="D26" s="39" t="str">
        <f>_xlfn.XLOOKUP(__xlnm._FilterDatabase_157[[#This Row],[SAPSA Number]],'DS Point summary'!A:A,'DS Point summary'!C:C)</f>
        <v>Conrad Ernest</v>
      </c>
      <c r="E26" s="39" t="str">
        <f>_xlfn.XLOOKUP(__xlnm._FilterDatabase_157[[#This Row],[SAPSA Number]],'DS Point summary'!A:A,'DS Point summary'!D:D)</f>
        <v>Brandt</v>
      </c>
      <c r="F26" s="20" t="str">
        <f>_xlfn.XLOOKUP(__xlnm._FilterDatabase_157[[#This Row],[SAPSA Number]],'DS Point summary'!A:A,'DS Point summary'!E:E)</f>
        <v>CE</v>
      </c>
      <c r="G26" s="17" t="str">
        <f ca="1">_xlfn.XLOOKUP(__xlnm._FilterDatabase_157[[#This Row],[SAPSA Number]],'DS Point summary'!A:A,'DS Point summary'!F:F)</f>
        <v>S</v>
      </c>
      <c r="H26" s="19">
        <f ca="1">_xlfn.XLOOKUP(__xlnm._FilterDatabase_157[[#This Row],[SAPSA Number]],'DS Point summary'!A:A,'DS Point summary'!G:G)</f>
        <v>50</v>
      </c>
      <c r="I26" s="19" t="s">
        <v>373</v>
      </c>
      <c r="J26" s="21">
        <f t="shared" si="1"/>
        <v>0</v>
      </c>
      <c r="K26" s="22">
        <f t="shared" si="2"/>
        <v>0</v>
      </c>
      <c r="L26" s="23">
        <v>0</v>
      </c>
      <c r="M26" s="24">
        <v>0</v>
      </c>
      <c r="N26" s="23">
        <v>0</v>
      </c>
      <c r="O26" s="24">
        <v>0</v>
      </c>
      <c r="P26" s="23">
        <v>0</v>
      </c>
      <c r="Q26" s="24">
        <v>0</v>
      </c>
      <c r="R26" s="23">
        <v>0</v>
      </c>
      <c r="S26" s="24">
        <v>0</v>
      </c>
      <c r="T26" s="23">
        <v>0</v>
      </c>
      <c r="U26" s="24">
        <v>0</v>
      </c>
      <c r="V26" s="23">
        <v>0</v>
      </c>
      <c r="W26" s="84">
        <v>0</v>
      </c>
    </row>
    <row r="27" spans="1:23" ht="14.45" customHeight="1" x14ac:dyDescent="0.25">
      <c r="A27" s="17">
        <f t="shared" si="3"/>
        <v>8</v>
      </c>
      <c r="B27" s="100">
        <v>3576</v>
      </c>
      <c r="C27" s="18" t="str">
        <f>_xlfn.XLOOKUP(__xlnm._FilterDatabase_157[[#This Row],[SAPSA Number]],Table1[SAPSA number],Table1[Paid up])</f>
        <v>Y</v>
      </c>
      <c r="D27" s="39" t="str">
        <f>_xlfn.XLOOKUP(__xlnm._FilterDatabase_157[[#This Row],[SAPSA Number]],'DS Point summary'!A:A,'DS Point summary'!C:C)</f>
        <v>Christoff Mechiel</v>
      </c>
      <c r="E27" s="39" t="str">
        <f>_xlfn.XLOOKUP(__xlnm._FilterDatabase_157[[#This Row],[SAPSA Number]],'DS Point summary'!A:A,'DS Point summary'!D:D)</f>
        <v>Brandt</v>
      </c>
      <c r="F27" s="20" t="str">
        <f>_xlfn.XLOOKUP(__xlnm._FilterDatabase_157[[#This Row],[SAPSA Number]],'DS Point summary'!A:A,'DS Point summary'!E:E)</f>
        <v>CM</v>
      </c>
      <c r="G27" s="17" t="str">
        <f ca="1">_xlfn.XLOOKUP(__xlnm._FilterDatabase_157[[#This Row],[SAPSA Number]],'DS Point summary'!A:A,'DS Point summary'!F:F)</f>
        <v xml:space="preserve"> </v>
      </c>
      <c r="H27" s="19">
        <f ca="1">_xlfn.XLOOKUP(__xlnm._FilterDatabase_157[[#This Row],[SAPSA Number]],'DS Point summary'!A:A,'DS Point summary'!G:G)</f>
        <v>46</v>
      </c>
      <c r="I27" s="19" t="s">
        <v>373</v>
      </c>
      <c r="J27" s="21">
        <f t="shared" si="1"/>
        <v>0</v>
      </c>
      <c r="K27" s="22">
        <f t="shared" si="2"/>
        <v>0</v>
      </c>
      <c r="L27" s="23">
        <v>0</v>
      </c>
      <c r="M27" s="24">
        <v>0</v>
      </c>
      <c r="N27" s="23">
        <v>0</v>
      </c>
      <c r="O27" s="24">
        <v>0</v>
      </c>
      <c r="P27" s="23">
        <v>0</v>
      </c>
      <c r="Q27" s="24">
        <v>0</v>
      </c>
      <c r="R27" s="23">
        <v>0</v>
      </c>
      <c r="S27" s="24">
        <v>0</v>
      </c>
      <c r="T27" s="23">
        <v>0</v>
      </c>
      <c r="U27" s="24">
        <v>0</v>
      </c>
      <c r="V27" s="23">
        <v>0</v>
      </c>
      <c r="W27" s="84">
        <v>0</v>
      </c>
    </row>
    <row r="28" spans="1:23" ht="14.45" customHeight="1" x14ac:dyDescent="0.25">
      <c r="A28" s="17">
        <f t="shared" si="3"/>
        <v>8</v>
      </c>
      <c r="B28" s="100">
        <v>3577</v>
      </c>
      <c r="C28" s="18" t="str">
        <f>_xlfn.XLOOKUP(__xlnm._FilterDatabase_157[[#This Row],[SAPSA Number]],Table1[SAPSA number],Table1[Paid up])</f>
        <v>Y</v>
      </c>
      <c r="D28" s="39" t="str">
        <f>_xlfn.XLOOKUP(__xlnm._FilterDatabase_157[[#This Row],[SAPSA Number]],'DS Point summary'!A:A,'DS Point summary'!C:C)</f>
        <v>Werner</v>
      </c>
      <c r="E28" s="39" t="str">
        <f>_xlfn.XLOOKUP(__xlnm._FilterDatabase_157[[#This Row],[SAPSA Number]],'DS Point summary'!A:A,'DS Point summary'!D:D)</f>
        <v>Britz</v>
      </c>
      <c r="F28" s="20" t="str">
        <f>_xlfn.XLOOKUP(__xlnm._FilterDatabase_157[[#This Row],[SAPSA Number]],'DS Point summary'!A:A,'DS Point summary'!E:E)</f>
        <v>W</v>
      </c>
      <c r="G28" s="17" t="str">
        <f ca="1">_xlfn.XLOOKUP(__xlnm._FilterDatabase_157[[#This Row],[SAPSA Number]],'DS Point summary'!A:A,'DS Point summary'!F:F)</f>
        <v xml:space="preserve"> </v>
      </c>
      <c r="H28" s="19">
        <f ca="1">_xlfn.XLOOKUP(__xlnm._FilterDatabase_157[[#This Row],[SAPSA Number]],'DS Point summary'!A:A,'DS Point summary'!G:G)</f>
        <v>43</v>
      </c>
      <c r="I28" s="19" t="s">
        <v>373</v>
      </c>
      <c r="J28" s="21">
        <f t="shared" si="1"/>
        <v>0</v>
      </c>
      <c r="K28" s="22">
        <f t="shared" si="2"/>
        <v>0</v>
      </c>
      <c r="L28" s="23">
        <v>0</v>
      </c>
      <c r="M28" s="24">
        <v>0</v>
      </c>
      <c r="N28" s="23">
        <v>0</v>
      </c>
      <c r="O28" s="24">
        <v>0</v>
      </c>
      <c r="P28" s="23">
        <v>0</v>
      </c>
      <c r="Q28" s="24">
        <v>0</v>
      </c>
      <c r="R28" s="23">
        <v>0</v>
      </c>
      <c r="S28" s="24">
        <v>0</v>
      </c>
      <c r="T28" s="23">
        <v>0</v>
      </c>
      <c r="U28" s="24">
        <v>0</v>
      </c>
      <c r="V28" s="23">
        <v>0</v>
      </c>
      <c r="W28" s="84">
        <v>0</v>
      </c>
    </row>
    <row r="29" spans="1:23" ht="14.45" customHeight="1" x14ac:dyDescent="0.25">
      <c r="A29" s="17">
        <f t="shared" si="3"/>
        <v>8</v>
      </c>
      <c r="B29" s="18">
        <v>5304</v>
      </c>
      <c r="C29" s="18" t="str">
        <f>_xlfn.XLOOKUP(__xlnm._FilterDatabase_157[[#This Row],[SAPSA Number]],Table1[SAPSA number],Table1[Paid up])</f>
        <v>Y</v>
      </c>
      <c r="D29" s="39" t="str">
        <f>_xlfn.XLOOKUP(__xlnm._FilterDatabase_157[[#This Row],[SAPSA Number]],'DS Point summary'!A:A,'DS Point summary'!C:C)</f>
        <v>Johan Gerard</v>
      </c>
      <c r="E29" s="39" t="str">
        <f>_xlfn.XLOOKUP(__xlnm._FilterDatabase_157[[#This Row],[SAPSA Number]],'DS Point summary'!A:A,'DS Point summary'!D:D)</f>
        <v>Bultman</v>
      </c>
      <c r="F29" s="20" t="str">
        <f>_xlfn.XLOOKUP(__xlnm._FilterDatabase_157[[#This Row],[SAPSA Number]],'DS Point summary'!A:A,'DS Point summary'!E:E)</f>
        <v>JG</v>
      </c>
      <c r="G29" s="17" t="str">
        <f ca="1">_xlfn.XLOOKUP(__xlnm._FilterDatabase_157[[#This Row],[SAPSA Number]],'DS Point summary'!A:A,'DS Point summary'!F:F)</f>
        <v xml:space="preserve"> </v>
      </c>
      <c r="H29" s="19">
        <f ca="1">_xlfn.XLOOKUP(__xlnm._FilterDatabase_157[[#This Row],[SAPSA Number]],'DS Point summary'!A:A,'DS Point summary'!G:G)</f>
        <v>40</v>
      </c>
      <c r="I29" s="19" t="s">
        <v>373</v>
      </c>
      <c r="J29" s="21">
        <f t="shared" si="1"/>
        <v>0</v>
      </c>
      <c r="K29" s="22">
        <f t="shared" si="2"/>
        <v>0</v>
      </c>
      <c r="L29" s="23">
        <v>0</v>
      </c>
      <c r="M29" s="24">
        <v>0</v>
      </c>
      <c r="N29" s="23">
        <v>0</v>
      </c>
      <c r="O29" s="24">
        <v>0</v>
      </c>
      <c r="P29" s="23">
        <v>0</v>
      </c>
      <c r="Q29" s="24">
        <v>0</v>
      </c>
      <c r="R29" s="23">
        <v>0</v>
      </c>
      <c r="S29" s="24">
        <v>0</v>
      </c>
      <c r="T29" s="23">
        <v>0</v>
      </c>
      <c r="U29" s="24">
        <v>0</v>
      </c>
      <c r="V29" s="23">
        <v>0</v>
      </c>
      <c r="W29" s="84">
        <v>0</v>
      </c>
    </row>
    <row r="30" spans="1:23" ht="14.45" customHeight="1" x14ac:dyDescent="0.25">
      <c r="A30" s="17">
        <f t="shared" si="3"/>
        <v>8</v>
      </c>
      <c r="B30" s="100">
        <v>259</v>
      </c>
      <c r="C30" s="18" t="str">
        <f>_xlfn.XLOOKUP(__xlnm._FilterDatabase_157[[#This Row],[SAPSA Number]],Table1[SAPSA number],Table1[Paid up])</f>
        <v>Y</v>
      </c>
      <c r="D30" s="39" t="str">
        <f>_xlfn.XLOOKUP(__xlnm._FilterDatabase_157[[#This Row],[SAPSA Number]],'DS Point summary'!A:A,'DS Point summary'!C:C)</f>
        <v>Kathleen Beresford</v>
      </c>
      <c r="E30" s="39" t="str">
        <f>_xlfn.XLOOKUP(__xlnm._FilterDatabase_157[[#This Row],[SAPSA Number]],'DS Point summary'!A:A,'DS Point summary'!D:D)</f>
        <v>Carter</v>
      </c>
      <c r="F30" s="20" t="str">
        <f>_xlfn.XLOOKUP(__xlnm._FilterDatabase_157[[#This Row],[SAPSA Number]],'DS Point summary'!A:A,'DS Point summary'!E:E)</f>
        <v>KB</v>
      </c>
      <c r="G30" s="17" t="str">
        <f>_xlfn.XLOOKUP(__xlnm._FilterDatabase_157[[#This Row],[SAPSA Number]],'DS Point summary'!A:A,'DS Point summary'!F:F)</f>
        <v>Lady</v>
      </c>
      <c r="H30" s="19">
        <f ca="1">_xlfn.XLOOKUP(__xlnm._FilterDatabase_157[[#This Row],[SAPSA Number]],'DS Point summary'!A:A,'DS Point summary'!G:G)</f>
        <v>38</v>
      </c>
      <c r="I30" s="19" t="s">
        <v>373</v>
      </c>
      <c r="J30" s="21">
        <f t="shared" si="1"/>
        <v>0</v>
      </c>
      <c r="K30" s="22">
        <f t="shared" si="2"/>
        <v>0</v>
      </c>
      <c r="L30" s="23">
        <v>0</v>
      </c>
      <c r="M30" s="24">
        <v>0</v>
      </c>
      <c r="N30" s="23">
        <v>0</v>
      </c>
      <c r="O30" s="24">
        <v>0</v>
      </c>
      <c r="P30" s="23">
        <v>0</v>
      </c>
      <c r="Q30" s="24">
        <v>0</v>
      </c>
      <c r="R30" s="23">
        <v>0</v>
      </c>
      <c r="S30" s="24">
        <v>0</v>
      </c>
      <c r="T30" s="23">
        <v>0</v>
      </c>
      <c r="U30" s="24">
        <v>0</v>
      </c>
      <c r="V30" s="23">
        <v>0</v>
      </c>
      <c r="W30" s="84">
        <v>0</v>
      </c>
    </row>
    <row r="31" spans="1:23" ht="14.45" customHeight="1" x14ac:dyDescent="0.25">
      <c r="A31" s="17">
        <f t="shared" si="3"/>
        <v>8</v>
      </c>
      <c r="B31" s="100">
        <v>4316</v>
      </c>
      <c r="C31" s="18" t="str">
        <f>_xlfn.XLOOKUP(__xlnm._FilterDatabase_157[[#This Row],[SAPSA Number]],Table1[SAPSA number],Table1[Paid up])</f>
        <v>Y</v>
      </c>
      <c r="D31" s="39" t="str">
        <f>_xlfn.XLOOKUP(__xlnm._FilterDatabase_157[[#This Row],[SAPSA Number]],'DS Point summary'!A:A,'DS Point summary'!C:C)</f>
        <v>Wilhelm Jacobus</v>
      </c>
      <c r="E31" s="39" t="str">
        <f>_xlfn.XLOOKUP(__xlnm._FilterDatabase_157[[#This Row],[SAPSA Number]],'DS Point summary'!A:A,'DS Point summary'!D:D)</f>
        <v>Coetzee</v>
      </c>
      <c r="F31" s="20" t="str">
        <f>_xlfn.XLOOKUP(__xlnm._FilterDatabase_157[[#This Row],[SAPSA Number]],'DS Point summary'!A:A,'DS Point summary'!E:E)</f>
        <v>WJ</v>
      </c>
      <c r="G31" s="17" t="str">
        <f ca="1">_xlfn.XLOOKUP(__xlnm._FilterDatabase_157[[#This Row],[SAPSA Number]],'DS Point summary'!A:A,'DS Point summary'!F:F)</f>
        <v>S</v>
      </c>
      <c r="H31" s="19">
        <f ca="1">_xlfn.XLOOKUP(__xlnm._FilterDatabase_157[[#This Row],[SAPSA Number]],'DS Point summary'!A:A,'DS Point summary'!G:G)</f>
        <v>54</v>
      </c>
      <c r="I31" s="19" t="s">
        <v>373</v>
      </c>
      <c r="J31" s="21">
        <f t="shared" si="1"/>
        <v>0</v>
      </c>
      <c r="K31" s="22">
        <f t="shared" si="2"/>
        <v>0</v>
      </c>
      <c r="L31" s="23">
        <v>0</v>
      </c>
      <c r="M31" s="24">
        <v>0</v>
      </c>
      <c r="N31" s="23">
        <v>0</v>
      </c>
      <c r="O31" s="24">
        <v>0</v>
      </c>
      <c r="P31" s="23">
        <v>0</v>
      </c>
      <c r="Q31" s="24">
        <v>0</v>
      </c>
      <c r="R31" s="23">
        <v>0</v>
      </c>
      <c r="S31" s="24">
        <v>0</v>
      </c>
      <c r="T31" s="23">
        <v>0</v>
      </c>
      <c r="U31" s="24">
        <v>0</v>
      </c>
      <c r="V31" s="23">
        <v>0</v>
      </c>
      <c r="W31" s="84">
        <v>0</v>
      </c>
    </row>
    <row r="32" spans="1:23" ht="14.45" customHeight="1" x14ac:dyDescent="0.25">
      <c r="A32" s="17">
        <f t="shared" si="3"/>
        <v>8</v>
      </c>
      <c r="B32" s="18">
        <v>601</v>
      </c>
      <c r="C32" s="18" t="str">
        <f>_xlfn.XLOOKUP(__xlnm._FilterDatabase_157[[#This Row],[SAPSA Number]],Table1[SAPSA number],Table1[Paid up])</f>
        <v>Y</v>
      </c>
      <c r="D32" s="39" t="str">
        <f>_xlfn.XLOOKUP(__xlnm._FilterDatabase_157[[#This Row],[SAPSA Number]],'DS Point summary'!A:A,'DS Point summary'!C:C)</f>
        <v>Piero</v>
      </c>
      <c r="E32" s="39" t="str">
        <f>_xlfn.XLOOKUP(__xlnm._FilterDatabase_157[[#This Row],[SAPSA Number]],'DS Point summary'!A:A,'DS Point summary'!D:D)</f>
        <v>Cupido</v>
      </c>
      <c r="F32" s="20" t="str">
        <f>_xlfn.XLOOKUP(__xlnm._FilterDatabase_157[[#This Row],[SAPSA Number]],'DS Point summary'!A:A,'DS Point summary'!E:E)</f>
        <v>P</v>
      </c>
      <c r="G32" s="17" t="str">
        <f ca="1">_xlfn.XLOOKUP(__xlnm._FilterDatabase_157[[#This Row],[SAPSA Number]],'DS Point summary'!A:A,'DS Point summary'!F:F)</f>
        <v xml:space="preserve"> </v>
      </c>
      <c r="H32" s="19">
        <f ca="1">_xlfn.XLOOKUP(__xlnm._FilterDatabase_157[[#This Row],[SAPSA Number]],'DS Point summary'!A:A,'DS Point summary'!G:G)</f>
        <v>46</v>
      </c>
      <c r="I32" s="19" t="s">
        <v>373</v>
      </c>
      <c r="J32" s="21">
        <f t="shared" si="1"/>
        <v>0</v>
      </c>
      <c r="K32" s="22">
        <f t="shared" si="2"/>
        <v>0</v>
      </c>
      <c r="L32" s="23">
        <v>0</v>
      </c>
      <c r="M32" s="24">
        <v>0</v>
      </c>
      <c r="N32" s="23">
        <v>0</v>
      </c>
      <c r="O32" s="24">
        <v>0</v>
      </c>
      <c r="P32" s="23">
        <v>0</v>
      </c>
      <c r="Q32" s="24">
        <v>0</v>
      </c>
      <c r="R32" s="23">
        <v>0</v>
      </c>
      <c r="S32" s="24">
        <v>0</v>
      </c>
      <c r="T32" s="23">
        <v>0</v>
      </c>
      <c r="U32" s="24">
        <v>0</v>
      </c>
      <c r="V32" s="23">
        <v>0</v>
      </c>
      <c r="W32" s="84">
        <v>0</v>
      </c>
    </row>
    <row r="33" spans="1:23" ht="14.45" customHeight="1" x14ac:dyDescent="0.25">
      <c r="A33" s="17">
        <f t="shared" si="3"/>
        <v>8</v>
      </c>
      <c r="B33" s="102">
        <v>591</v>
      </c>
      <c r="C33" s="18" t="str">
        <f>_xlfn.XLOOKUP(__xlnm._FilterDatabase_157[[#This Row],[SAPSA Number]],Table1[SAPSA number],Table1[Paid up])</f>
        <v>Y</v>
      </c>
      <c r="D33" s="39" t="str">
        <f>_xlfn.XLOOKUP(__xlnm._FilterDatabase_157[[#This Row],[SAPSA Number]],'DS Point summary'!A:A,'DS Point summary'!C:C)</f>
        <v>Enrico</v>
      </c>
      <c r="E33" s="39" t="str">
        <f>_xlfn.XLOOKUP(__xlnm._FilterDatabase_157[[#This Row],[SAPSA Number]],'DS Point summary'!A:A,'DS Point summary'!D:D)</f>
        <v>Cupido</v>
      </c>
      <c r="F33" s="20" t="str">
        <f>_xlfn.XLOOKUP(__xlnm._FilterDatabase_157[[#This Row],[SAPSA Number]],'DS Point summary'!A:A,'DS Point summary'!E:E)</f>
        <v>E</v>
      </c>
      <c r="G33" s="17" t="str">
        <f ca="1">_xlfn.XLOOKUP(__xlnm._FilterDatabase_157[[#This Row],[SAPSA Number]],'DS Point summary'!A:A,'DS Point summary'!F:F)</f>
        <v>GS</v>
      </c>
      <c r="H33" s="19">
        <f ca="1">_xlfn.XLOOKUP(__xlnm._FilterDatabase_157[[#This Row],[SAPSA Number]],'DS Point summary'!A:A,'DS Point summary'!G:G)</f>
        <v>74</v>
      </c>
      <c r="I33" s="19" t="s">
        <v>373</v>
      </c>
      <c r="J33" s="21">
        <f t="shared" si="1"/>
        <v>0</v>
      </c>
      <c r="K33" s="22">
        <f t="shared" si="2"/>
        <v>0</v>
      </c>
      <c r="L33" s="23">
        <v>0</v>
      </c>
      <c r="M33" s="24">
        <v>0</v>
      </c>
      <c r="N33" s="23">
        <v>0</v>
      </c>
      <c r="O33" s="24">
        <v>0</v>
      </c>
      <c r="P33" s="23">
        <v>0</v>
      </c>
      <c r="Q33" s="24">
        <v>0</v>
      </c>
      <c r="R33" s="23">
        <v>0</v>
      </c>
      <c r="S33" s="24">
        <v>0</v>
      </c>
      <c r="T33" s="23">
        <v>0</v>
      </c>
      <c r="U33" s="24">
        <v>0</v>
      </c>
      <c r="V33" s="23">
        <v>0</v>
      </c>
      <c r="W33" s="84">
        <v>0</v>
      </c>
    </row>
    <row r="34" spans="1:23" ht="14.45" customHeight="1" x14ac:dyDescent="0.25">
      <c r="A34" s="17">
        <f t="shared" si="3"/>
        <v>8</v>
      </c>
      <c r="B34" s="100">
        <v>6225</v>
      </c>
      <c r="C34" s="18" t="str">
        <f>_xlfn.XLOOKUP(__xlnm._FilterDatabase_157[[#This Row],[SAPSA Number]],Table1[SAPSA number],Table1[Paid up])</f>
        <v>Y</v>
      </c>
      <c r="D34" s="39" t="str">
        <f>_xlfn.XLOOKUP(__xlnm._FilterDatabase_157[[#This Row],[SAPSA Number]],'DS Point summary'!A:A,'DS Point summary'!C:C)</f>
        <v>Hannele Meliske</v>
      </c>
      <c r="E34" s="39" t="str">
        <f>_xlfn.XLOOKUP(__xlnm._FilterDatabase_157[[#This Row],[SAPSA Number]],'DS Point summary'!A:A,'DS Point summary'!D:D)</f>
        <v>du Bruyn</v>
      </c>
      <c r="F34" s="20" t="str">
        <f>_xlfn.XLOOKUP(__xlnm._FilterDatabase_157[[#This Row],[SAPSA Number]],'DS Point summary'!A:A,'DS Point summary'!E:E)</f>
        <v>HM</v>
      </c>
      <c r="G34" s="17" t="str">
        <f>_xlfn.XLOOKUP(__xlnm._FilterDatabase_157[[#This Row],[SAPSA Number]],'DS Point summary'!A:A,'DS Point summary'!F:F)</f>
        <v>Lady</v>
      </c>
      <c r="H34" s="19">
        <f ca="1">_xlfn.XLOOKUP(__xlnm._FilterDatabase_157[[#This Row],[SAPSA Number]],'DS Point summary'!A:A,'DS Point summary'!G:G)</f>
        <v>42</v>
      </c>
      <c r="I34" s="19" t="s">
        <v>373</v>
      </c>
      <c r="J34" s="21">
        <f t="shared" ref="J34:J65" si="4">(IF(L34&gt;0,1,0)+(IF(M34&gt;0,1,0))+(IF(N34&gt;0,1,0))+(IF(O34&gt;0,1,0))+(IF(P34&gt;0,1,0))+(IF(Q34&gt;0,1,0))+(IF(R34&gt;0,1,0))+(IF(S34&gt;0,1,0))+(IF(T34&gt;0,1,0))+(IF(U34&gt;0,1,0))+(IF(V34&gt;0,1,0))+(IF(W34&gt;0,1,0)))</f>
        <v>0</v>
      </c>
      <c r="K34" s="22">
        <f t="shared" ref="K34:K65" si="5">(LARGE(L34:U34,1)+LARGE(L34:U34,2)+LARGE(L34:U34,3)+LARGE(L34:U34,4)+LARGE(L34:U34,5))/5</f>
        <v>0</v>
      </c>
      <c r="L34" s="23">
        <v>0</v>
      </c>
      <c r="M34" s="24">
        <v>0</v>
      </c>
      <c r="N34" s="23">
        <v>0</v>
      </c>
      <c r="O34" s="24">
        <v>0</v>
      </c>
      <c r="P34" s="23">
        <v>0</v>
      </c>
      <c r="Q34" s="24">
        <v>0</v>
      </c>
      <c r="R34" s="23">
        <v>0</v>
      </c>
      <c r="S34" s="24">
        <v>0</v>
      </c>
      <c r="T34" s="23">
        <v>0</v>
      </c>
      <c r="U34" s="24">
        <v>0</v>
      </c>
      <c r="V34" s="23">
        <v>0</v>
      </c>
      <c r="W34" s="84">
        <v>0</v>
      </c>
    </row>
    <row r="35" spans="1:23" ht="14.45" customHeight="1" x14ac:dyDescent="0.25">
      <c r="A35" s="17">
        <f t="shared" si="3"/>
        <v>8</v>
      </c>
      <c r="B35" s="100">
        <v>6855</v>
      </c>
      <c r="C35" s="18" t="str">
        <f>_xlfn.XLOOKUP(__xlnm._FilterDatabase_157[[#This Row],[SAPSA Number]],Table1[SAPSA number],Table1[Paid up])</f>
        <v>Y</v>
      </c>
      <c r="D35" s="39" t="str">
        <f>_xlfn.XLOOKUP(__xlnm._FilterDatabase_157[[#This Row],[SAPSA Number]],'DS Point summary'!A:A,'DS Point summary'!C:C)</f>
        <v>Cornelius Jansen</v>
      </c>
      <c r="E35" s="39" t="str">
        <f>_xlfn.XLOOKUP(__xlnm._FilterDatabase_157[[#This Row],[SAPSA Number]],'DS Point summary'!A:A,'DS Point summary'!D:D)</f>
        <v>de Jager</v>
      </c>
      <c r="F35" s="20" t="str">
        <f>_xlfn.XLOOKUP(__xlnm._FilterDatabase_157[[#This Row],[SAPSA Number]],'DS Point summary'!A:A,'DS Point summary'!E:E)</f>
        <v>CJ</v>
      </c>
      <c r="G35" s="17" t="str">
        <f ca="1">_xlfn.XLOOKUP(__xlnm._FilterDatabase_157[[#This Row],[SAPSA Number]],'DS Point summary'!A:A,'DS Point summary'!F:F)</f>
        <v xml:space="preserve"> </v>
      </c>
      <c r="H35" s="19">
        <f ca="1">_xlfn.XLOOKUP(__xlnm._FilterDatabase_157[[#This Row],[SAPSA Number]],'DS Point summary'!A:A,'DS Point summary'!G:G)</f>
        <v>38</v>
      </c>
      <c r="I35" s="19" t="s">
        <v>373</v>
      </c>
      <c r="J35" s="21">
        <f t="shared" si="4"/>
        <v>0</v>
      </c>
      <c r="K35" s="22">
        <f t="shared" si="5"/>
        <v>0</v>
      </c>
      <c r="L35" s="23">
        <v>0</v>
      </c>
      <c r="M35" s="24">
        <v>0</v>
      </c>
      <c r="N35" s="23">
        <v>0</v>
      </c>
      <c r="O35" s="24">
        <v>0</v>
      </c>
      <c r="P35" s="23">
        <v>0</v>
      </c>
      <c r="Q35" s="24">
        <v>0</v>
      </c>
      <c r="R35" s="23">
        <v>0</v>
      </c>
      <c r="S35" s="24">
        <v>0</v>
      </c>
      <c r="T35" s="23">
        <v>0</v>
      </c>
      <c r="U35" s="24">
        <v>0</v>
      </c>
      <c r="V35" s="23">
        <v>0</v>
      </c>
      <c r="W35" s="84">
        <v>0</v>
      </c>
    </row>
    <row r="36" spans="1:23" ht="14.45" customHeight="1" x14ac:dyDescent="0.25">
      <c r="A36" s="17">
        <f t="shared" si="3"/>
        <v>8</v>
      </c>
      <c r="B36" s="100">
        <v>7193</v>
      </c>
      <c r="C36" s="18" t="str">
        <f>_xlfn.XLOOKUP(__xlnm._FilterDatabase_157[[#This Row],[SAPSA Number]],Table1[SAPSA number],Table1[Paid up])</f>
        <v>Y</v>
      </c>
      <c r="D36" s="39" t="str">
        <f>_xlfn.XLOOKUP(__xlnm._FilterDatabase_157[[#This Row],[SAPSA Number]],'DS Point summary'!A:A,'DS Point summary'!C:C)</f>
        <v>Liezl</v>
      </c>
      <c r="E36" s="39" t="str">
        <f>_xlfn.XLOOKUP(__xlnm._FilterDatabase_157[[#This Row],[SAPSA Number]],'DS Point summary'!A:A,'DS Point summary'!D:D)</f>
        <v>de Jager</v>
      </c>
      <c r="F36" s="20" t="str">
        <f>_xlfn.XLOOKUP(__xlnm._FilterDatabase_157[[#This Row],[SAPSA Number]],'DS Point summary'!A:A,'DS Point summary'!E:E)</f>
        <v>L</v>
      </c>
      <c r="G36" s="17" t="str">
        <f>_xlfn.XLOOKUP(__xlnm._FilterDatabase_157[[#This Row],[SAPSA Number]],'DS Point summary'!A:A,'DS Point summary'!F:F)</f>
        <v>Lady</v>
      </c>
      <c r="H36" s="19">
        <f ca="1">_xlfn.XLOOKUP(__xlnm._FilterDatabase_157[[#This Row],[SAPSA Number]],'DS Point summary'!A:A,'DS Point summary'!G:G)</f>
        <v>39</v>
      </c>
      <c r="I36" s="19" t="s">
        <v>373</v>
      </c>
      <c r="J36" s="21">
        <f t="shared" si="4"/>
        <v>0</v>
      </c>
      <c r="K36" s="22">
        <f t="shared" si="5"/>
        <v>0</v>
      </c>
      <c r="L36" s="23">
        <v>0</v>
      </c>
      <c r="M36" s="24">
        <v>0</v>
      </c>
      <c r="N36" s="23">
        <v>0</v>
      </c>
      <c r="O36" s="24">
        <v>0</v>
      </c>
      <c r="P36" s="23">
        <v>0</v>
      </c>
      <c r="Q36" s="24">
        <v>0</v>
      </c>
      <c r="R36" s="23">
        <v>0</v>
      </c>
      <c r="S36" s="24">
        <v>0</v>
      </c>
      <c r="T36" s="23">
        <v>0</v>
      </c>
      <c r="U36" s="24">
        <v>0</v>
      </c>
      <c r="V36" s="23">
        <v>0</v>
      </c>
      <c r="W36" s="84">
        <v>0</v>
      </c>
    </row>
    <row r="37" spans="1:23" ht="14.45" customHeight="1" x14ac:dyDescent="0.25">
      <c r="A37" s="17">
        <f t="shared" si="3"/>
        <v>8</v>
      </c>
      <c r="B37" s="100">
        <v>301</v>
      </c>
      <c r="C37" s="18" t="str">
        <f>_xlfn.XLOOKUP(__xlnm._FilterDatabase_157[[#This Row],[SAPSA Number]],Table1[SAPSA number],Table1[Paid up])</f>
        <v>Y</v>
      </c>
      <c r="D37" s="39" t="str">
        <f>_xlfn.XLOOKUP(__xlnm._FilterDatabase_157[[#This Row],[SAPSA Number]],'DS Point summary'!A:A,'DS Point summary'!C:C)</f>
        <v>Wolfgang Wilhelm</v>
      </c>
      <c r="E37" s="39" t="str">
        <f>_xlfn.XLOOKUP(__xlnm._FilterDatabase_157[[#This Row],[SAPSA Number]],'DS Point summary'!A:A,'DS Point summary'!D:D)</f>
        <v>Dirsuweit</v>
      </c>
      <c r="F37" s="20" t="str">
        <f>_xlfn.XLOOKUP(__xlnm._FilterDatabase_157[[#This Row],[SAPSA Number]],'DS Point summary'!A:A,'DS Point summary'!E:E)</f>
        <v>WW</v>
      </c>
      <c r="G37" s="17" t="str">
        <f ca="1">_xlfn.XLOOKUP(__xlnm._FilterDatabase_157[[#This Row],[SAPSA Number]],'DS Point summary'!A:A,'DS Point summary'!F:F)</f>
        <v>GS</v>
      </c>
      <c r="H37" s="19">
        <f>_xlfn.XLOOKUP(__xlnm._FilterDatabase_157[[#This Row],[SAPSA Number]],'DS Point summary'!A:A,'DS Point summary'!G:G)</f>
        <v>0</v>
      </c>
      <c r="I37" s="19" t="s">
        <v>373</v>
      </c>
      <c r="J37" s="21">
        <f t="shared" si="4"/>
        <v>0</v>
      </c>
      <c r="K37" s="22">
        <f t="shared" si="5"/>
        <v>0</v>
      </c>
      <c r="L37" s="23">
        <v>0</v>
      </c>
      <c r="M37" s="24">
        <v>0</v>
      </c>
      <c r="N37" s="83">
        <v>0</v>
      </c>
      <c r="O37" s="84">
        <v>0</v>
      </c>
      <c r="P37" s="83">
        <v>0</v>
      </c>
      <c r="Q37" s="84">
        <v>0</v>
      </c>
      <c r="R37" s="83">
        <v>0</v>
      </c>
      <c r="S37" s="84">
        <v>0</v>
      </c>
      <c r="T37" s="83">
        <v>0</v>
      </c>
      <c r="U37" s="84">
        <v>0</v>
      </c>
      <c r="V37" s="83">
        <v>0</v>
      </c>
      <c r="W37" s="84">
        <v>0</v>
      </c>
    </row>
    <row r="38" spans="1:23" ht="14.45" customHeight="1" x14ac:dyDescent="0.25">
      <c r="A38" s="17">
        <f t="shared" si="3"/>
        <v>8</v>
      </c>
      <c r="B38" s="102">
        <v>6846</v>
      </c>
      <c r="C38" s="18" t="str">
        <f>_xlfn.XLOOKUP(__xlnm._FilterDatabase_157[[#This Row],[SAPSA Number]],Table1[SAPSA number],Table1[Paid up])</f>
        <v>Y</v>
      </c>
      <c r="D38" s="39" t="str">
        <f>_xlfn.XLOOKUP(__xlnm._FilterDatabase_157[[#This Row],[SAPSA Number]],'DS Point summary'!A:A,'DS Point summary'!C:C)</f>
        <v>Daniel Stephanus</v>
      </c>
      <c r="E38" s="39" t="str">
        <f>_xlfn.XLOOKUP(__xlnm._FilterDatabase_157[[#This Row],[SAPSA Number]],'DS Point summary'!A:A,'DS Point summary'!D:D)</f>
        <v>Dreyer</v>
      </c>
      <c r="F38" s="20" t="str">
        <f>_xlfn.XLOOKUP(__xlnm._FilterDatabase_157[[#This Row],[SAPSA Number]],'DS Point summary'!A:A,'DS Point summary'!E:E)</f>
        <v>DSJ</v>
      </c>
      <c r="G38" s="17" t="str">
        <f ca="1">_xlfn.XLOOKUP(__xlnm._FilterDatabase_157[[#This Row],[SAPSA Number]],'DS Point summary'!A:A,'DS Point summary'!F:F)</f>
        <v xml:space="preserve"> </v>
      </c>
      <c r="H38" s="19">
        <f ca="1">_xlfn.XLOOKUP(__xlnm._FilterDatabase_157[[#This Row],[SAPSA Number]],'DS Point summary'!A:A,'DS Point summary'!G:G)</f>
        <v>41</v>
      </c>
      <c r="I38" s="19" t="s">
        <v>373</v>
      </c>
      <c r="J38" s="21">
        <f t="shared" si="4"/>
        <v>0</v>
      </c>
      <c r="K38" s="22">
        <f t="shared" si="5"/>
        <v>0</v>
      </c>
      <c r="L38" s="23">
        <v>0</v>
      </c>
      <c r="M38" s="24">
        <v>0</v>
      </c>
      <c r="N38" s="23">
        <v>0</v>
      </c>
      <c r="O38" s="24">
        <v>0</v>
      </c>
      <c r="P38" s="23">
        <v>0</v>
      </c>
      <c r="Q38" s="24">
        <v>0</v>
      </c>
      <c r="R38" s="23">
        <v>0</v>
      </c>
      <c r="S38" s="24">
        <v>0</v>
      </c>
      <c r="T38" s="23">
        <v>0</v>
      </c>
      <c r="U38" s="24">
        <v>0</v>
      </c>
      <c r="V38" s="23">
        <v>0</v>
      </c>
      <c r="W38" s="84">
        <v>0</v>
      </c>
    </row>
    <row r="39" spans="1:23" ht="14.45" customHeight="1" x14ac:dyDescent="0.25">
      <c r="A39" s="17">
        <f t="shared" si="3"/>
        <v>8</v>
      </c>
      <c r="B39" s="102">
        <v>6975</v>
      </c>
      <c r="C39" s="18" t="str">
        <f>_xlfn.XLOOKUP(__xlnm._FilterDatabase_157[[#This Row],[SAPSA Number]],Table1[SAPSA number],Table1[Paid up])</f>
        <v>Y</v>
      </c>
      <c r="D39" s="39" t="str">
        <f>_xlfn.XLOOKUP(__xlnm._FilterDatabase_157[[#This Row],[SAPSA Number]],'DS Point summary'!A:A,'DS Point summary'!C:C)</f>
        <v>Mattheus Johannes</v>
      </c>
      <c r="E39" s="39" t="str">
        <f>_xlfn.XLOOKUP(__xlnm._FilterDatabase_157[[#This Row],[SAPSA Number]],'DS Point summary'!A:A,'DS Point summary'!D:D)</f>
        <v>du Bruyn</v>
      </c>
      <c r="F39" s="20" t="str">
        <f>_xlfn.XLOOKUP(__xlnm._FilterDatabase_157[[#This Row],[SAPSA Number]],'DS Point summary'!A:A,'DS Point summary'!E:E)</f>
        <v>MJ</v>
      </c>
      <c r="G39" s="17" t="str">
        <f ca="1">_xlfn.XLOOKUP(__xlnm._FilterDatabase_157[[#This Row],[SAPSA Number]],'DS Point summary'!A:A,'DS Point summary'!F:F)</f>
        <v xml:space="preserve"> </v>
      </c>
      <c r="H39" s="19">
        <f ca="1">_xlfn.XLOOKUP(__xlnm._FilterDatabase_157[[#This Row],[SAPSA Number]],'DS Point summary'!A:A,'DS Point summary'!G:G)</f>
        <v>45</v>
      </c>
      <c r="I39" s="19" t="s">
        <v>373</v>
      </c>
      <c r="J39" s="21">
        <f t="shared" si="4"/>
        <v>0</v>
      </c>
      <c r="K39" s="22">
        <f t="shared" si="5"/>
        <v>0</v>
      </c>
      <c r="L39" s="23">
        <v>0</v>
      </c>
      <c r="M39" s="24">
        <v>0</v>
      </c>
      <c r="N39" s="83">
        <v>0</v>
      </c>
      <c r="O39" s="84">
        <v>0</v>
      </c>
      <c r="P39" s="83">
        <v>0</v>
      </c>
      <c r="Q39" s="84">
        <v>0</v>
      </c>
      <c r="R39" s="83">
        <v>0</v>
      </c>
      <c r="S39" s="84">
        <v>0</v>
      </c>
      <c r="T39" s="83">
        <v>0</v>
      </c>
      <c r="U39" s="84">
        <v>0</v>
      </c>
      <c r="V39" s="83">
        <v>0</v>
      </c>
      <c r="W39" s="84">
        <v>0</v>
      </c>
    </row>
    <row r="40" spans="1:23" ht="14.45" customHeight="1" x14ac:dyDescent="0.25">
      <c r="A40" s="17">
        <f t="shared" si="3"/>
        <v>8</v>
      </c>
      <c r="B40" s="100">
        <v>392</v>
      </c>
      <c r="C40" s="18" t="str">
        <f>_xlfn.XLOOKUP(__xlnm._FilterDatabase_157[[#This Row],[SAPSA Number]],Table1[SAPSA number],Table1[Paid up])</f>
        <v>Y</v>
      </c>
      <c r="D40" s="39" t="str">
        <f>_xlfn.XLOOKUP(__xlnm._FilterDatabase_157[[#This Row],[SAPSA Number]],'DS Point summary'!A:A,'DS Point summary'!C:C)</f>
        <v>Sasha-Lee</v>
      </c>
      <c r="E40" s="39" t="str">
        <f>_xlfn.XLOOKUP(__xlnm._FilterDatabase_157[[#This Row],[SAPSA Number]],'DS Point summary'!A:A,'DS Point summary'!D:D)</f>
        <v>Du Plessis</v>
      </c>
      <c r="F40" s="20" t="str">
        <f>_xlfn.XLOOKUP(__xlnm._FilterDatabase_157[[#This Row],[SAPSA Number]],'DS Point summary'!A:A,'DS Point summary'!E:E)</f>
        <v>SL</v>
      </c>
      <c r="G40" s="17" t="str">
        <f>_xlfn.XLOOKUP(__xlnm._FilterDatabase_157[[#This Row],[SAPSA Number]],'DS Point summary'!A:A,'DS Point summary'!F:F)</f>
        <v>Lady</v>
      </c>
      <c r="H40" s="19">
        <f ca="1">_xlfn.XLOOKUP(__xlnm._FilterDatabase_157[[#This Row],[SAPSA Number]],'DS Point summary'!A:A,'DS Point summary'!G:G)</f>
        <v>31</v>
      </c>
      <c r="I40" s="19" t="s">
        <v>373</v>
      </c>
      <c r="J40" s="21">
        <f t="shared" si="4"/>
        <v>0</v>
      </c>
      <c r="K40" s="22">
        <f t="shared" si="5"/>
        <v>0</v>
      </c>
      <c r="L40" s="23">
        <v>0</v>
      </c>
      <c r="M40" s="24">
        <v>0</v>
      </c>
      <c r="N40" s="23">
        <v>0</v>
      </c>
      <c r="O40" s="24">
        <v>0</v>
      </c>
      <c r="P40" s="23">
        <v>0</v>
      </c>
      <c r="Q40" s="24">
        <v>0</v>
      </c>
      <c r="R40" s="23">
        <v>0</v>
      </c>
      <c r="S40" s="24">
        <v>0</v>
      </c>
      <c r="T40" s="23">
        <v>0</v>
      </c>
      <c r="U40" s="24">
        <v>0</v>
      </c>
      <c r="V40" s="23">
        <v>0</v>
      </c>
      <c r="W40" s="84">
        <v>0</v>
      </c>
    </row>
    <row r="41" spans="1:23" ht="14.45" customHeight="1" x14ac:dyDescent="0.25">
      <c r="A41" s="17">
        <f t="shared" si="3"/>
        <v>8</v>
      </c>
      <c r="B41" s="18">
        <v>127</v>
      </c>
      <c r="C41" s="18" t="str">
        <f>_xlfn.XLOOKUP(__xlnm._FilterDatabase_157[[#This Row],[SAPSA Number]],Table1[SAPSA number],Table1[Paid up])</f>
        <v>Y</v>
      </c>
      <c r="D41" s="39" t="str">
        <f>_xlfn.XLOOKUP(__xlnm._FilterDatabase_157[[#This Row],[SAPSA Number]],'DS Point summary'!A:A,'DS Point summary'!C:C)</f>
        <v>Eurika Susara</v>
      </c>
      <c r="E41" s="39" t="str">
        <f>_xlfn.XLOOKUP(__xlnm._FilterDatabase_157[[#This Row],[SAPSA Number]],'DS Point summary'!A:A,'DS Point summary'!D:D)</f>
        <v>Du Plooy</v>
      </c>
      <c r="F41" s="20" t="str">
        <f>_xlfn.XLOOKUP(__xlnm._FilterDatabase_157[[#This Row],[SAPSA Number]],'DS Point summary'!A:A,'DS Point summary'!E:E)</f>
        <v>E</v>
      </c>
      <c r="G41" s="17" t="str">
        <f>_xlfn.XLOOKUP(__xlnm._FilterDatabase_157[[#This Row],[SAPSA Number]],'DS Point summary'!A:A,'DS Point summary'!F:F)</f>
        <v>SS</v>
      </c>
      <c r="H41" s="19">
        <f ca="1">_xlfn.XLOOKUP(__xlnm._FilterDatabase_157[[#This Row],[SAPSA Number]],'DS Point summary'!A:A,'DS Point summary'!G:G)</f>
        <v>65</v>
      </c>
      <c r="I41" s="19" t="s">
        <v>373</v>
      </c>
      <c r="J41" s="21">
        <f t="shared" si="4"/>
        <v>0</v>
      </c>
      <c r="K41" s="22">
        <f t="shared" si="5"/>
        <v>0</v>
      </c>
      <c r="L41" s="23">
        <v>0</v>
      </c>
      <c r="M41" s="24">
        <v>0</v>
      </c>
      <c r="N41" s="23">
        <v>0</v>
      </c>
      <c r="O41" s="24">
        <v>0</v>
      </c>
      <c r="P41" s="23">
        <v>0</v>
      </c>
      <c r="Q41" s="24">
        <v>0</v>
      </c>
      <c r="R41" s="23">
        <v>0</v>
      </c>
      <c r="S41" s="24">
        <v>0</v>
      </c>
      <c r="T41" s="23">
        <v>0</v>
      </c>
      <c r="U41" s="24">
        <v>0</v>
      </c>
      <c r="V41" s="23">
        <v>0</v>
      </c>
      <c r="W41" s="84">
        <v>0</v>
      </c>
    </row>
    <row r="42" spans="1:23" ht="14.45" customHeight="1" x14ac:dyDescent="0.25">
      <c r="A42" s="17">
        <f t="shared" si="3"/>
        <v>8</v>
      </c>
      <c r="B42" s="102">
        <v>6935</v>
      </c>
      <c r="C42" s="18" t="str">
        <f>_xlfn.XLOOKUP(__xlnm._FilterDatabase_157[[#This Row],[SAPSA Number]],Table1[SAPSA number],Table1[Paid up])</f>
        <v>Y</v>
      </c>
      <c r="D42" s="39" t="str">
        <f>_xlfn.XLOOKUP(__xlnm._FilterDatabase_157[[#This Row],[SAPSA Number]],'DS Point summary'!A:A,'DS Point summary'!C:C)</f>
        <v>Dewaldt</v>
      </c>
      <c r="E42" s="39" t="str">
        <f>_xlfn.XLOOKUP(__xlnm._FilterDatabase_157[[#This Row],[SAPSA Number]],'DS Point summary'!A:A,'DS Point summary'!D:D)</f>
        <v>Engelbrecht</v>
      </c>
      <c r="F42" s="20" t="str">
        <f>_xlfn.XLOOKUP(__xlnm._FilterDatabase_157[[#This Row],[SAPSA Number]],'DS Point summary'!A:A,'DS Point summary'!E:E)</f>
        <v>D</v>
      </c>
      <c r="G42" s="17" t="str">
        <f ca="1">_xlfn.XLOOKUP(__xlnm._FilterDatabase_157[[#This Row],[SAPSA Number]],'DS Point summary'!A:A,'DS Point summary'!F:F)</f>
        <v xml:space="preserve"> </v>
      </c>
      <c r="H42" s="19">
        <f ca="1">_xlfn.XLOOKUP(__xlnm._FilterDatabase_157[[#This Row],[SAPSA Number]],'DS Point summary'!A:A,'DS Point summary'!G:G)</f>
        <v>36</v>
      </c>
      <c r="I42" s="19" t="s">
        <v>373</v>
      </c>
      <c r="J42" s="21">
        <f t="shared" si="4"/>
        <v>0</v>
      </c>
      <c r="K42" s="22">
        <f t="shared" si="5"/>
        <v>0</v>
      </c>
      <c r="L42" s="23">
        <v>0</v>
      </c>
      <c r="M42" s="24">
        <v>0</v>
      </c>
      <c r="N42" s="23">
        <v>0</v>
      </c>
      <c r="O42" s="24">
        <v>0</v>
      </c>
      <c r="P42" s="23">
        <v>0</v>
      </c>
      <c r="Q42" s="24">
        <v>0</v>
      </c>
      <c r="R42" s="23">
        <v>0</v>
      </c>
      <c r="S42" s="24">
        <v>0</v>
      </c>
      <c r="T42" s="23">
        <v>0</v>
      </c>
      <c r="U42" s="24">
        <v>0</v>
      </c>
      <c r="V42" s="23">
        <v>0</v>
      </c>
      <c r="W42" s="84">
        <v>0</v>
      </c>
    </row>
    <row r="43" spans="1:23" ht="14.45" customHeight="1" x14ac:dyDescent="0.25">
      <c r="A43" s="17">
        <f t="shared" si="3"/>
        <v>8</v>
      </c>
      <c r="B43" s="100">
        <v>393</v>
      </c>
      <c r="C43" s="18" t="str">
        <f>_xlfn.XLOOKUP(__xlnm._FilterDatabase_157[[#This Row],[SAPSA Number]],Table1[SAPSA number],Table1[Paid up])</f>
        <v>Y</v>
      </c>
      <c r="D43" s="39" t="str">
        <f>_xlfn.XLOOKUP(__xlnm._FilterDatabase_157[[#This Row],[SAPSA Number]],'DS Point summary'!A:A,'DS Point summary'!C:C)</f>
        <v>Robyn Angela</v>
      </c>
      <c r="E43" s="39" t="str">
        <f>_xlfn.XLOOKUP(__xlnm._FilterDatabase_157[[#This Row],[SAPSA Number]],'DS Point summary'!A:A,'DS Point summary'!D:D)</f>
        <v>Evans</v>
      </c>
      <c r="F43" s="20" t="str">
        <f>_xlfn.XLOOKUP(__xlnm._FilterDatabase_157[[#This Row],[SAPSA Number]],'DS Point summary'!A:A,'DS Point summary'!E:E)</f>
        <v>RA</v>
      </c>
      <c r="G43" s="17" t="str">
        <f>_xlfn.XLOOKUP(__xlnm._FilterDatabase_157[[#This Row],[SAPSA Number]],'DS Point summary'!A:A,'DS Point summary'!F:F)</f>
        <v>Lady</v>
      </c>
      <c r="H43" s="19">
        <f ca="1">_xlfn.XLOOKUP(__xlnm._FilterDatabase_157[[#This Row],[SAPSA Number]],'DS Point summary'!A:A,'DS Point summary'!G:G)</f>
        <v>59</v>
      </c>
      <c r="I43" s="19" t="s">
        <v>373</v>
      </c>
      <c r="J43" s="21">
        <f t="shared" si="4"/>
        <v>0</v>
      </c>
      <c r="K43" s="22">
        <f t="shared" si="5"/>
        <v>0</v>
      </c>
      <c r="L43" s="23">
        <v>0</v>
      </c>
      <c r="M43" s="24">
        <v>0</v>
      </c>
      <c r="N43" s="23">
        <v>0</v>
      </c>
      <c r="O43" s="24">
        <v>0</v>
      </c>
      <c r="P43" s="23">
        <v>0</v>
      </c>
      <c r="Q43" s="24">
        <v>0</v>
      </c>
      <c r="R43" s="23">
        <v>0</v>
      </c>
      <c r="S43" s="24">
        <v>0</v>
      </c>
      <c r="T43" s="23">
        <v>0</v>
      </c>
      <c r="U43" s="24">
        <v>0</v>
      </c>
      <c r="V43" s="23">
        <v>0</v>
      </c>
      <c r="W43" s="84">
        <v>0</v>
      </c>
    </row>
    <row r="44" spans="1:23" ht="14.45" customHeight="1" x14ac:dyDescent="0.25">
      <c r="A44" s="17">
        <f t="shared" si="3"/>
        <v>8</v>
      </c>
      <c r="B44" s="100">
        <v>3172</v>
      </c>
      <c r="C44" s="18" t="str">
        <f>_xlfn.XLOOKUP(__xlnm._FilterDatabase_157[[#This Row],[SAPSA Number]],Table1[SAPSA number],Table1[Paid up])</f>
        <v>Y</v>
      </c>
      <c r="D44" s="39" t="str">
        <f>_xlfn.XLOOKUP(__xlnm._FilterDatabase_157[[#This Row],[SAPSA Number]],'DS Point summary'!A:A,'DS Point summary'!C:C)</f>
        <v>Mervyn-John</v>
      </c>
      <c r="E44" s="39" t="str">
        <f>_xlfn.XLOOKUP(__xlnm._FilterDatabase_157[[#This Row],[SAPSA Number]],'DS Point summary'!A:A,'DS Point summary'!D:D)</f>
        <v>Evans</v>
      </c>
      <c r="F44" s="20" t="str">
        <f>_xlfn.XLOOKUP(__xlnm._FilterDatabase_157[[#This Row],[SAPSA Number]],'DS Point summary'!A:A,'DS Point summary'!E:E)</f>
        <v>MJ</v>
      </c>
      <c r="G44" s="17" t="str">
        <f ca="1">_xlfn.XLOOKUP(__xlnm._FilterDatabase_157[[#This Row],[SAPSA Number]],'DS Point summary'!A:A,'DS Point summary'!F:F)</f>
        <v>SS</v>
      </c>
      <c r="H44" s="19">
        <f ca="1">_xlfn.XLOOKUP(__xlnm._FilterDatabase_157[[#This Row],[SAPSA Number]],'DS Point summary'!A:A,'DS Point summary'!G:G)</f>
        <v>65</v>
      </c>
      <c r="I44" s="19" t="s">
        <v>373</v>
      </c>
      <c r="J44" s="21">
        <f t="shared" si="4"/>
        <v>0</v>
      </c>
      <c r="K44" s="22">
        <f t="shared" si="5"/>
        <v>0</v>
      </c>
      <c r="L44" s="23">
        <v>0</v>
      </c>
      <c r="M44" s="24">
        <v>0</v>
      </c>
      <c r="N44" s="23">
        <v>0</v>
      </c>
      <c r="O44" s="24">
        <v>0</v>
      </c>
      <c r="P44" s="23">
        <v>0</v>
      </c>
      <c r="Q44" s="24">
        <v>0</v>
      </c>
      <c r="R44" s="23">
        <v>0</v>
      </c>
      <c r="S44" s="24">
        <v>0</v>
      </c>
      <c r="T44" s="23">
        <v>0</v>
      </c>
      <c r="U44" s="24">
        <v>0</v>
      </c>
      <c r="V44" s="23">
        <v>0</v>
      </c>
      <c r="W44" s="84">
        <v>0</v>
      </c>
    </row>
    <row r="45" spans="1:23" ht="14.45" customHeight="1" x14ac:dyDescent="0.25">
      <c r="A45" s="17">
        <f t="shared" si="3"/>
        <v>8</v>
      </c>
      <c r="B45" s="100">
        <v>3782</v>
      </c>
      <c r="C45" s="18" t="str">
        <f>_xlfn.XLOOKUP(__xlnm._FilterDatabase_157[[#This Row],[SAPSA Number]],Table1[SAPSA number],Table1[Paid up])</f>
        <v>Y</v>
      </c>
      <c r="D45" s="39" t="str">
        <f>_xlfn.XLOOKUP(__xlnm._FilterDatabase_157[[#This Row],[SAPSA Number]],'DS Point summary'!A:A,'DS Point summary'!C:C)</f>
        <v>Gary Athol</v>
      </c>
      <c r="E45" s="39" t="str">
        <f>_xlfn.XLOOKUP(__xlnm._FilterDatabase_157[[#This Row],[SAPSA Number]],'DS Point summary'!A:A,'DS Point summary'!D:D)</f>
        <v>Hagemann</v>
      </c>
      <c r="F45" s="20" t="str">
        <f>_xlfn.XLOOKUP(__xlnm._FilterDatabase_157[[#This Row],[SAPSA Number]],'DS Point summary'!A:A,'DS Point summary'!E:E)</f>
        <v>GA</v>
      </c>
      <c r="G45" s="17" t="str">
        <f ca="1">_xlfn.XLOOKUP(__xlnm._FilterDatabase_157[[#This Row],[SAPSA Number]],'DS Point summary'!A:A,'DS Point summary'!F:F)</f>
        <v>S</v>
      </c>
      <c r="H45" s="19">
        <f ca="1">_xlfn.XLOOKUP(__xlnm._FilterDatabase_157[[#This Row],[SAPSA Number]],'DS Point summary'!A:A,'DS Point summary'!G:G)</f>
        <v>54</v>
      </c>
      <c r="I45" s="19" t="s">
        <v>373</v>
      </c>
      <c r="J45" s="21">
        <f t="shared" si="4"/>
        <v>0</v>
      </c>
      <c r="K45" s="22">
        <f t="shared" si="5"/>
        <v>0</v>
      </c>
      <c r="L45" s="23">
        <v>0</v>
      </c>
      <c r="M45" s="24">
        <v>0</v>
      </c>
      <c r="N45" s="23">
        <v>0</v>
      </c>
      <c r="O45" s="24">
        <v>0</v>
      </c>
      <c r="P45" s="23">
        <v>0</v>
      </c>
      <c r="Q45" s="24">
        <v>0</v>
      </c>
      <c r="R45" s="23">
        <v>0</v>
      </c>
      <c r="S45" s="24">
        <v>0</v>
      </c>
      <c r="T45" s="23">
        <v>0</v>
      </c>
      <c r="U45" s="24">
        <v>0</v>
      </c>
      <c r="V45" s="23">
        <v>0</v>
      </c>
      <c r="W45" s="84">
        <v>0</v>
      </c>
    </row>
    <row r="46" spans="1:23" ht="14.25" customHeight="1" x14ac:dyDescent="0.25">
      <c r="A46" s="17">
        <f t="shared" si="3"/>
        <v>8</v>
      </c>
      <c r="B46" s="100">
        <v>6308</v>
      </c>
      <c r="C46" s="18" t="str">
        <f>_xlfn.XLOOKUP(__xlnm._FilterDatabase_157[[#This Row],[SAPSA Number]],Table1[SAPSA number],Table1[Paid up])</f>
        <v>Y</v>
      </c>
      <c r="D46" s="39" t="str">
        <f>_xlfn.XLOOKUP(__xlnm._FilterDatabase_157[[#This Row],[SAPSA Number]],'DS Point summary'!A:A,'DS Point summary'!C:C)</f>
        <v>James Matthew</v>
      </c>
      <c r="E46" s="39" t="str">
        <f>_xlfn.XLOOKUP(__xlnm._FilterDatabase_157[[#This Row],[SAPSA Number]],'DS Point summary'!A:A,'DS Point summary'!D:D)</f>
        <v>Hagemann</v>
      </c>
      <c r="F46" s="20" t="str">
        <f>_xlfn.XLOOKUP(__xlnm._FilterDatabase_157[[#This Row],[SAPSA Number]],'DS Point summary'!A:A,'DS Point summary'!E:E)</f>
        <v>JM</v>
      </c>
      <c r="G46" s="17" t="str">
        <f ca="1">_xlfn.XLOOKUP(__xlnm._FilterDatabase_157[[#This Row],[SAPSA Number]],'DS Point summary'!A:A,'DS Point summary'!F:F)</f>
        <v>Jnr</v>
      </c>
      <c r="H46" s="19">
        <f ca="1">_xlfn.XLOOKUP(__xlnm._FilterDatabase_157[[#This Row],[SAPSA Number]],'DS Point summary'!A:A,'DS Point summary'!G:G)</f>
        <v>19</v>
      </c>
      <c r="I46" s="19" t="s">
        <v>373</v>
      </c>
      <c r="J46" s="21">
        <f t="shared" si="4"/>
        <v>0</v>
      </c>
      <c r="K46" s="22">
        <f t="shared" si="5"/>
        <v>0</v>
      </c>
      <c r="L46" s="23">
        <v>0</v>
      </c>
      <c r="M46" s="24">
        <v>0</v>
      </c>
      <c r="N46" s="23">
        <v>0</v>
      </c>
      <c r="O46" s="24">
        <v>0</v>
      </c>
      <c r="P46" s="23">
        <v>0</v>
      </c>
      <c r="Q46" s="24">
        <v>0</v>
      </c>
      <c r="R46" s="23">
        <v>0</v>
      </c>
      <c r="S46" s="24">
        <v>0</v>
      </c>
      <c r="T46" s="23">
        <v>0</v>
      </c>
      <c r="U46" s="24">
        <v>0</v>
      </c>
      <c r="V46" s="23">
        <v>0</v>
      </c>
      <c r="W46" s="84">
        <v>0</v>
      </c>
    </row>
    <row r="47" spans="1:23" ht="14.45" customHeight="1" x14ac:dyDescent="0.25">
      <c r="A47" s="17">
        <f t="shared" si="3"/>
        <v>8</v>
      </c>
      <c r="B47" s="100">
        <v>645</v>
      </c>
      <c r="C47" s="18" t="str">
        <f>_xlfn.XLOOKUP(__xlnm._FilterDatabase_157[[#This Row],[SAPSA Number]],Table1[SAPSA number],Table1[Paid up])</f>
        <v>Y</v>
      </c>
      <c r="D47" s="39" t="str">
        <f>_xlfn.XLOOKUP(__xlnm._FilterDatabase_157[[#This Row],[SAPSA Number]],'DS Point summary'!A:A,'DS Point summary'!C:C)</f>
        <v>Lukas Marthinus</v>
      </c>
      <c r="E47" s="39" t="str">
        <f>_xlfn.XLOOKUP(__xlnm._FilterDatabase_157[[#This Row],[SAPSA Number]],'DS Point summary'!A:A,'DS Point summary'!D:D)</f>
        <v>Janse van Rensburg</v>
      </c>
      <c r="F47" s="20" t="str">
        <f>_xlfn.XLOOKUP(__xlnm._FilterDatabase_157[[#This Row],[SAPSA Number]],'DS Point summary'!A:A,'DS Point summary'!E:E)</f>
        <v>LM</v>
      </c>
      <c r="G47" s="17" t="str">
        <f ca="1">_xlfn.XLOOKUP(__xlnm._FilterDatabase_157[[#This Row],[SAPSA Number]],'DS Point summary'!A:A,'DS Point summary'!F:F)</f>
        <v xml:space="preserve"> </v>
      </c>
      <c r="H47" s="19">
        <f ca="1">_xlfn.XLOOKUP(__xlnm._FilterDatabase_157[[#This Row],[SAPSA Number]],'DS Point summary'!A:A,'DS Point summary'!G:G)</f>
        <v>29</v>
      </c>
      <c r="I47" s="19" t="s">
        <v>373</v>
      </c>
      <c r="J47" s="21">
        <f t="shared" si="4"/>
        <v>0</v>
      </c>
      <c r="K47" s="22">
        <f t="shared" si="5"/>
        <v>0</v>
      </c>
      <c r="L47" s="23">
        <v>0</v>
      </c>
      <c r="M47" s="24">
        <v>0</v>
      </c>
      <c r="N47" s="23">
        <v>0</v>
      </c>
      <c r="O47" s="24">
        <v>0</v>
      </c>
      <c r="P47" s="23">
        <v>0</v>
      </c>
      <c r="Q47" s="24">
        <v>0</v>
      </c>
      <c r="R47" s="23">
        <v>0</v>
      </c>
      <c r="S47" s="24">
        <v>0</v>
      </c>
      <c r="T47" s="23">
        <v>0</v>
      </c>
      <c r="U47" s="24">
        <v>0</v>
      </c>
      <c r="V47" s="23">
        <v>0</v>
      </c>
      <c r="W47" s="84">
        <v>0</v>
      </c>
    </row>
    <row r="48" spans="1:23" ht="14.45" customHeight="1" x14ac:dyDescent="0.25">
      <c r="A48" s="17">
        <f t="shared" si="3"/>
        <v>8</v>
      </c>
      <c r="B48" s="18">
        <v>7173</v>
      </c>
      <c r="C48" s="18" t="str">
        <f>_xlfn.XLOOKUP(__xlnm._FilterDatabase_157[[#This Row],[SAPSA Number]],Table1[SAPSA number],Table1[Paid up])</f>
        <v>Y</v>
      </c>
      <c r="D48" s="39" t="str">
        <f>_xlfn.XLOOKUP(__xlnm._FilterDatabase_157[[#This Row],[SAPSA Number]],'DS Point summary'!A:A,'DS Point summary'!C:C)</f>
        <v xml:space="preserve">Gideon Joubert </v>
      </c>
      <c r="E48" s="39" t="str">
        <f>_xlfn.XLOOKUP(__xlnm._FilterDatabase_157[[#This Row],[SAPSA Number]],'DS Point summary'!A:A,'DS Point summary'!D:D)</f>
        <v>Jansen</v>
      </c>
      <c r="F48" s="20" t="str">
        <f>_xlfn.XLOOKUP(__xlnm._FilterDatabase_157[[#This Row],[SAPSA Number]],'DS Point summary'!A:A,'DS Point summary'!E:E)</f>
        <v>GJ</v>
      </c>
      <c r="G48" s="17">
        <f>_xlfn.XLOOKUP(__xlnm._FilterDatabase_157[[#This Row],[SAPSA Number]],'DS Point summary'!A:A,'DS Point summary'!F:F)</f>
        <v>0</v>
      </c>
      <c r="H48" s="19">
        <f>_xlfn.XLOOKUP(__xlnm._FilterDatabase_157[[#This Row],[SAPSA Number]],'DS Point summary'!A:A,'DS Point summary'!G:G)</f>
        <v>0</v>
      </c>
      <c r="I48" s="19" t="s">
        <v>373</v>
      </c>
      <c r="J48" s="21">
        <f t="shared" si="4"/>
        <v>0</v>
      </c>
      <c r="K48" s="22">
        <f t="shared" si="5"/>
        <v>0</v>
      </c>
      <c r="L48" s="23">
        <v>0</v>
      </c>
      <c r="M48" s="24">
        <v>0</v>
      </c>
      <c r="N48" s="23">
        <v>0</v>
      </c>
      <c r="O48" s="24">
        <v>0</v>
      </c>
      <c r="P48" s="23">
        <v>0</v>
      </c>
      <c r="Q48" s="24">
        <v>0</v>
      </c>
      <c r="R48" s="23">
        <v>0</v>
      </c>
      <c r="S48" s="24">
        <v>0</v>
      </c>
      <c r="T48" s="23">
        <v>0</v>
      </c>
      <c r="U48" s="24">
        <v>0</v>
      </c>
      <c r="V48" s="23">
        <v>0</v>
      </c>
      <c r="W48" s="84">
        <v>0</v>
      </c>
    </row>
    <row r="49" spans="1:23" ht="14.45" customHeight="1" x14ac:dyDescent="0.25">
      <c r="A49" s="17">
        <f t="shared" si="3"/>
        <v>8</v>
      </c>
      <c r="B49" s="100">
        <v>7174</v>
      </c>
      <c r="C49" s="18" t="str">
        <f>_xlfn.XLOOKUP(__xlnm._FilterDatabase_157[[#This Row],[SAPSA Number]],Table1[SAPSA number],Table1[Paid up])</f>
        <v>Y</v>
      </c>
      <c r="D49" s="39" t="str">
        <f>_xlfn.XLOOKUP(__xlnm._FilterDatabase_157[[#This Row],[SAPSA Number]],'DS Point summary'!A:A,'DS Point summary'!C:C)</f>
        <v>Jacobus Francois</v>
      </c>
      <c r="E49" s="39" t="str">
        <f>_xlfn.XLOOKUP(__xlnm._FilterDatabase_157[[#This Row],[SAPSA Number]],'DS Point summary'!A:A,'DS Point summary'!D:D)</f>
        <v>Jansen</v>
      </c>
      <c r="F49" s="20" t="str">
        <f>_xlfn.XLOOKUP(__xlnm._FilterDatabase_157[[#This Row],[SAPSA Number]],'DS Point summary'!A:A,'DS Point summary'!E:E)</f>
        <v>JF</v>
      </c>
      <c r="G49" s="17">
        <f>_xlfn.XLOOKUP(__xlnm._FilterDatabase_157[[#This Row],[SAPSA Number]],'DS Point summary'!A:A,'DS Point summary'!F:F)</f>
        <v>0</v>
      </c>
      <c r="H49" s="19">
        <f>_xlfn.XLOOKUP(__xlnm._FilterDatabase_157[[#This Row],[SAPSA Number]],'DS Point summary'!A:A,'DS Point summary'!G:G)</f>
        <v>0</v>
      </c>
      <c r="I49" s="19" t="s">
        <v>373</v>
      </c>
      <c r="J49" s="21">
        <f t="shared" si="4"/>
        <v>0</v>
      </c>
      <c r="K49" s="22">
        <f t="shared" si="5"/>
        <v>0</v>
      </c>
      <c r="L49" s="23">
        <v>0</v>
      </c>
      <c r="M49" s="24">
        <v>0</v>
      </c>
      <c r="N49" s="23">
        <v>0</v>
      </c>
      <c r="O49" s="24">
        <v>0</v>
      </c>
      <c r="P49" s="23">
        <v>0</v>
      </c>
      <c r="Q49" s="24">
        <v>0</v>
      </c>
      <c r="R49" s="23">
        <v>0</v>
      </c>
      <c r="S49" s="24">
        <v>0</v>
      </c>
      <c r="T49" s="23">
        <v>0</v>
      </c>
      <c r="U49" s="24">
        <v>0</v>
      </c>
      <c r="V49" s="23">
        <v>0</v>
      </c>
      <c r="W49" s="84">
        <v>0</v>
      </c>
    </row>
    <row r="50" spans="1:23" ht="14.45" customHeight="1" x14ac:dyDescent="0.25">
      <c r="A50" s="17">
        <f t="shared" si="3"/>
        <v>8</v>
      </c>
      <c r="B50" s="100">
        <v>2655</v>
      </c>
      <c r="C50" s="18" t="str">
        <f>_xlfn.XLOOKUP(__xlnm._FilterDatabase_157[[#This Row],[SAPSA Number]],Table1[SAPSA number],Table1[Paid up])</f>
        <v>Y</v>
      </c>
      <c r="D50" s="39" t="str">
        <f>_xlfn.XLOOKUP(__xlnm._FilterDatabase_157[[#This Row],[SAPSA Number]],'DS Point summary'!A:A,'DS Point summary'!C:C)</f>
        <v>Ruben</v>
      </c>
      <c r="E50" s="39" t="str">
        <f>_xlfn.XLOOKUP(__xlnm._FilterDatabase_157[[#This Row],[SAPSA Number]],'DS Point summary'!A:A,'DS Point summary'!D:D)</f>
        <v>Joubert</v>
      </c>
      <c r="F50" s="20" t="str">
        <f>_xlfn.XLOOKUP(__xlnm._FilterDatabase_157[[#This Row],[SAPSA Number]],'DS Point summary'!A:A,'DS Point summary'!E:E)</f>
        <v>R</v>
      </c>
      <c r="G50" s="17" t="str">
        <f ca="1">_xlfn.XLOOKUP(__xlnm._FilterDatabase_157[[#This Row],[SAPSA Number]],'DS Point summary'!A:A,'DS Point summary'!F:F)</f>
        <v>Jnr</v>
      </c>
      <c r="H50" s="19">
        <f ca="1">_xlfn.XLOOKUP(__xlnm._FilterDatabase_157[[#This Row],[SAPSA Number]],'DS Point summary'!A:A,'DS Point summary'!G:G)</f>
        <v>17</v>
      </c>
      <c r="I50" s="19" t="s">
        <v>373</v>
      </c>
      <c r="J50" s="21">
        <f t="shared" si="4"/>
        <v>0</v>
      </c>
      <c r="K50" s="22">
        <f t="shared" si="5"/>
        <v>0</v>
      </c>
      <c r="L50" s="23">
        <v>0</v>
      </c>
      <c r="M50" s="24">
        <v>0</v>
      </c>
      <c r="N50" s="23">
        <v>0</v>
      </c>
      <c r="O50" s="24">
        <v>0</v>
      </c>
      <c r="P50" s="23">
        <v>0</v>
      </c>
      <c r="Q50" s="24">
        <v>0</v>
      </c>
      <c r="R50" s="23">
        <v>0</v>
      </c>
      <c r="S50" s="24">
        <v>0</v>
      </c>
      <c r="T50" s="23">
        <v>0</v>
      </c>
      <c r="U50" s="24">
        <v>0</v>
      </c>
      <c r="V50" s="23">
        <v>0</v>
      </c>
      <c r="W50" s="84">
        <v>0</v>
      </c>
    </row>
    <row r="51" spans="1:23" ht="14.45" customHeight="1" x14ac:dyDescent="0.25">
      <c r="A51" s="17">
        <f t="shared" si="3"/>
        <v>8</v>
      </c>
      <c r="B51" s="18">
        <v>3339</v>
      </c>
      <c r="C51" s="18" t="str">
        <f>_xlfn.XLOOKUP(__xlnm._FilterDatabase_157[[#This Row],[SAPSA Number]],Table1[SAPSA number],Table1[Paid up])</f>
        <v>Y</v>
      </c>
      <c r="D51" s="39" t="str">
        <f>_xlfn.XLOOKUP(__xlnm._FilterDatabase_157[[#This Row],[SAPSA Number]],'DS Point summary'!A:A,'DS Point summary'!C:C)</f>
        <v>Hendrik Johannes</v>
      </c>
      <c r="E51" s="39" t="str">
        <f>_xlfn.XLOOKUP(__xlnm._FilterDatabase_157[[#This Row],[SAPSA Number]],'DS Point summary'!A:A,'DS Point summary'!D:D)</f>
        <v>Joubert</v>
      </c>
      <c r="F51" s="20" t="str">
        <f>_xlfn.XLOOKUP(__xlnm._FilterDatabase_157[[#This Row],[SAPSA Number]],'DS Point summary'!A:A,'DS Point summary'!E:E)</f>
        <v>HJ</v>
      </c>
      <c r="G51" s="17" t="str">
        <f ca="1">_xlfn.XLOOKUP(__xlnm._FilterDatabase_157[[#This Row],[SAPSA Number]],'DS Point summary'!A:A,'DS Point summary'!F:F)</f>
        <v>S</v>
      </c>
      <c r="H51" s="19">
        <f ca="1">_xlfn.XLOOKUP(__xlnm._FilterDatabase_157[[#This Row],[SAPSA Number]],'DS Point summary'!A:A,'DS Point summary'!G:G)</f>
        <v>51</v>
      </c>
      <c r="I51" s="19" t="s">
        <v>373</v>
      </c>
      <c r="J51" s="21">
        <f t="shared" si="4"/>
        <v>0</v>
      </c>
      <c r="K51" s="22">
        <f t="shared" si="5"/>
        <v>0</v>
      </c>
      <c r="L51" s="23">
        <v>0</v>
      </c>
      <c r="M51" s="24">
        <v>0</v>
      </c>
      <c r="N51" s="23">
        <v>0</v>
      </c>
      <c r="O51" s="24">
        <v>0</v>
      </c>
      <c r="P51" s="23">
        <v>0</v>
      </c>
      <c r="Q51" s="24">
        <v>0</v>
      </c>
      <c r="R51" s="23">
        <v>0</v>
      </c>
      <c r="S51" s="24">
        <v>0</v>
      </c>
      <c r="T51" s="23">
        <v>0</v>
      </c>
      <c r="U51" s="24">
        <v>0</v>
      </c>
      <c r="V51" s="23">
        <v>0</v>
      </c>
      <c r="W51" s="84">
        <v>0</v>
      </c>
    </row>
    <row r="52" spans="1:23" ht="14.45" customHeight="1" x14ac:dyDescent="0.25">
      <c r="A52" s="17">
        <f t="shared" si="3"/>
        <v>8</v>
      </c>
      <c r="B52" s="100">
        <v>4094</v>
      </c>
      <c r="C52" s="18" t="str">
        <f>_xlfn.XLOOKUP(__xlnm._FilterDatabase_157[[#This Row],[SAPSA Number]],Table1[SAPSA number],Table1[Paid up])</f>
        <v>Y</v>
      </c>
      <c r="D52" s="39" t="str">
        <f>_xlfn.XLOOKUP(__xlnm._FilterDatabase_157[[#This Row],[SAPSA Number]],'DS Point summary'!A:A,'DS Point summary'!C:C)</f>
        <v>Johan</v>
      </c>
      <c r="E52" s="39" t="str">
        <f>_xlfn.XLOOKUP(__xlnm._FilterDatabase_157[[#This Row],[SAPSA Number]],'DS Point summary'!A:A,'DS Point summary'!D:D)</f>
        <v>Kemp</v>
      </c>
      <c r="F52" s="20" t="str">
        <f>_xlfn.XLOOKUP(__xlnm._FilterDatabase_157[[#This Row],[SAPSA Number]],'DS Point summary'!A:A,'DS Point summary'!E:E)</f>
        <v>J</v>
      </c>
      <c r="G52" s="17" t="str">
        <f ca="1">_xlfn.XLOOKUP(__xlnm._FilterDatabase_157[[#This Row],[SAPSA Number]],'DS Point summary'!A:A,'DS Point summary'!F:F)</f>
        <v xml:space="preserve"> </v>
      </c>
      <c r="H52" s="19">
        <f ca="1">_xlfn.XLOOKUP(__xlnm._FilterDatabase_157[[#This Row],[SAPSA Number]],'DS Point summary'!A:A,'DS Point summary'!G:G)</f>
        <v>42</v>
      </c>
      <c r="I52" s="19" t="s">
        <v>373</v>
      </c>
      <c r="J52" s="21">
        <f t="shared" si="4"/>
        <v>0</v>
      </c>
      <c r="K52" s="22">
        <f t="shared" si="5"/>
        <v>0</v>
      </c>
      <c r="L52" s="23">
        <v>0</v>
      </c>
      <c r="M52" s="24">
        <v>0</v>
      </c>
      <c r="N52" s="23">
        <v>0</v>
      </c>
      <c r="O52" s="24">
        <v>0</v>
      </c>
      <c r="P52" s="23">
        <v>0</v>
      </c>
      <c r="Q52" s="24">
        <v>0</v>
      </c>
      <c r="R52" s="23">
        <v>0</v>
      </c>
      <c r="S52" s="24">
        <v>0</v>
      </c>
      <c r="T52" s="23">
        <v>0</v>
      </c>
      <c r="U52" s="24">
        <v>0</v>
      </c>
      <c r="V52" s="23">
        <v>0</v>
      </c>
      <c r="W52" s="84">
        <v>0</v>
      </c>
    </row>
    <row r="53" spans="1:23" ht="14.45" customHeight="1" x14ac:dyDescent="0.25">
      <c r="A53" s="17">
        <f t="shared" si="3"/>
        <v>8</v>
      </c>
      <c r="B53" s="100">
        <v>6968</v>
      </c>
      <c r="C53" s="18" t="str">
        <f>_xlfn.XLOOKUP(__xlnm._FilterDatabase_157[[#This Row],[SAPSA Number]],Table1[SAPSA number],Table1[Paid up])</f>
        <v>Y</v>
      </c>
      <c r="D53" s="39" t="str">
        <f>_xlfn.XLOOKUP(__xlnm._FilterDatabase_157[[#This Row],[SAPSA Number]],'DS Point summary'!A:A,'DS Point summary'!C:C)</f>
        <v>Ian John</v>
      </c>
      <c r="E53" s="39" t="str">
        <f>_xlfn.XLOOKUP(__xlnm._FilterDatabase_157[[#This Row],[SAPSA Number]],'DS Point summary'!A:A,'DS Point summary'!D:D)</f>
        <v>Kewley</v>
      </c>
      <c r="F53" s="20" t="str">
        <f>_xlfn.XLOOKUP(__xlnm._FilterDatabase_157[[#This Row],[SAPSA Number]],'DS Point summary'!A:A,'DS Point summary'!E:E)</f>
        <v>IJ</v>
      </c>
      <c r="G53" s="17" t="str">
        <f ca="1">_xlfn.XLOOKUP(__xlnm._FilterDatabase_157[[#This Row],[SAPSA Number]],'DS Point summary'!A:A,'DS Point summary'!F:F)</f>
        <v xml:space="preserve"> </v>
      </c>
      <c r="H53" s="19">
        <f ca="1">_xlfn.XLOOKUP(__xlnm._FilterDatabase_157[[#This Row],[SAPSA Number]],'DS Point summary'!A:A,'DS Point summary'!G:G)</f>
        <v>44</v>
      </c>
      <c r="I53" s="19" t="s">
        <v>373</v>
      </c>
      <c r="J53" s="21">
        <f t="shared" si="4"/>
        <v>0</v>
      </c>
      <c r="K53" s="22">
        <f t="shared" si="5"/>
        <v>0</v>
      </c>
      <c r="L53" s="23">
        <v>0</v>
      </c>
      <c r="M53" s="24">
        <v>0</v>
      </c>
      <c r="N53" s="83">
        <v>0</v>
      </c>
      <c r="O53" s="84">
        <v>0</v>
      </c>
      <c r="P53" s="83">
        <v>0</v>
      </c>
      <c r="Q53" s="84">
        <v>0</v>
      </c>
      <c r="R53" s="83">
        <v>0</v>
      </c>
      <c r="S53" s="84">
        <v>0</v>
      </c>
      <c r="T53" s="83">
        <v>0</v>
      </c>
      <c r="U53" s="84">
        <v>0</v>
      </c>
      <c r="V53" s="83">
        <v>0</v>
      </c>
      <c r="W53" s="84">
        <v>0</v>
      </c>
    </row>
    <row r="54" spans="1:23" ht="14.45" customHeight="1" x14ac:dyDescent="0.25">
      <c r="A54" s="17">
        <f t="shared" si="3"/>
        <v>8</v>
      </c>
      <c r="B54" s="100">
        <v>7065</v>
      </c>
      <c r="C54" s="18" t="str">
        <f>_xlfn.XLOOKUP(__xlnm._FilterDatabase_157[[#This Row],[SAPSA Number]],Table1[SAPSA number],Table1[Paid up])</f>
        <v>Y</v>
      </c>
      <c r="D54" s="39" t="str">
        <f>_xlfn.XLOOKUP(__xlnm._FilterDatabase_157[[#This Row],[SAPSA Number]],'DS Point summary'!A:A,'DS Point summary'!C:C)</f>
        <v>Wesley Austin</v>
      </c>
      <c r="E54" s="39" t="str">
        <f>_xlfn.XLOOKUP(__xlnm._FilterDatabase_157[[#This Row],[SAPSA Number]],'DS Point summary'!A:A,'DS Point summary'!D:D)</f>
        <v>Kiloh</v>
      </c>
      <c r="F54" s="20" t="str">
        <f>_xlfn.XLOOKUP(__xlnm._FilterDatabase_157[[#This Row],[SAPSA Number]],'DS Point summary'!A:A,'DS Point summary'!E:E)</f>
        <v>WA</v>
      </c>
      <c r="G54" s="17" t="str">
        <f ca="1">_xlfn.XLOOKUP(__xlnm._FilterDatabase_157[[#This Row],[SAPSA Number]],'DS Point summary'!A:A,'DS Point summary'!F:F)</f>
        <v xml:space="preserve"> </v>
      </c>
      <c r="H54" s="19">
        <f>_xlfn.XLOOKUP(__xlnm._FilterDatabase_157[[#This Row],[SAPSA Number]],'DS Point summary'!A:A,'DS Point summary'!G:G)</f>
        <v>0</v>
      </c>
      <c r="I54" s="19" t="s">
        <v>373</v>
      </c>
      <c r="J54" s="21">
        <f t="shared" si="4"/>
        <v>0</v>
      </c>
      <c r="K54" s="22">
        <f t="shared" si="5"/>
        <v>0</v>
      </c>
      <c r="L54" s="23">
        <v>0</v>
      </c>
      <c r="M54" s="24">
        <v>0</v>
      </c>
      <c r="N54" s="83">
        <v>0</v>
      </c>
      <c r="O54" s="84">
        <v>0</v>
      </c>
      <c r="P54" s="83">
        <v>0</v>
      </c>
      <c r="Q54" s="84">
        <v>0</v>
      </c>
      <c r="R54" s="83">
        <v>0</v>
      </c>
      <c r="S54" s="84">
        <v>0</v>
      </c>
      <c r="T54" s="83">
        <v>0</v>
      </c>
      <c r="U54" s="84">
        <v>0</v>
      </c>
      <c r="V54" s="83">
        <v>0</v>
      </c>
      <c r="W54" s="84">
        <v>0</v>
      </c>
    </row>
    <row r="55" spans="1:23" ht="14.45" customHeight="1" x14ac:dyDescent="0.25">
      <c r="A55" s="17">
        <f t="shared" si="3"/>
        <v>8</v>
      </c>
      <c r="B55" s="100">
        <v>7066</v>
      </c>
      <c r="C55" s="18" t="str">
        <f>_xlfn.XLOOKUP(__xlnm._FilterDatabase_157[[#This Row],[SAPSA Number]],Table1[SAPSA number],Table1[Paid up])</f>
        <v>Y</v>
      </c>
      <c r="D55" s="39" t="str">
        <f>_xlfn.XLOOKUP(__xlnm._FilterDatabase_157[[#This Row],[SAPSA Number]],'DS Point summary'!A:A,'DS Point summary'!C:C)</f>
        <v>Adrian Warren</v>
      </c>
      <c r="E55" s="39" t="str">
        <f>_xlfn.XLOOKUP(__xlnm._FilterDatabase_157[[#This Row],[SAPSA Number]],'DS Point summary'!A:A,'DS Point summary'!D:D)</f>
        <v>Kiloh</v>
      </c>
      <c r="F55" s="20" t="str">
        <f>_xlfn.XLOOKUP(__xlnm._FilterDatabase_157[[#This Row],[SAPSA Number]],'DS Point summary'!A:A,'DS Point summary'!E:E)</f>
        <v>AW</v>
      </c>
      <c r="G55" s="17" t="str">
        <f ca="1">_xlfn.XLOOKUP(__xlnm._FilterDatabase_157[[#This Row],[SAPSA Number]],'DS Point summary'!A:A,'DS Point summary'!F:F)</f>
        <v>Jnr</v>
      </c>
      <c r="H55" s="19">
        <f>_xlfn.XLOOKUP(__xlnm._FilterDatabase_157[[#This Row],[SAPSA Number]],'DS Point summary'!A:A,'DS Point summary'!G:G)</f>
        <v>0</v>
      </c>
      <c r="I55" s="19" t="s">
        <v>373</v>
      </c>
      <c r="J55" s="21">
        <f t="shared" si="4"/>
        <v>0</v>
      </c>
      <c r="K55" s="22">
        <f t="shared" si="5"/>
        <v>0</v>
      </c>
      <c r="L55" s="23">
        <v>0</v>
      </c>
      <c r="M55" s="24">
        <v>0</v>
      </c>
      <c r="N55" s="83">
        <v>0</v>
      </c>
      <c r="O55" s="84">
        <v>0</v>
      </c>
      <c r="P55" s="83">
        <v>0</v>
      </c>
      <c r="Q55" s="84">
        <v>0</v>
      </c>
      <c r="R55" s="83">
        <v>0</v>
      </c>
      <c r="S55" s="84">
        <v>0</v>
      </c>
      <c r="T55" s="83">
        <v>0</v>
      </c>
      <c r="U55" s="84">
        <v>0</v>
      </c>
      <c r="V55" s="83">
        <v>0</v>
      </c>
      <c r="W55" s="84">
        <v>0</v>
      </c>
    </row>
    <row r="56" spans="1:23" ht="14.45" customHeight="1" x14ac:dyDescent="0.25">
      <c r="A56" s="17">
        <f t="shared" si="3"/>
        <v>8</v>
      </c>
      <c r="B56" s="100">
        <v>7067</v>
      </c>
      <c r="C56" s="18" t="str">
        <f>_xlfn.XLOOKUP(__xlnm._FilterDatabase_157[[#This Row],[SAPSA Number]],Table1[SAPSA number],Table1[Paid up])</f>
        <v>Y</v>
      </c>
      <c r="D56" s="39" t="str">
        <f>_xlfn.XLOOKUP(__xlnm._FilterDatabase_157[[#This Row],[SAPSA Number]],'DS Point summary'!A:A,'DS Point summary'!C:C)</f>
        <v>Kewan Rudy</v>
      </c>
      <c r="E56" s="39" t="str">
        <f>_xlfn.XLOOKUP(__xlnm._FilterDatabase_157[[#This Row],[SAPSA Number]],'DS Point summary'!A:A,'DS Point summary'!D:D)</f>
        <v>Kiloh</v>
      </c>
      <c r="F56" s="20" t="str">
        <f>_xlfn.XLOOKUP(__xlnm._FilterDatabase_157[[#This Row],[SAPSA Number]],'DS Point summary'!A:A,'DS Point summary'!E:E)</f>
        <v>KR</v>
      </c>
      <c r="G56" s="17" t="str">
        <f ca="1">_xlfn.XLOOKUP(__xlnm._FilterDatabase_157[[#This Row],[SAPSA Number]],'DS Point summary'!A:A,'DS Point summary'!F:F)</f>
        <v>Jnr</v>
      </c>
      <c r="H56" s="19">
        <f>_xlfn.XLOOKUP(__xlnm._FilterDatabase_157[[#This Row],[SAPSA Number]],'DS Point summary'!A:A,'DS Point summary'!G:G)</f>
        <v>0</v>
      </c>
      <c r="I56" s="19" t="s">
        <v>373</v>
      </c>
      <c r="J56" s="21">
        <f t="shared" si="4"/>
        <v>0</v>
      </c>
      <c r="K56" s="22">
        <f t="shared" si="5"/>
        <v>0</v>
      </c>
      <c r="L56" s="23">
        <v>0</v>
      </c>
      <c r="M56" s="24">
        <v>0</v>
      </c>
      <c r="N56" s="83">
        <v>0</v>
      </c>
      <c r="O56" s="84">
        <v>0</v>
      </c>
      <c r="P56" s="83">
        <v>0</v>
      </c>
      <c r="Q56" s="84">
        <v>0</v>
      </c>
      <c r="R56" s="83">
        <v>0</v>
      </c>
      <c r="S56" s="84">
        <v>0</v>
      </c>
      <c r="T56" s="83">
        <v>0</v>
      </c>
      <c r="U56" s="84">
        <v>0</v>
      </c>
      <c r="V56" s="83">
        <v>0</v>
      </c>
      <c r="W56" s="84">
        <v>0</v>
      </c>
    </row>
    <row r="57" spans="1:23" ht="14.45" customHeight="1" x14ac:dyDescent="0.25">
      <c r="A57" s="17">
        <f t="shared" ref="A57:A88" si="6">RANK(K57,K$2:K$135,0)</f>
        <v>8</v>
      </c>
      <c r="B57" s="100">
        <v>6434</v>
      </c>
      <c r="C57" s="18" t="str">
        <f>_xlfn.XLOOKUP(__xlnm._FilterDatabase_157[[#This Row],[SAPSA Number]],Table1[SAPSA number],Table1[Paid up])</f>
        <v>Y</v>
      </c>
      <c r="D57" s="39" t="str">
        <f>_xlfn.XLOOKUP(__xlnm._FilterDatabase_157[[#This Row],[SAPSA Number]],'DS Point summary'!A:A,'DS Point summary'!C:C)</f>
        <v>Francois Robert</v>
      </c>
      <c r="E57" s="39" t="str">
        <f>_xlfn.XLOOKUP(__xlnm._FilterDatabase_157[[#This Row],[SAPSA Number]],'DS Point summary'!A:A,'DS Point summary'!D:D)</f>
        <v>Koekemoer</v>
      </c>
      <c r="F57" s="20" t="str">
        <f>_xlfn.XLOOKUP(__xlnm._FilterDatabase_157[[#This Row],[SAPSA Number]],'DS Point summary'!A:A,'DS Point summary'!E:E)</f>
        <v>FR</v>
      </c>
      <c r="G57" s="17" t="str">
        <f ca="1">_xlfn.XLOOKUP(__xlnm._FilterDatabase_157[[#This Row],[SAPSA Number]],'DS Point summary'!A:A,'DS Point summary'!F:F)</f>
        <v xml:space="preserve"> </v>
      </c>
      <c r="H57" s="19">
        <f ca="1">_xlfn.XLOOKUP(__xlnm._FilterDatabase_157[[#This Row],[SAPSA Number]],'DS Point summary'!A:A,'DS Point summary'!G:G)</f>
        <v>42</v>
      </c>
      <c r="I57" s="19" t="s">
        <v>373</v>
      </c>
      <c r="J57" s="21">
        <f t="shared" si="4"/>
        <v>0</v>
      </c>
      <c r="K57" s="22">
        <f t="shared" si="5"/>
        <v>0</v>
      </c>
      <c r="L57" s="23">
        <v>0</v>
      </c>
      <c r="M57" s="24">
        <v>0</v>
      </c>
      <c r="N57" s="23">
        <v>0</v>
      </c>
      <c r="O57" s="24">
        <v>0</v>
      </c>
      <c r="P57" s="23">
        <v>0</v>
      </c>
      <c r="Q57" s="24">
        <v>0</v>
      </c>
      <c r="R57" s="23">
        <v>0</v>
      </c>
      <c r="S57" s="24">
        <v>0</v>
      </c>
      <c r="T57" s="23">
        <v>0</v>
      </c>
      <c r="U57" s="24">
        <v>0</v>
      </c>
      <c r="V57" s="23">
        <v>0</v>
      </c>
      <c r="W57" s="84">
        <v>0</v>
      </c>
    </row>
    <row r="58" spans="1:23" ht="14.45" customHeight="1" x14ac:dyDescent="0.25">
      <c r="A58" s="17">
        <f t="shared" si="6"/>
        <v>8</v>
      </c>
      <c r="B58" s="100">
        <v>191</v>
      </c>
      <c r="C58" s="18" t="str">
        <f>_xlfn.XLOOKUP(__xlnm._FilterDatabase_157[[#This Row],[SAPSA Number]],Table1[SAPSA number],Table1[Paid up])</f>
        <v>Y</v>
      </c>
      <c r="D58" s="39" t="str">
        <f>_xlfn.XLOOKUP(__xlnm._FilterDatabase_157[[#This Row],[SAPSA Number]],'DS Point summary'!A:A,'DS Point summary'!C:C)</f>
        <v>Joseph John</v>
      </c>
      <c r="E58" s="39" t="str">
        <f>_xlfn.XLOOKUP(__xlnm._FilterDatabase_157[[#This Row],[SAPSA Number]],'DS Point summary'!A:A,'DS Point summary'!D:D)</f>
        <v>Kriel</v>
      </c>
      <c r="F58" s="20" t="str">
        <f>_xlfn.XLOOKUP(__xlnm._FilterDatabase_157[[#This Row],[SAPSA Number]],'DS Point summary'!A:A,'DS Point summary'!E:E)</f>
        <v>JJ</v>
      </c>
      <c r="G58" s="17" t="str">
        <f ca="1">_xlfn.XLOOKUP(__xlnm._FilterDatabase_157[[#This Row],[SAPSA Number]],'DS Point summary'!A:A,'DS Point summary'!F:F)</f>
        <v>SS</v>
      </c>
      <c r="H58" s="19">
        <f ca="1">_xlfn.XLOOKUP(__xlnm._FilterDatabase_157[[#This Row],[SAPSA Number]],'DS Point summary'!A:A,'DS Point summary'!G:G)</f>
        <v>60</v>
      </c>
      <c r="I58" s="19" t="s">
        <v>373</v>
      </c>
      <c r="J58" s="21">
        <f t="shared" si="4"/>
        <v>0</v>
      </c>
      <c r="K58" s="22">
        <f t="shared" si="5"/>
        <v>0</v>
      </c>
      <c r="L58" s="23">
        <v>0</v>
      </c>
      <c r="M58" s="24">
        <v>0</v>
      </c>
      <c r="N58" s="23">
        <v>0</v>
      </c>
      <c r="O58" s="24">
        <v>0</v>
      </c>
      <c r="P58" s="23">
        <v>0</v>
      </c>
      <c r="Q58" s="24">
        <v>0</v>
      </c>
      <c r="R58" s="23">
        <v>0</v>
      </c>
      <c r="S58" s="24">
        <v>0</v>
      </c>
      <c r="T58" s="23">
        <v>0</v>
      </c>
      <c r="U58" s="24">
        <v>0</v>
      </c>
      <c r="V58" s="23">
        <v>0</v>
      </c>
      <c r="W58" s="84">
        <v>0</v>
      </c>
    </row>
    <row r="59" spans="1:23" ht="14.45" customHeight="1" x14ac:dyDescent="0.25">
      <c r="A59" s="17">
        <f t="shared" si="6"/>
        <v>8</v>
      </c>
      <c r="B59" s="100">
        <v>199</v>
      </c>
      <c r="C59" s="18" t="str">
        <f>_xlfn.XLOOKUP(__xlnm._FilterDatabase_157[[#This Row],[SAPSA Number]],Table1[SAPSA number],Table1[Paid up])</f>
        <v>Y</v>
      </c>
      <c r="D59" s="39" t="str">
        <f>_xlfn.XLOOKUP(__xlnm._FilterDatabase_157[[#This Row],[SAPSA Number]],'DS Point summary'!A:A,'DS Point summary'!C:C)</f>
        <v>Susanna Johanna</v>
      </c>
      <c r="E59" s="39" t="str">
        <f>_xlfn.XLOOKUP(__xlnm._FilterDatabase_157[[#This Row],[SAPSA Number]],'DS Point summary'!A:A,'DS Point summary'!D:D)</f>
        <v>Kriel</v>
      </c>
      <c r="F59" s="20" t="str">
        <f>_xlfn.XLOOKUP(__xlnm._FilterDatabase_157[[#This Row],[SAPSA Number]],'DS Point summary'!A:A,'DS Point summary'!E:E)</f>
        <v>SJ</v>
      </c>
      <c r="G59" s="17" t="str">
        <f>_xlfn.XLOOKUP(__xlnm._FilterDatabase_157[[#This Row],[SAPSA Number]],'DS Point summary'!A:A,'DS Point summary'!F:F)</f>
        <v>Lady</v>
      </c>
      <c r="H59" s="19">
        <f ca="1">_xlfn.XLOOKUP(__xlnm._FilterDatabase_157[[#This Row],[SAPSA Number]],'DS Point summary'!A:A,'DS Point summary'!G:G)</f>
        <v>60</v>
      </c>
      <c r="I59" s="19" t="s">
        <v>373</v>
      </c>
      <c r="J59" s="21">
        <f t="shared" si="4"/>
        <v>0</v>
      </c>
      <c r="K59" s="22">
        <f t="shared" si="5"/>
        <v>0</v>
      </c>
      <c r="L59" s="23">
        <v>0</v>
      </c>
      <c r="M59" s="24">
        <v>0</v>
      </c>
      <c r="N59" s="23">
        <v>0</v>
      </c>
      <c r="O59" s="24">
        <v>0</v>
      </c>
      <c r="P59" s="23">
        <v>0</v>
      </c>
      <c r="Q59" s="24">
        <v>0</v>
      </c>
      <c r="R59" s="23">
        <v>0</v>
      </c>
      <c r="S59" s="24">
        <v>0</v>
      </c>
      <c r="T59" s="23">
        <v>0</v>
      </c>
      <c r="U59" s="24">
        <v>0</v>
      </c>
      <c r="V59" s="23">
        <v>0</v>
      </c>
      <c r="W59" s="84">
        <v>0</v>
      </c>
    </row>
    <row r="60" spans="1:23" ht="14.45" customHeight="1" x14ac:dyDescent="0.25">
      <c r="A60" s="17">
        <f t="shared" si="6"/>
        <v>8</v>
      </c>
      <c r="B60" s="100">
        <v>252</v>
      </c>
      <c r="C60" s="18" t="str">
        <f>_xlfn.XLOOKUP(__xlnm._FilterDatabase_157[[#This Row],[SAPSA Number]],Table1[SAPSA number],Table1[Paid up])</f>
        <v>Y</v>
      </c>
      <c r="D60" s="39" t="str">
        <f>_xlfn.XLOOKUP(__xlnm._FilterDatabase_157[[#This Row],[SAPSA Number]],'DS Point summary'!A:A,'DS Point summary'!C:C)</f>
        <v>Deon</v>
      </c>
      <c r="E60" s="39" t="str">
        <f>_xlfn.XLOOKUP(__xlnm._FilterDatabase_157[[#This Row],[SAPSA Number]],'DS Point summary'!A:A,'DS Point summary'!D:D)</f>
        <v>Labuschagne</v>
      </c>
      <c r="F60" s="20" t="str">
        <f>_xlfn.XLOOKUP(__xlnm._FilterDatabase_157[[#This Row],[SAPSA Number]],'DS Point summary'!A:A,'DS Point summary'!E:E)</f>
        <v>D</v>
      </c>
      <c r="G60" s="17" t="str">
        <f ca="1">_xlfn.XLOOKUP(__xlnm._FilterDatabase_157[[#This Row],[SAPSA Number]],'DS Point summary'!A:A,'DS Point summary'!F:F)</f>
        <v>SS</v>
      </c>
      <c r="H60" s="19">
        <f ca="1">_xlfn.XLOOKUP(__xlnm._FilterDatabase_157[[#This Row],[SAPSA Number]],'DS Point summary'!A:A,'DS Point summary'!G:G)</f>
        <v>69</v>
      </c>
      <c r="I60" s="19" t="s">
        <v>373</v>
      </c>
      <c r="J60" s="21">
        <f t="shared" si="4"/>
        <v>0</v>
      </c>
      <c r="K60" s="22">
        <f t="shared" si="5"/>
        <v>0</v>
      </c>
      <c r="L60" s="23">
        <v>0</v>
      </c>
      <c r="M60" s="24">
        <v>0</v>
      </c>
      <c r="N60" s="23">
        <v>0</v>
      </c>
      <c r="O60" s="24">
        <v>0</v>
      </c>
      <c r="P60" s="23">
        <v>0</v>
      </c>
      <c r="Q60" s="24">
        <v>0</v>
      </c>
      <c r="R60" s="23">
        <v>0</v>
      </c>
      <c r="S60" s="24">
        <v>0</v>
      </c>
      <c r="T60" s="23">
        <v>0</v>
      </c>
      <c r="U60" s="24">
        <v>0</v>
      </c>
      <c r="V60" s="23">
        <v>0</v>
      </c>
      <c r="W60" s="84">
        <v>0</v>
      </c>
    </row>
    <row r="61" spans="1:23" ht="14.45" customHeight="1" x14ac:dyDescent="0.25">
      <c r="A61" s="17">
        <f t="shared" si="6"/>
        <v>8</v>
      </c>
      <c r="B61" s="102">
        <v>3810</v>
      </c>
      <c r="C61" s="18" t="str">
        <f>_xlfn.XLOOKUP(__xlnm._FilterDatabase_157[[#This Row],[SAPSA Number]],Table1[SAPSA number],Table1[Paid up])</f>
        <v>Y</v>
      </c>
      <c r="D61" s="39" t="str">
        <f>_xlfn.XLOOKUP(__xlnm._FilterDatabase_157[[#This Row],[SAPSA Number]],'DS Point summary'!A:A,'DS Point summary'!C:C)</f>
        <v>Roelof</v>
      </c>
      <c r="E61" s="39" t="str">
        <f>_xlfn.XLOOKUP(__xlnm._FilterDatabase_157[[#This Row],[SAPSA Number]],'DS Point summary'!A:A,'DS Point summary'!D:D)</f>
        <v>Liebenberg</v>
      </c>
      <c r="F61" s="20" t="str">
        <f>_xlfn.XLOOKUP(__xlnm._FilterDatabase_157[[#This Row],[SAPSA Number]],'DS Point summary'!A:A,'DS Point summary'!E:E)</f>
        <v>R</v>
      </c>
      <c r="G61" s="17" t="str">
        <f ca="1">_xlfn.XLOOKUP(__xlnm._FilterDatabase_157[[#This Row],[SAPSA Number]],'DS Point summary'!A:A,'DS Point summary'!F:F)</f>
        <v>S</v>
      </c>
      <c r="H61" s="19">
        <f ca="1">_xlfn.XLOOKUP(__xlnm._FilterDatabase_157[[#This Row],[SAPSA Number]],'DS Point summary'!A:A,'DS Point summary'!G:G)</f>
        <v>56</v>
      </c>
      <c r="I61" s="19" t="s">
        <v>373</v>
      </c>
      <c r="J61" s="21">
        <f t="shared" si="4"/>
        <v>0</v>
      </c>
      <c r="K61" s="22">
        <f t="shared" si="5"/>
        <v>0</v>
      </c>
      <c r="L61" s="23">
        <v>0</v>
      </c>
      <c r="M61" s="24">
        <v>0</v>
      </c>
      <c r="N61" s="23">
        <v>0</v>
      </c>
      <c r="O61" s="24">
        <v>0</v>
      </c>
      <c r="P61" s="23">
        <v>0</v>
      </c>
      <c r="Q61" s="24">
        <v>0</v>
      </c>
      <c r="R61" s="23">
        <v>0</v>
      </c>
      <c r="S61" s="24">
        <v>0</v>
      </c>
      <c r="T61" s="23">
        <v>0</v>
      </c>
      <c r="U61" s="24">
        <v>0</v>
      </c>
      <c r="V61" s="23">
        <v>0</v>
      </c>
      <c r="W61" s="84">
        <v>0</v>
      </c>
    </row>
    <row r="62" spans="1:23" ht="14.45" customHeight="1" x14ac:dyDescent="0.25">
      <c r="A62" s="17">
        <f t="shared" si="6"/>
        <v>8</v>
      </c>
      <c r="B62" s="102">
        <v>6395</v>
      </c>
      <c r="C62" s="18" t="str">
        <f>_xlfn.XLOOKUP(__xlnm._FilterDatabase_157[[#This Row],[SAPSA Number]],Table1[SAPSA number],Table1[Paid up])</f>
        <v>Y</v>
      </c>
      <c r="D62" s="39" t="str">
        <f>_xlfn.XLOOKUP(__xlnm._FilterDatabase_157[[#This Row],[SAPSA Number]],'DS Point summary'!A:A,'DS Point summary'!C:C)</f>
        <v>Andre Jacque</v>
      </c>
      <c r="E62" s="39" t="str">
        <f>_xlfn.XLOOKUP(__xlnm._FilterDatabase_157[[#This Row],[SAPSA Number]],'DS Point summary'!A:A,'DS Point summary'!D:D)</f>
        <v>Loubser</v>
      </c>
      <c r="F62" s="20" t="str">
        <f>_xlfn.XLOOKUP(__xlnm._FilterDatabase_157[[#This Row],[SAPSA Number]],'DS Point summary'!A:A,'DS Point summary'!E:E)</f>
        <v>AJP</v>
      </c>
      <c r="G62" s="17" t="str">
        <f>_xlfn.XLOOKUP(__xlnm._FilterDatabase_157[[#This Row],[SAPSA Number]],'DS Point summary'!A:A,'DS Point summary'!F:F)</f>
        <v>Y</v>
      </c>
      <c r="H62" s="19">
        <f>_xlfn.XLOOKUP(__xlnm._FilterDatabase_157[[#This Row],[SAPSA Number]],'DS Point summary'!A:A,'DS Point summary'!G:G)</f>
        <v>0</v>
      </c>
      <c r="I62" s="19" t="s">
        <v>373</v>
      </c>
      <c r="J62" s="21">
        <f t="shared" si="4"/>
        <v>0</v>
      </c>
      <c r="K62" s="22">
        <f t="shared" si="5"/>
        <v>0</v>
      </c>
      <c r="L62" s="23">
        <v>0</v>
      </c>
      <c r="M62" s="24">
        <v>0</v>
      </c>
      <c r="N62" s="23">
        <v>0</v>
      </c>
      <c r="O62" s="24">
        <v>0</v>
      </c>
      <c r="P62" s="23">
        <v>0</v>
      </c>
      <c r="Q62" s="24">
        <v>0</v>
      </c>
      <c r="R62" s="23">
        <v>0</v>
      </c>
      <c r="S62" s="24">
        <v>0</v>
      </c>
      <c r="T62" s="23">
        <v>0</v>
      </c>
      <c r="U62" s="24">
        <v>0</v>
      </c>
      <c r="V62" s="23">
        <v>0</v>
      </c>
      <c r="W62" s="84">
        <v>0</v>
      </c>
    </row>
    <row r="63" spans="1:23" ht="14.45" customHeight="1" x14ac:dyDescent="0.25">
      <c r="A63" s="17">
        <f t="shared" si="6"/>
        <v>8</v>
      </c>
      <c r="B63" s="27">
        <v>4862</v>
      </c>
      <c r="C63" s="18" t="str">
        <f>_xlfn.XLOOKUP(__xlnm._FilterDatabase_157[[#This Row],[SAPSA Number]],Table1[SAPSA number],Table1[Paid up])</f>
        <v>Y</v>
      </c>
      <c r="D63" s="39" t="str">
        <f>_xlfn.XLOOKUP(__xlnm._FilterDatabase_157[[#This Row],[SAPSA Number]],'DS Point summary'!A:A,'DS Point summary'!C:C)</f>
        <v>George Keith</v>
      </c>
      <c r="E63" s="39" t="str">
        <f>_xlfn.XLOOKUP(__xlnm._FilterDatabase_157[[#This Row],[SAPSA Number]],'DS Point summary'!A:A,'DS Point summary'!D:D)</f>
        <v>Marais</v>
      </c>
      <c r="F63" s="20" t="str">
        <f>_xlfn.XLOOKUP(__xlnm._FilterDatabase_157[[#This Row],[SAPSA Number]],'DS Point summary'!A:A,'DS Point summary'!E:E)</f>
        <v>GK</v>
      </c>
      <c r="G63" s="17" t="str">
        <f ca="1">_xlfn.XLOOKUP(__xlnm._FilterDatabase_157[[#This Row],[SAPSA Number]],'DS Point summary'!A:A,'DS Point summary'!F:F)</f>
        <v>S</v>
      </c>
      <c r="H63" s="19">
        <f ca="1">_xlfn.XLOOKUP(__xlnm._FilterDatabase_157[[#This Row],[SAPSA Number]],'DS Point summary'!A:A,'DS Point summary'!G:G)</f>
        <v>52</v>
      </c>
      <c r="I63" s="19" t="s">
        <v>373</v>
      </c>
      <c r="J63" s="21">
        <f t="shared" si="4"/>
        <v>0</v>
      </c>
      <c r="K63" s="22">
        <f t="shared" si="5"/>
        <v>0</v>
      </c>
      <c r="L63" s="23">
        <v>0</v>
      </c>
      <c r="M63" s="24">
        <v>0</v>
      </c>
      <c r="N63" s="23">
        <v>0</v>
      </c>
      <c r="O63" s="24">
        <v>0</v>
      </c>
      <c r="P63" s="23">
        <v>0</v>
      </c>
      <c r="Q63" s="24">
        <v>0</v>
      </c>
      <c r="R63" s="23">
        <v>0</v>
      </c>
      <c r="S63" s="24">
        <v>0</v>
      </c>
      <c r="T63" s="23">
        <v>0</v>
      </c>
      <c r="U63" s="24">
        <v>0</v>
      </c>
      <c r="V63" s="23">
        <v>0</v>
      </c>
      <c r="W63" s="84">
        <v>0</v>
      </c>
    </row>
    <row r="64" spans="1:23" ht="14.45" customHeight="1" x14ac:dyDescent="0.25">
      <c r="A64" s="17">
        <f t="shared" si="6"/>
        <v>8</v>
      </c>
      <c r="B64" s="102">
        <v>683</v>
      </c>
      <c r="C64" s="18" t="str">
        <f>_xlfn.XLOOKUP(__xlnm._FilterDatabase_157[[#This Row],[SAPSA Number]],Table1[SAPSA number],Table1[Paid up])</f>
        <v>Y</v>
      </c>
      <c r="D64" s="39" t="str">
        <f>_xlfn.XLOOKUP(__xlnm._FilterDatabase_157[[#This Row],[SAPSA Number]],'DS Point summary'!A:A,'DS Point summary'!C:C)</f>
        <v>Ivor</v>
      </c>
      <c r="E64" s="39" t="str">
        <f>_xlfn.XLOOKUP(__xlnm._FilterDatabase_157[[#This Row],[SAPSA Number]],'DS Point summary'!A:A,'DS Point summary'!D:D)</f>
        <v>Marais</v>
      </c>
      <c r="F64" s="20" t="str">
        <f>_xlfn.XLOOKUP(__xlnm._FilterDatabase_157[[#This Row],[SAPSA Number]],'DS Point summary'!A:A,'DS Point summary'!E:E)</f>
        <v>I</v>
      </c>
      <c r="G64" s="17" t="str">
        <f ca="1">_xlfn.XLOOKUP(__xlnm._FilterDatabase_157[[#This Row],[SAPSA Number]],'DS Point summary'!A:A,'DS Point summary'!F:F)</f>
        <v>S</v>
      </c>
      <c r="H64" s="19">
        <f ca="1">_xlfn.XLOOKUP(__xlnm._FilterDatabase_157[[#This Row],[SAPSA Number]],'DS Point summary'!A:A,'DS Point summary'!G:G)</f>
        <v>57</v>
      </c>
      <c r="I64" s="19" t="s">
        <v>373</v>
      </c>
      <c r="J64" s="21">
        <f t="shared" si="4"/>
        <v>0</v>
      </c>
      <c r="K64" s="22">
        <f t="shared" si="5"/>
        <v>0</v>
      </c>
      <c r="L64" s="23">
        <v>0</v>
      </c>
      <c r="M64" s="24">
        <v>0</v>
      </c>
      <c r="N64" s="23">
        <v>0</v>
      </c>
      <c r="O64" s="24">
        <v>0</v>
      </c>
      <c r="P64" s="23">
        <v>0</v>
      </c>
      <c r="Q64" s="24">
        <v>0</v>
      </c>
      <c r="R64" s="23">
        <v>0</v>
      </c>
      <c r="S64" s="24">
        <v>0</v>
      </c>
      <c r="T64" s="23">
        <v>0</v>
      </c>
      <c r="U64" s="24">
        <v>0</v>
      </c>
      <c r="V64" s="23">
        <v>0</v>
      </c>
      <c r="W64" s="84">
        <v>0</v>
      </c>
    </row>
    <row r="65" spans="1:23" ht="14.45" customHeight="1" x14ac:dyDescent="0.25">
      <c r="A65" s="17">
        <f t="shared" si="6"/>
        <v>8</v>
      </c>
      <c r="B65" s="27">
        <v>6966</v>
      </c>
      <c r="C65" s="18" t="str">
        <f>_xlfn.XLOOKUP(__xlnm._FilterDatabase_157[[#This Row],[SAPSA Number]],Table1[SAPSA number],Table1[Paid up])</f>
        <v>Y</v>
      </c>
      <c r="D65" s="39" t="str">
        <f>_xlfn.XLOOKUP(__xlnm._FilterDatabase_157[[#This Row],[SAPSA Number]],'DS Point summary'!A:A,'DS Point summary'!C:C)</f>
        <v>James</v>
      </c>
      <c r="E65" s="39" t="str">
        <f>_xlfn.XLOOKUP(__xlnm._FilterDatabase_157[[#This Row],[SAPSA Number]],'DS Point summary'!A:A,'DS Point summary'!D:D)</f>
        <v>Masonganye</v>
      </c>
      <c r="F65" s="20" t="str">
        <f>_xlfn.XLOOKUP(__xlnm._FilterDatabase_157[[#This Row],[SAPSA Number]],'DS Point summary'!A:A,'DS Point summary'!E:E)</f>
        <v>J</v>
      </c>
      <c r="G65" s="17" t="str">
        <f ca="1">_xlfn.XLOOKUP(__xlnm._FilterDatabase_157[[#This Row],[SAPSA Number]],'DS Point summary'!A:A,'DS Point summary'!F:F)</f>
        <v>S</v>
      </c>
      <c r="H65" s="19">
        <f ca="1">_xlfn.XLOOKUP(__xlnm._FilterDatabase_157[[#This Row],[SAPSA Number]],'DS Point summary'!A:A,'DS Point summary'!G:G)</f>
        <v>50</v>
      </c>
      <c r="I65" s="19" t="s">
        <v>373</v>
      </c>
      <c r="J65" s="21">
        <f t="shared" si="4"/>
        <v>0</v>
      </c>
      <c r="K65" s="22">
        <f t="shared" si="5"/>
        <v>0</v>
      </c>
      <c r="L65" s="23">
        <v>0</v>
      </c>
      <c r="M65" s="24">
        <v>0</v>
      </c>
      <c r="N65" s="83">
        <v>0</v>
      </c>
      <c r="O65" s="84">
        <v>0</v>
      </c>
      <c r="P65" s="83">
        <v>0</v>
      </c>
      <c r="Q65" s="84">
        <v>0</v>
      </c>
      <c r="R65" s="83">
        <v>0</v>
      </c>
      <c r="S65" s="84">
        <v>0</v>
      </c>
      <c r="T65" s="83">
        <v>0</v>
      </c>
      <c r="U65" s="84">
        <v>0</v>
      </c>
      <c r="V65" s="83">
        <v>0</v>
      </c>
      <c r="W65" s="84">
        <v>0</v>
      </c>
    </row>
    <row r="66" spans="1:23" ht="14.45" customHeight="1" x14ac:dyDescent="0.25">
      <c r="A66" s="17">
        <f t="shared" si="6"/>
        <v>8</v>
      </c>
      <c r="B66" s="102">
        <v>7132</v>
      </c>
      <c r="C66" s="18" t="str">
        <f>_xlfn.XLOOKUP(__xlnm._FilterDatabase_157[[#This Row],[SAPSA Number]],Table1[SAPSA number],Table1[Paid up])</f>
        <v>Y</v>
      </c>
      <c r="D66" s="39" t="str">
        <f>_xlfn.XLOOKUP(__xlnm._FilterDatabase_157[[#This Row],[SAPSA Number]],'DS Point summary'!A:A,'DS Point summary'!C:C)</f>
        <v>Yussuf</v>
      </c>
      <c r="E66" s="39" t="str">
        <f>_xlfn.XLOOKUP(__xlnm._FilterDatabase_157[[#This Row],[SAPSA Number]],'DS Point summary'!A:A,'DS Point summary'!D:D)</f>
        <v>Mayet</v>
      </c>
      <c r="F66" s="20" t="str">
        <f>_xlfn.XLOOKUP(__xlnm._FilterDatabase_157[[#This Row],[SAPSA Number]],'DS Point summary'!A:A,'DS Point summary'!E:E)</f>
        <v>Y</v>
      </c>
      <c r="G66" s="17" t="str">
        <f ca="1">_xlfn.XLOOKUP(__xlnm._FilterDatabase_157[[#This Row],[SAPSA Number]],'DS Point summary'!A:A,'DS Point summary'!F:F)</f>
        <v>GS</v>
      </c>
      <c r="H66" s="19">
        <f>_xlfn.XLOOKUP(__xlnm._FilterDatabase_157[[#This Row],[SAPSA Number]],'DS Point summary'!A:A,'DS Point summary'!G:G)</f>
        <v>0</v>
      </c>
      <c r="I66" s="19" t="s">
        <v>373</v>
      </c>
      <c r="J66" s="21">
        <f t="shared" ref="J66:J97" si="7">(IF(L66&gt;0,1,0)+(IF(M66&gt;0,1,0))+(IF(N66&gt;0,1,0))+(IF(O66&gt;0,1,0))+(IF(P66&gt;0,1,0))+(IF(Q66&gt;0,1,0))+(IF(R66&gt;0,1,0))+(IF(S66&gt;0,1,0))+(IF(T66&gt;0,1,0))+(IF(U66&gt;0,1,0))+(IF(V66&gt;0,1,0))+(IF(W66&gt;0,1,0)))</f>
        <v>0</v>
      </c>
      <c r="K66" s="22">
        <f t="shared" ref="K66:K97" si="8">(LARGE(L66:U66,1)+LARGE(L66:U66,2)+LARGE(L66:U66,3)+LARGE(L66:U66,4)+LARGE(L66:U66,5))/5</f>
        <v>0</v>
      </c>
      <c r="L66" s="23">
        <v>0</v>
      </c>
      <c r="M66" s="24">
        <v>0</v>
      </c>
      <c r="N66" s="23">
        <v>0</v>
      </c>
      <c r="O66" s="24">
        <v>0</v>
      </c>
      <c r="P66" s="23">
        <v>0</v>
      </c>
      <c r="Q66" s="24">
        <v>0</v>
      </c>
      <c r="R66" s="23">
        <v>0</v>
      </c>
      <c r="S66" s="24">
        <v>0</v>
      </c>
      <c r="T66" s="23">
        <v>0</v>
      </c>
      <c r="U66" s="24">
        <v>0</v>
      </c>
      <c r="V66" s="23">
        <v>0</v>
      </c>
      <c r="W66" s="84">
        <v>0</v>
      </c>
    </row>
    <row r="67" spans="1:23" x14ac:dyDescent="0.25">
      <c r="A67" s="17">
        <f t="shared" si="6"/>
        <v>8</v>
      </c>
      <c r="B67" s="27">
        <v>888</v>
      </c>
      <c r="C67" s="18" t="str">
        <f>_xlfn.XLOOKUP(__xlnm._FilterDatabase_157[[#This Row],[SAPSA Number]],Table1[SAPSA number],Table1[Paid up])</f>
        <v>Y</v>
      </c>
      <c r="D67" s="39" t="str">
        <f>_xlfn.XLOOKUP(__xlnm._FilterDatabase_157[[#This Row],[SAPSA Number]],'DS Point summary'!A:A,'DS Point summary'!C:C)</f>
        <v>Yolandi Elaine</v>
      </c>
      <c r="E67" s="39" t="str">
        <f>_xlfn.XLOOKUP(__xlnm._FilterDatabase_157[[#This Row],[SAPSA Number]],'DS Point summary'!A:A,'DS Point summary'!D:D)</f>
        <v>McAllister</v>
      </c>
      <c r="F67" s="20" t="str">
        <f>_xlfn.XLOOKUP(__xlnm._FilterDatabase_157[[#This Row],[SAPSA Number]],'DS Point summary'!A:A,'DS Point summary'!E:E)</f>
        <v>YE</v>
      </c>
      <c r="G67" s="17" t="str">
        <f>_xlfn.XLOOKUP(__xlnm._FilterDatabase_157[[#This Row],[SAPSA Number]],'DS Point summary'!A:A,'DS Point summary'!F:F)</f>
        <v>Lady</v>
      </c>
      <c r="H67" s="19">
        <f ca="1">_xlfn.XLOOKUP(__xlnm._FilterDatabase_157[[#This Row],[SAPSA Number]],'DS Point summary'!A:A,'DS Point summary'!G:G)</f>
        <v>55</v>
      </c>
      <c r="I67" s="19" t="s">
        <v>373</v>
      </c>
      <c r="J67" s="21">
        <f t="shared" si="7"/>
        <v>0</v>
      </c>
      <c r="K67" s="22">
        <f t="shared" si="8"/>
        <v>0</v>
      </c>
      <c r="L67" s="23">
        <v>0</v>
      </c>
      <c r="M67" s="24">
        <v>0</v>
      </c>
      <c r="N67" s="23">
        <v>0</v>
      </c>
      <c r="O67" s="24">
        <v>0</v>
      </c>
      <c r="P67" s="23">
        <v>0</v>
      </c>
      <c r="Q67" s="24">
        <v>0</v>
      </c>
      <c r="R67" s="23">
        <v>0</v>
      </c>
      <c r="S67" s="24">
        <v>0</v>
      </c>
      <c r="T67" s="23">
        <v>0</v>
      </c>
      <c r="U67" s="24">
        <v>0</v>
      </c>
      <c r="V67" s="23">
        <v>0</v>
      </c>
      <c r="W67" s="84">
        <v>0</v>
      </c>
    </row>
    <row r="68" spans="1:23" x14ac:dyDescent="0.25">
      <c r="A68" s="17">
        <f t="shared" si="6"/>
        <v>8</v>
      </c>
      <c r="B68" s="102">
        <v>2928</v>
      </c>
      <c r="C68" s="18" t="str">
        <f>_xlfn.XLOOKUP(__xlnm._FilterDatabase_157[[#This Row],[SAPSA Number]],Table1[SAPSA number],Table1[Paid up])</f>
        <v>Y</v>
      </c>
      <c r="D68" s="39" t="str">
        <f>_xlfn.XLOOKUP(__xlnm._FilterDatabase_157[[#This Row],[SAPSA Number]],'DS Point summary'!A:A,'DS Point summary'!C:C)</f>
        <v>Delville Wood</v>
      </c>
      <c r="E68" s="39" t="str">
        <f>_xlfn.XLOOKUP(__xlnm._FilterDatabase_157[[#This Row],[SAPSA Number]],'DS Point summary'!A:A,'DS Point summary'!D:D)</f>
        <v>McAllister</v>
      </c>
      <c r="F68" s="20" t="str">
        <f>_xlfn.XLOOKUP(__xlnm._FilterDatabase_157[[#This Row],[SAPSA Number]],'DS Point summary'!A:A,'DS Point summary'!E:E)</f>
        <v>DW</v>
      </c>
      <c r="G68" s="17" t="str">
        <f ca="1">_xlfn.XLOOKUP(__xlnm._FilterDatabase_157[[#This Row],[SAPSA Number]],'DS Point summary'!A:A,'DS Point summary'!F:F)</f>
        <v>S</v>
      </c>
      <c r="H68" s="19">
        <f ca="1">_xlfn.XLOOKUP(__xlnm._FilterDatabase_157[[#This Row],[SAPSA Number]],'DS Point summary'!A:A,'DS Point summary'!G:G)</f>
        <v>58</v>
      </c>
      <c r="I68" s="19" t="s">
        <v>373</v>
      </c>
      <c r="J68" s="21">
        <f t="shared" si="7"/>
        <v>0</v>
      </c>
      <c r="K68" s="22">
        <f t="shared" si="8"/>
        <v>0</v>
      </c>
      <c r="L68" s="23">
        <v>0</v>
      </c>
      <c r="M68" s="24">
        <v>0</v>
      </c>
      <c r="N68" s="23">
        <v>0</v>
      </c>
      <c r="O68" s="24">
        <v>0</v>
      </c>
      <c r="P68" s="23">
        <v>0</v>
      </c>
      <c r="Q68" s="24">
        <v>0</v>
      </c>
      <c r="R68" s="23">
        <v>0</v>
      </c>
      <c r="S68" s="24">
        <v>0</v>
      </c>
      <c r="T68" s="23">
        <v>0</v>
      </c>
      <c r="U68" s="24">
        <v>0</v>
      </c>
      <c r="V68" s="23">
        <v>0</v>
      </c>
      <c r="W68" s="84">
        <v>0</v>
      </c>
    </row>
    <row r="69" spans="1:23" x14ac:dyDescent="0.25">
      <c r="A69" s="17">
        <f t="shared" si="6"/>
        <v>8</v>
      </c>
      <c r="B69" s="102">
        <v>851</v>
      </c>
      <c r="C69" s="18" t="str">
        <f>_xlfn.XLOOKUP(__xlnm._FilterDatabase_157[[#This Row],[SAPSA Number]],Table1[SAPSA number],Table1[Paid up])</f>
        <v>Y</v>
      </c>
      <c r="D69" s="39" t="str">
        <f>_xlfn.XLOOKUP(__xlnm._FilterDatabase_157[[#This Row],[SAPSA Number]],'DS Point summary'!A:A,'DS Point summary'!C:C)</f>
        <v>Ian David</v>
      </c>
      <c r="E69" s="39" t="str">
        <f>_xlfn.XLOOKUP(__xlnm._FilterDatabase_157[[#This Row],[SAPSA Number]],'DS Point summary'!A:A,'DS Point summary'!D:D)</f>
        <v>McLaren</v>
      </c>
      <c r="F69" s="20" t="str">
        <f>_xlfn.XLOOKUP(__xlnm._FilterDatabase_157[[#This Row],[SAPSA Number]],'DS Point summary'!A:A,'DS Point summary'!E:E)</f>
        <v>ID</v>
      </c>
      <c r="G69" s="17" t="str">
        <f ca="1">_xlfn.XLOOKUP(__xlnm._FilterDatabase_157[[#This Row],[SAPSA Number]],'DS Point summary'!A:A,'DS Point summary'!F:F)</f>
        <v>SS</v>
      </c>
      <c r="H69" s="19">
        <f ca="1">_xlfn.XLOOKUP(__xlnm._FilterDatabase_157[[#This Row],[SAPSA Number]],'DS Point summary'!A:A,'DS Point summary'!G:G)</f>
        <v>67</v>
      </c>
      <c r="I69" s="19" t="s">
        <v>373</v>
      </c>
      <c r="J69" s="21">
        <f t="shared" si="7"/>
        <v>0</v>
      </c>
      <c r="K69" s="22">
        <f t="shared" si="8"/>
        <v>0</v>
      </c>
      <c r="L69" s="23">
        <v>0</v>
      </c>
      <c r="M69" s="24">
        <v>0</v>
      </c>
      <c r="N69" s="23">
        <v>0</v>
      </c>
      <c r="O69" s="24">
        <v>0</v>
      </c>
      <c r="P69" s="23">
        <v>0</v>
      </c>
      <c r="Q69" s="24">
        <v>0</v>
      </c>
      <c r="R69" s="23">
        <v>0</v>
      </c>
      <c r="S69" s="24">
        <v>0</v>
      </c>
      <c r="T69" s="23">
        <v>0</v>
      </c>
      <c r="U69" s="24">
        <v>0</v>
      </c>
      <c r="V69" s="23">
        <v>0</v>
      </c>
      <c r="W69" s="84">
        <v>0</v>
      </c>
    </row>
    <row r="70" spans="1:23" x14ac:dyDescent="0.25">
      <c r="A70" s="17">
        <f t="shared" si="6"/>
        <v>8</v>
      </c>
      <c r="B70" s="102">
        <v>5200</v>
      </c>
      <c r="C70" s="18" t="str">
        <f>_xlfn.XLOOKUP(__xlnm._FilterDatabase_157[[#This Row],[SAPSA Number]],Table1[SAPSA number],Table1[Paid up])</f>
        <v>Y</v>
      </c>
      <c r="D70" s="39" t="str">
        <f>_xlfn.XLOOKUP(__xlnm._FilterDatabase_157[[#This Row],[SAPSA Number]],'DS Point summary'!A:A,'DS Point summary'!C:C)</f>
        <v>Daniel</v>
      </c>
      <c r="E70" s="39" t="str">
        <f>_xlfn.XLOOKUP(__xlnm._FilterDatabase_157[[#This Row],[SAPSA Number]],'DS Point summary'!A:A,'DS Point summary'!D:D)</f>
        <v>McWilliam</v>
      </c>
      <c r="F70" s="20" t="str">
        <f>_xlfn.XLOOKUP(__xlnm._FilterDatabase_157[[#This Row],[SAPSA Number]],'DS Point summary'!A:A,'DS Point summary'!E:E)</f>
        <v>D</v>
      </c>
      <c r="G70" s="17">
        <f>_xlfn.XLOOKUP(__xlnm._FilterDatabase_157[[#This Row],[SAPSA Number]],'DS Point summary'!A:A,'DS Point summary'!F:F)</f>
        <v>0</v>
      </c>
      <c r="H70" s="19">
        <f ca="1">_xlfn.XLOOKUP(__xlnm._FilterDatabase_157[[#This Row],[SAPSA Number]],'DS Point summary'!A:A,'DS Point summary'!G:G)</f>
        <v>37</v>
      </c>
      <c r="I70" s="19" t="s">
        <v>373</v>
      </c>
      <c r="J70" s="21">
        <f t="shared" si="7"/>
        <v>0</v>
      </c>
      <c r="K70" s="22">
        <f t="shared" si="8"/>
        <v>0</v>
      </c>
      <c r="L70" s="23">
        <v>0</v>
      </c>
      <c r="M70" s="24">
        <v>0</v>
      </c>
      <c r="N70" s="23">
        <v>0</v>
      </c>
      <c r="O70" s="24">
        <v>0</v>
      </c>
      <c r="P70" s="23">
        <v>0</v>
      </c>
      <c r="Q70" s="24">
        <v>0</v>
      </c>
      <c r="R70" s="23">
        <v>0</v>
      </c>
      <c r="S70" s="24">
        <v>0</v>
      </c>
      <c r="T70" s="23">
        <v>0</v>
      </c>
      <c r="U70" s="24">
        <v>0</v>
      </c>
      <c r="V70" s="23">
        <v>0</v>
      </c>
      <c r="W70" s="84">
        <v>0</v>
      </c>
    </row>
    <row r="71" spans="1:23" x14ac:dyDescent="0.25">
      <c r="A71" s="17">
        <f t="shared" si="6"/>
        <v>8</v>
      </c>
      <c r="B71" s="102">
        <v>1771</v>
      </c>
      <c r="C71" s="18" t="str">
        <f>_xlfn.XLOOKUP(__xlnm._FilterDatabase_157[[#This Row],[SAPSA Number]],Table1[SAPSA number],Table1[Paid up])</f>
        <v>Y</v>
      </c>
      <c r="D71" s="39" t="str">
        <f>_xlfn.XLOOKUP(__xlnm._FilterDatabase_157[[#This Row],[SAPSA Number]],'DS Point summary'!A:A,'DS Point summary'!C:C)</f>
        <v>Rodney Ralph</v>
      </c>
      <c r="E71" s="39" t="str">
        <f>_xlfn.XLOOKUP(__xlnm._FilterDatabase_157[[#This Row],[SAPSA Number]],'DS Point summary'!A:A,'DS Point summary'!D:D)</f>
        <v>Mills</v>
      </c>
      <c r="F71" s="20" t="str">
        <f>_xlfn.XLOOKUP(__xlnm._FilterDatabase_157[[#This Row],[SAPSA Number]],'DS Point summary'!A:A,'DS Point summary'!E:E)</f>
        <v>RR</v>
      </c>
      <c r="G71" s="17" t="str">
        <f ca="1">_xlfn.XLOOKUP(__xlnm._FilterDatabase_157[[#This Row],[SAPSA Number]],'DS Point summary'!A:A,'DS Point summary'!F:F)</f>
        <v>GS</v>
      </c>
      <c r="H71" s="19">
        <f ca="1">_xlfn.XLOOKUP(__xlnm._FilterDatabase_157[[#This Row],[SAPSA Number]],'DS Point summary'!A:A,'DS Point summary'!G:G)</f>
        <v>80</v>
      </c>
      <c r="I71" s="19" t="s">
        <v>373</v>
      </c>
      <c r="J71" s="21">
        <f t="shared" si="7"/>
        <v>0</v>
      </c>
      <c r="K71" s="22">
        <f t="shared" si="8"/>
        <v>0</v>
      </c>
      <c r="L71" s="23">
        <v>0</v>
      </c>
      <c r="M71" s="24">
        <v>0</v>
      </c>
      <c r="N71" s="23">
        <v>0</v>
      </c>
      <c r="O71" s="24">
        <v>0</v>
      </c>
      <c r="P71" s="23">
        <v>0</v>
      </c>
      <c r="Q71" s="24">
        <v>0</v>
      </c>
      <c r="R71" s="23">
        <v>0</v>
      </c>
      <c r="S71" s="24">
        <v>0</v>
      </c>
      <c r="T71" s="23">
        <v>0</v>
      </c>
      <c r="U71" s="24">
        <v>0</v>
      </c>
      <c r="V71" s="23">
        <v>0</v>
      </c>
      <c r="W71" s="84">
        <v>0</v>
      </c>
    </row>
    <row r="72" spans="1:23" x14ac:dyDescent="0.25">
      <c r="A72" s="17">
        <f t="shared" si="6"/>
        <v>8</v>
      </c>
      <c r="B72" s="100">
        <v>1637</v>
      </c>
      <c r="C72" s="18" t="str">
        <f>_xlfn.XLOOKUP(__xlnm._FilterDatabase_157[[#This Row],[SAPSA Number]],Table1[SAPSA number],Table1[Paid up])</f>
        <v>Y</v>
      </c>
      <c r="D72" s="39" t="str">
        <f>_xlfn.XLOOKUP(__xlnm._FilterDatabase_157[[#This Row],[SAPSA Number]],'DS Point summary'!A:A,'DS Point summary'!C:C)</f>
        <v>Andre Johann Pieter</v>
      </c>
      <c r="E72" s="39" t="str">
        <f>_xlfn.XLOOKUP(__xlnm._FilterDatabase_157[[#This Row],[SAPSA Number]],'DS Point summary'!A:A,'DS Point summary'!D:D)</f>
        <v>Mouton</v>
      </c>
      <c r="F72" s="20" t="str">
        <f>_xlfn.XLOOKUP(__xlnm._FilterDatabase_157[[#This Row],[SAPSA Number]],'DS Point summary'!A:A,'DS Point summary'!E:E)</f>
        <v>AJP</v>
      </c>
      <c r="G72" s="17" t="str">
        <f ca="1">_xlfn.XLOOKUP(__xlnm._FilterDatabase_157[[#This Row],[SAPSA Number]],'DS Point summary'!A:A,'DS Point summary'!F:F)</f>
        <v>SS</v>
      </c>
      <c r="H72" s="19">
        <f ca="1">_xlfn.XLOOKUP(__xlnm._FilterDatabase_157[[#This Row],[SAPSA Number]],'DS Point summary'!A:A,'DS Point summary'!G:G)</f>
        <v>69</v>
      </c>
      <c r="I72" s="19" t="s">
        <v>373</v>
      </c>
      <c r="J72" s="21">
        <f t="shared" si="7"/>
        <v>0</v>
      </c>
      <c r="K72" s="22">
        <f t="shared" si="8"/>
        <v>0</v>
      </c>
      <c r="L72" s="23">
        <v>0</v>
      </c>
      <c r="M72" s="24">
        <v>0</v>
      </c>
      <c r="N72" s="23">
        <v>0</v>
      </c>
      <c r="O72" s="24">
        <v>0</v>
      </c>
      <c r="P72" s="23">
        <v>0</v>
      </c>
      <c r="Q72" s="24">
        <v>0</v>
      </c>
      <c r="R72" s="23">
        <v>0</v>
      </c>
      <c r="S72" s="24">
        <v>0</v>
      </c>
      <c r="T72" s="23">
        <v>0</v>
      </c>
      <c r="U72" s="24">
        <v>0</v>
      </c>
      <c r="V72" s="23">
        <v>0</v>
      </c>
      <c r="W72" s="84">
        <v>0</v>
      </c>
    </row>
    <row r="73" spans="1:23" x14ac:dyDescent="0.25">
      <c r="A73" s="17">
        <f t="shared" si="6"/>
        <v>8</v>
      </c>
      <c r="B73" s="18">
        <v>1776</v>
      </c>
      <c r="C73" s="18" t="str">
        <f>_xlfn.XLOOKUP(__xlnm._FilterDatabase_157[[#This Row],[SAPSA Number]],Table1[SAPSA number],Table1[Paid up])</f>
        <v>Y</v>
      </c>
      <c r="D73" s="39" t="str">
        <f>_xlfn.XLOOKUP(__xlnm._FilterDatabase_157[[#This Row],[SAPSA Number]],'DS Point summary'!A:A,'DS Point summary'!C:C)</f>
        <v>Leonie Christina</v>
      </c>
      <c r="E73" s="39" t="str">
        <f>_xlfn.XLOOKUP(__xlnm._FilterDatabase_157[[#This Row],[SAPSA Number]],'DS Point summary'!A:A,'DS Point summary'!D:D)</f>
        <v>Myburgh</v>
      </c>
      <c r="F73" s="20" t="str">
        <f>_xlfn.XLOOKUP(__xlnm._FilterDatabase_157[[#This Row],[SAPSA Number]],'DS Point summary'!A:A,'DS Point summary'!E:E)</f>
        <v>LC</v>
      </c>
      <c r="G73" s="17" t="str">
        <f>_xlfn.XLOOKUP(__xlnm._FilterDatabase_157[[#This Row],[SAPSA Number]],'DS Point summary'!A:A,'DS Point summary'!F:F)</f>
        <v>Lady</v>
      </c>
      <c r="H73" s="19">
        <f ca="1">_xlfn.XLOOKUP(__xlnm._FilterDatabase_157[[#This Row],[SAPSA Number]],'DS Point summary'!A:A,'DS Point summary'!G:G)</f>
        <v>54</v>
      </c>
      <c r="I73" s="19" t="s">
        <v>373</v>
      </c>
      <c r="J73" s="21">
        <f t="shared" si="7"/>
        <v>0</v>
      </c>
      <c r="K73" s="22">
        <f t="shared" si="8"/>
        <v>0</v>
      </c>
      <c r="L73" s="23">
        <v>0</v>
      </c>
      <c r="M73" s="24">
        <v>0</v>
      </c>
      <c r="N73" s="23">
        <v>0</v>
      </c>
      <c r="O73" s="24">
        <v>0</v>
      </c>
      <c r="P73" s="23">
        <v>0</v>
      </c>
      <c r="Q73" s="24">
        <v>0</v>
      </c>
      <c r="R73" s="23">
        <v>0</v>
      </c>
      <c r="S73" s="24">
        <v>0</v>
      </c>
      <c r="T73" s="23">
        <v>0</v>
      </c>
      <c r="U73" s="24">
        <v>0</v>
      </c>
      <c r="V73" s="23">
        <v>0</v>
      </c>
      <c r="W73" s="84">
        <v>0</v>
      </c>
    </row>
    <row r="74" spans="1:23" x14ac:dyDescent="0.25">
      <c r="A74" s="17">
        <f t="shared" si="6"/>
        <v>8</v>
      </c>
      <c r="B74" s="71">
        <v>1777</v>
      </c>
      <c r="C74" s="18" t="str">
        <f>_xlfn.XLOOKUP(__xlnm._FilterDatabase_157[[#This Row],[SAPSA Number]],Table1[SAPSA number],Table1[Paid up])</f>
        <v>Y</v>
      </c>
      <c r="D74" s="39" t="str">
        <f>_xlfn.XLOOKUP(__xlnm._FilterDatabase_157[[#This Row],[SAPSA Number]],'DS Point summary'!A:A,'DS Point summary'!C:C)</f>
        <v xml:space="preserve">Leon </v>
      </c>
      <c r="E74" s="39" t="str">
        <f>_xlfn.XLOOKUP(__xlnm._FilterDatabase_157[[#This Row],[SAPSA Number]],'DS Point summary'!A:A,'DS Point summary'!D:D)</f>
        <v>Myburgh</v>
      </c>
      <c r="F74" s="20" t="str">
        <f>_xlfn.XLOOKUP(__xlnm._FilterDatabase_157[[#This Row],[SAPSA Number]],'DS Point summary'!A:A,'DS Point summary'!E:E)</f>
        <v>LC</v>
      </c>
      <c r="G74" s="17" t="str">
        <f ca="1">_xlfn.XLOOKUP(__xlnm._FilterDatabase_157[[#This Row],[SAPSA Number]],'DS Point summary'!A:A,'DS Point summary'!F:F)</f>
        <v>S</v>
      </c>
      <c r="H74" s="19">
        <f ca="1">_xlfn.XLOOKUP(__xlnm._FilterDatabase_157[[#This Row],[SAPSA Number]],'DS Point summary'!A:A,'DS Point summary'!G:G)</f>
        <v>51</v>
      </c>
      <c r="I74" s="19" t="s">
        <v>373</v>
      </c>
      <c r="J74" s="21">
        <f t="shared" si="7"/>
        <v>0</v>
      </c>
      <c r="K74" s="22">
        <f t="shared" si="8"/>
        <v>0</v>
      </c>
      <c r="L74" s="23">
        <v>0</v>
      </c>
      <c r="M74" s="24">
        <v>0</v>
      </c>
      <c r="N74" s="23">
        <v>0</v>
      </c>
      <c r="O74" s="24">
        <v>0</v>
      </c>
      <c r="P74" s="23">
        <v>0</v>
      </c>
      <c r="Q74" s="24">
        <v>0</v>
      </c>
      <c r="R74" s="23">
        <v>0</v>
      </c>
      <c r="S74" s="24">
        <v>0</v>
      </c>
      <c r="T74" s="23">
        <v>0</v>
      </c>
      <c r="U74" s="24">
        <v>0</v>
      </c>
      <c r="V74" s="23">
        <v>0</v>
      </c>
      <c r="W74" s="84">
        <v>0</v>
      </c>
    </row>
    <row r="75" spans="1:23" x14ac:dyDescent="0.25">
      <c r="A75" s="17">
        <f t="shared" si="6"/>
        <v>8</v>
      </c>
      <c r="B75" s="27">
        <v>7073</v>
      </c>
      <c r="C75" s="18" t="str">
        <f>_xlfn.XLOOKUP(__xlnm._FilterDatabase_157[[#This Row],[SAPSA Number]],Table1[SAPSA number],Table1[Paid up])</f>
        <v>Y</v>
      </c>
      <c r="D75" s="39" t="str">
        <f>_xlfn.XLOOKUP(__xlnm._FilterDatabase_157[[#This Row],[SAPSA Number]],'DS Point summary'!A:A,'DS Point summary'!C:C)</f>
        <v>Abraham Christoffel</v>
      </c>
      <c r="E75" s="39" t="str">
        <f>_xlfn.XLOOKUP(__xlnm._FilterDatabase_157[[#This Row],[SAPSA Number]],'DS Point summary'!A:A,'DS Point summary'!D:D)</f>
        <v>Naude</v>
      </c>
      <c r="F75" s="20" t="str">
        <f>_xlfn.XLOOKUP(__xlnm._FilterDatabase_157[[#This Row],[SAPSA Number]],'DS Point summary'!A:A,'DS Point summary'!E:E)</f>
        <v>AC</v>
      </c>
      <c r="G75" s="17" t="str">
        <f ca="1">_xlfn.XLOOKUP(__xlnm._FilterDatabase_157[[#This Row],[SAPSA Number]],'DS Point summary'!A:A,'DS Point summary'!F:F)</f>
        <v xml:space="preserve"> </v>
      </c>
      <c r="H75" s="19">
        <f>_xlfn.XLOOKUP(__xlnm._FilterDatabase_157[[#This Row],[SAPSA Number]],'DS Point summary'!A:A,'DS Point summary'!G:G)</f>
        <v>0</v>
      </c>
      <c r="I75" s="19" t="s">
        <v>373</v>
      </c>
      <c r="J75" s="21">
        <f t="shared" si="7"/>
        <v>0</v>
      </c>
      <c r="K75" s="22">
        <f t="shared" si="8"/>
        <v>0</v>
      </c>
      <c r="L75" s="23">
        <v>0</v>
      </c>
      <c r="M75" s="24">
        <v>0</v>
      </c>
      <c r="N75" s="23">
        <v>0</v>
      </c>
      <c r="O75" s="24">
        <v>0</v>
      </c>
      <c r="P75" s="23">
        <v>0</v>
      </c>
      <c r="Q75" s="24">
        <v>0</v>
      </c>
      <c r="R75" s="23">
        <v>0</v>
      </c>
      <c r="S75" s="24">
        <v>0</v>
      </c>
      <c r="T75" s="23">
        <v>0</v>
      </c>
      <c r="U75" s="24">
        <v>0</v>
      </c>
      <c r="V75" s="23">
        <v>0</v>
      </c>
      <c r="W75" s="84">
        <v>0</v>
      </c>
    </row>
    <row r="76" spans="1:23" x14ac:dyDescent="0.25">
      <c r="A76" s="31">
        <f t="shared" si="6"/>
        <v>8</v>
      </c>
      <c r="B76" s="43">
        <v>5804</v>
      </c>
      <c r="C76" s="18" t="str">
        <f>_xlfn.XLOOKUP(__xlnm._FilterDatabase_157[[#This Row],[SAPSA Number]],Table1[SAPSA number],Table1[Paid up])</f>
        <v>Y</v>
      </c>
      <c r="D76" s="39" t="str">
        <f>_xlfn.XLOOKUP(__xlnm._FilterDatabase_157[[#This Row],[SAPSA Number]],'DS Point summary'!A:A,'DS Point summary'!C:C)</f>
        <v>Louis Johannes</v>
      </c>
      <c r="E76" s="39" t="str">
        <f>_xlfn.XLOOKUP(__xlnm._FilterDatabase_157[[#This Row],[SAPSA Number]],'DS Point summary'!A:A,'DS Point summary'!D:D)</f>
        <v>Nel</v>
      </c>
      <c r="F76" s="20" t="str">
        <f>_xlfn.XLOOKUP(__xlnm._FilterDatabase_157[[#This Row],[SAPSA Number]],'DS Point summary'!A:A,'DS Point summary'!E:E)</f>
        <v>LJ</v>
      </c>
      <c r="G76" s="17" t="str">
        <f ca="1">_xlfn.XLOOKUP(__xlnm._FilterDatabase_157[[#This Row],[SAPSA Number]],'DS Point summary'!A:A,'DS Point summary'!F:F)</f>
        <v xml:space="preserve"> </v>
      </c>
      <c r="H76" s="19">
        <f ca="1">_xlfn.XLOOKUP(__xlnm._FilterDatabase_157[[#This Row],[SAPSA Number]],'DS Point summary'!A:A,'DS Point summary'!G:G)</f>
        <v>46</v>
      </c>
      <c r="I76" s="19" t="s">
        <v>373</v>
      </c>
      <c r="J76" s="34">
        <f t="shared" si="7"/>
        <v>0</v>
      </c>
      <c r="K76" s="22">
        <f t="shared" si="8"/>
        <v>0</v>
      </c>
      <c r="L76" s="23">
        <v>0</v>
      </c>
      <c r="M76" s="24">
        <v>0</v>
      </c>
      <c r="N76" s="23">
        <v>0</v>
      </c>
      <c r="O76" s="24">
        <v>0</v>
      </c>
      <c r="P76" s="23">
        <v>0</v>
      </c>
      <c r="Q76" s="24">
        <v>0</v>
      </c>
      <c r="R76" s="23">
        <v>0</v>
      </c>
      <c r="S76" s="24">
        <v>0</v>
      </c>
      <c r="T76" s="23">
        <v>0</v>
      </c>
      <c r="U76" s="24">
        <v>0</v>
      </c>
      <c r="V76" s="23">
        <v>0</v>
      </c>
      <c r="W76" s="84">
        <v>0</v>
      </c>
    </row>
    <row r="77" spans="1:23" x14ac:dyDescent="0.25">
      <c r="A77" s="31">
        <f t="shared" si="6"/>
        <v>8</v>
      </c>
      <c r="B77" s="105">
        <v>400</v>
      </c>
      <c r="C77" s="18" t="str">
        <f>_xlfn.XLOOKUP(__xlnm._FilterDatabase_157[[#This Row],[SAPSA Number]],Table1[SAPSA number],Table1[Paid up])</f>
        <v>Y</v>
      </c>
      <c r="D77" s="39" t="str">
        <f>_xlfn.XLOOKUP(__xlnm._FilterDatabase_157[[#This Row],[SAPSA Number]],'DS Point summary'!A:A,'DS Point summary'!C:C)</f>
        <v>Sean Michael</v>
      </c>
      <c r="E77" s="39" t="str">
        <f>_xlfn.XLOOKUP(__xlnm._FilterDatabase_157[[#This Row],[SAPSA Number]],'DS Point summary'!A:A,'DS Point summary'!D:D)</f>
        <v>O'Donovan</v>
      </c>
      <c r="F77" s="20" t="str">
        <f>_xlfn.XLOOKUP(__xlnm._FilterDatabase_157[[#This Row],[SAPSA Number]],'DS Point summary'!A:A,'DS Point summary'!E:E)</f>
        <v>SM</v>
      </c>
      <c r="G77" s="17" t="str">
        <f ca="1">_xlfn.XLOOKUP(__xlnm._FilterDatabase_157[[#This Row],[SAPSA Number]],'DS Point summary'!A:A,'DS Point summary'!F:F)</f>
        <v>S</v>
      </c>
      <c r="H77" s="19">
        <f ca="1">_xlfn.XLOOKUP(__xlnm._FilterDatabase_157[[#This Row],[SAPSA Number]],'DS Point summary'!A:A,'DS Point summary'!G:G)</f>
        <v>59</v>
      </c>
      <c r="I77" s="19" t="s">
        <v>373</v>
      </c>
      <c r="J77" s="34">
        <f t="shared" si="7"/>
        <v>0</v>
      </c>
      <c r="K77" s="22">
        <f t="shared" si="8"/>
        <v>0</v>
      </c>
      <c r="L77" s="23">
        <v>0</v>
      </c>
      <c r="M77" s="24">
        <v>0</v>
      </c>
      <c r="N77" s="23">
        <v>0</v>
      </c>
      <c r="O77" s="24">
        <v>0</v>
      </c>
      <c r="P77" s="23">
        <v>0</v>
      </c>
      <c r="Q77" s="24">
        <v>0</v>
      </c>
      <c r="R77" s="23">
        <v>0</v>
      </c>
      <c r="S77" s="24">
        <v>0</v>
      </c>
      <c r="T77" s="23">
        <v>0</v>
      </c>
      <c r="U77" s="24">
        <v>0</v>
      </c>
      <c r="V77" s="23">
        <v>0</v>
      </c>
      <c r="W77" s="84">
        <v>0</v>
      </c>
    </row>
    <row r="78" spans="1:23" x14ac:dyDescent="0.25">
      <c r="A78" s="31">
        <f t="shared" si="6"/>
        <v>8</v>
      </c>
      <c r="B78" s="105">
        <v>401</v>
      </c>
      <c r="C78" s="18" t="str">
        <f>_xlfn.XLOOKUP(__xlnm._FilterDatabase_157[[#This Row],[SAPSA Number]],Table1[SAPSA number],Table1[Paid up])</f>
        <v>Y</v>
      </c>
      <c r="D78" s="39" t="str">
        <f>_xlfn.XLOOKUP(__xlnm._FilterDatabase_157[[#This Row],[SAPSA Number]],'DS Point summary'!A:A,'DS Point summary'!C:C)</f>
        <v>Sebella</v>
      </c>
      <c r="E78" s="39" t="str">
        <f>_xlfn.XLOOKUP(__xlnm._FilterDatabase_157[[#This Row],[SAPSA Number]],'DS Point summary'!A:A,'DS Point summary'!D:D)</f>
        <v>O'Donovan</v>
      </c>
      <c r="F78" s="20" t="str">
        <f>_xlfn.XLOOKUP(__xlnm._FilterDatabase_157[[#This Row],[SAPSA Number]],'DS Point summary'!A:A,'DS Point summary'!E:E)</f>
        <v>S</v>
      </c>
      <c r="G78" s="17" t="str">
        <f>_xlfn.XLOOKUP(__xlnm._FilterDatabase_157[[#This Row],[SAPSA Number]],'DS Point summary'!A:A,'DS Point summary'!F:F)</f>
        <v>Lady</v>
      </c>
      <c r="H78" s="19">
        <f ca="1">_xlfn.XLOOKUP(__xlnm._FilterDatabase_157[[#This Row],[SAPSA Number]],'DS Point summary'!A:A,'DS Point summary'!G:G)</f>
        <v>69</v>
      </c>
      <c r="I78" s="19" t="s">
        <v>373</v>
      </c>
      <c r="J78" s="34">
        <f t="shared" si="7"/>
        <v>0</v>
      </c>
      <c r="K78" s="22">
        <f t="shared" si="8"/>
        <v>0</v>
      </c>
      <c r="L78" s="23">
        <v>0</v>
      </c>
      <c r="M78" s="24">
        <v>0</v>
      </c>
      <c r="N78" s="23">
        <v>0</v>
      </c>
      <c r="O78" s="24">
        <v>0</v>
      </c>
      <c r="P78" s="23">
        <v>0</v>
      </c>
      <c r="Q78" s="24">
        <v>0</v>
      </c>
      <c r="R78" s="23">
        <v>0</v>
      </c>
      <c r="S78" s="24">
        <v>0</v>
      </c>
      <c r="T78" s="23">
        <v>0</v>
      </c>
      <c r="U78" s="24">
        <v>0</v>
      </c>
      <c r="V78" s="23">
        <v>0</v>
      </c>
      <c r="W78" s="84">
        <v>0</v>
      </c>
    </row>
    <row r="79" spans="1:23" x14ac:dyDescent="0.25">
      <c r="A79" s="31">
        <f t="shared" si="6"/>
        <v>8</v>
      </c>
      <c r="B79" s="105">
        <v>250</v>
      </c>
      <c r="C79" s="18" t="str">
        <f>_xlfn.XLOOKUP(__xlnm._FilterDatabase_157[[#This Row],[SAPSA Number]],Table1[SAPSA number],Table1[Paid up])</f>
        <v>Y</v>
      </c>
      <c r="D79" s="39" t="str">
        <f>_xlfn.XLOOKUP(__xlnm._FilterDatabase_157[[#This Row],[SAPSA Number]],'DS Point summary'!A:A,'DS Point summary'!C:C)</f>
        <v>Adriano Walter</v>
      </c>
      <c r="E79" s="39" t="str">
        <f>_xlfn.XLOOKUP(__xlnm._FilterDatabase_157[[#This Row],[SAPSA Number]],'DS Point summary'!A:A,'DS Point summary'!D:D)</f>
        <v>Paschini</v>
      </c>
      <c r="F79" s="20" t="str">
        <f>_xlfn.XLOOKUP(__xlnm._FilterDatabase_157[[#This Row],[SAPSA Number]],'DS Point summary'!A:A,'DS Point summary'!E:E)</f>
        <v>AW</v>
      </c>
      <c r="G79" s="17" t="str">
        <f ca="1">_xlfn.XLOOKUP(__xlnm._FilterDatabase_157[[#This Row],[SAPSA Number]],'DS Point summary'!A:A,'DS Point summary'!F:F)</f>
        <v>SS</v>
      </c>
      <c r="H79" s="19">
        <f ca="1">_xlfn.XLOOKUP(__xlnm._FilterDatabase_157[[#This Row],[SAPSA Number]],'DS Point summary'!A:A,'DS Point summary'!G:G)</f>
        <v>65</v>
      </c>
      <c r="I79" s="19" t="s">
        <v>373</v>
      </c>
      <c r="J79" s="34">
        <f t="shared" si="7"/>
        <v>0</v>
      </c>
      <c r="K79" s="22">
        <f t="shared" si="8"/>
        <v>0</v>
      </c>
      <c r="L79" s="23">
        <v>0</v>
      </c>
      <c r="M79" s="24">
        <v>0</v>
      </c>
      <c r="N79" s="23">
        <v>0</v>
      </c>
      <c r="O79" s="24">
        <v>0</v>
      </c>
      <c r="P79" s="23">
        <v>0</v>
      </c>
      <c r="Q79" s="24">
        <v>0</v>
      </c>
      <c r="R79" s="23">
        <v>0</v>
      </c>
      <c r="S79" s="24">
        <v>0</v>
      </c>
      <c r="T79" s="23">
        <v>0</v>
      </c>
      <c r="U79" s="24">
        <v>0</v>
      </c>
      <c r="V79" s="23">
        <v>0</v>
      </c>
      <c r="W79" s="84">
        <v>0</v>
      </c>
    </row>
    <row r="80" spans="1:23" x14ac:dyDescent="0.25">
      <c r="A80" s="31">
        <f t="shared" si="6"/>
        <v>8</v>
      </c>
      <c r="B80" s="106">
        <v>6633</v>
      </c>
      <c r="C80" s="18" t="str">
        <f>_xlfn.XLOOKUP(__xlnm._FilterDatabase_157[[#This Row],[SAPSA Number]],Table1[SAPSA number],Table1[Paid up])</f>
        <v>Y</v>
      </c>
      <c r="D80" s="39" t="str">
        <f>_xlfn.XLOOKUP(__xlnm._FilterDatabase_157[[#This Row],[SAPSA Number]],'DS Point summary'!A:A,'DS Point summary'!C:C)</f>
        <v>Allessandro Raffaele</v>
      </c>
      <c r="E80" s="39" t="str">
        <f>_xlfn.XLOOKUP(__xlnm._FilterDatabase_157[[#This Row],[SAPSA Number]],'DS Point summary'!A:A,'DS Point summary'!D:D)</f>
        <v>Paschini</v>
      </c>
      <c r="F80" s="20" t="str">
        <f>_xlfn.XLOOKUP(__xlnm._FilterDatabase_157[[#This Row],[SAPSA Number]],'DS Point summary'!A:A,'DS Point summary'!E:E)</f>
        <v>AR</v>
      </c>
      <c r="G80" s="17" t="str">
        <f ca="1">_xlfn.XLOOKUP(__xlnm._FilterDatabase_157[[#This Row],[SAPSA Number]],'DS Point summary'!A:A,'DS Point summary'!F:F)</f>
        <v xml:space="preserve"> </v>
      </c>
      <c r="H80" s="19">
        <f ca="1">_xlfn.XLOOKUP(__xlnm._FilterDatabase_157[[#This Row],[SAPSA Number]],'DS Point summary'!A:A,'DS Point summary'!G:G)</f>
        <v>24</v>
      </c>
      <c r="I80" s="19" t="s">
        <v>373</v>
      </c>
      <c r="J80" s="34">
        <f t="shared" si="7"/>
        <v>0</v>
      </c>
      <c r="K80" s="22">
        <f t="shared" si="8"/>
        <v>0</v>
      </c>
      <c r="L80" s="23">
        <v>0</v>
      </c>
      <c r="M80" s="24">
        <v>0</v>
      </c>
      <c r="N80" s="23">
        <v>0</v>
      </c>
      <c r="O80" s="24">
        <v>0</v>
      </c>
      <c r="P80" s="23">
        <v>0</v>
      </c>
      <c r="Q80" s="24">
        <v>0</v>
      </c>
      <c r="R80" s="23">
        <v>0</v>
      </c>
      <c r="S80" s="24">
        <v>0</v>
      </c>
      <c r="T80" s="23">
        <v>0</v>
      </c>
      <c r="U80" s="24">
        <v>0</v>
      </c>
      <c r="V80" s="23">
        <v>0</v>
      </c>
      <c r="W80" s="84">
        <v>0</v>
      </c>
    </row>
    <row r="81" spans="1:23" x14ac:dyDescent="0.25">
      <c r="A81" s="31">
        <f t="shared" si="6"/>
        <v>8</v>
      </c>
      <c r="B81" s="108">
        <v>7074</v>
      </c>
      <c r="C81" s="18" t="str">
        <f>_xlfn.XLOOKUP(__xlnm._FilterDatabase_157[[#This Row],[SAPSA Number]],Table1[SAPSA number],Table1[Paid up])</f>
        <v>Y</v>
      </c>
      <c r="D81" s="39" t="str">
        <f>_xlfn.XLOOKUP(__xlnm._FilterDatabase_157[[#This Row],[SAPSA Number]],'DS Point summary'!A:A,'DS Point summary'!C:C)</f>
        <v>Christoffel</v>
      </c>
      <c r="E81" s="39" t="str">
        <f>_xlfn.XLOOKUP(__xlnm._FilterDatabase_157[[#This Row],[SAPSA Number]],'DS Point summary'!A:A,'DS Point summary'!D:D)</f>
        <v>Pretorius</v>
      </c>
      <c r="F81" s="20" t="str">
        <f>_xlfn.XLOOKUP(__xlnm._FilterDatabase_157[[#This Row],[SAPSA Number]],'DS Point summary'!A:A,'DS Point summary'!E:E)</f>
        <v>C</v>
      </c>
      <c r="G81" s="17" t="str">
        <f ca="1">_xlfn.XLOOKUP(__xlnm._FilterDatabase_157[[#This Row],[SAPSA Number]],'DS Point summary'!A:A,'DS Point summary'!F:F)</f>
        <v xml:space="preserve"> </v>
      </c>
      <c r="H81" s="19">
        <f>_xlfn.XLOOKUP(__xlnm._FilterDatabase_157[[#This Row],[SAPSA Number]],'DS Point summary'!A:A,'DS Point summary'!G:G)</f>
        <v>0</v>
      </c>
      <c r="I81" s="19" t="s">
        <v>373</v>
      </c>
      <c r="J81" s="34">
        <f t="shared" si="7"/>
        <v>0</v>
      </c>
      <c r="K81" s="22">
        <f t="shared" si="8"/>
        <v>0</v>
      </c>
      <c r="L81" s="23">
        <v>0</v>
      </c>
      <c r="M81" s="24">
        <v>0</v>
      </c>
      <c r="N81" s="23">
        <v>0</v>
      </c>
      <c r="O81" s="24">
        <v>0</v>
      </c>
      <c r="P81" s="23">
        <v>0</v>
      </c>
      <c r="Q81" s="24">
        <v>0</v>
      </c>
      <c r="R81" s="23">
        <v>0</v>
      </c>
      <c r="S81" s="24">
        <v>0</v>
      </c>
      <c r="T81" s="23">
        <v>0</v>
      </c>
      <c r="U81" s="24">
        <v>0</v>
      </c>
      <c r="V81" s="23">
        <v>0</v>
      </c>
      <c r="W81" s="84">
        <v>0</v>
      </c>
    </row>
    <row r="82" spans="1:23" x14ac:dyDescent="0.25">
      <c r="A82" s="35">
        <f t="shared" si="6"/>
        <v>8</v>
      </c>
      <c r="B82" s="105">
        <v>2950</v>
      </c>
      <c r="C82" s="18" t="str">
        <f>_xlfn.XLOOKUP(__xlnm._FilterDatabase_157[[#This Row],[SAPSA Number]],Table1[SAPSA number],Table1[Paid up])</f>
        <v>Y</v>
      </c>
      <c r="D82" s="39" t="str">
        <f>_xlfn.XLOOKUP(__xlnm._FilterDatabase_157[[#This Row],[SAPSA Number]],'DS Point summary'!A:A,'DS Point summary'!C:C)</f>
        <v>Renier Jansen</v>
      </c>
      <c r="E82" s="39" t="str">
        <f>_xlfn.XLOOKUP(__xlnm._FilterDatabase_157[[#This Row],[SAPSA Number]],'DS Point summary'!A:A,'DS Point summary'!D:D)</f>
        <v>Reynders</v>
      </c>
      <c r="F82" s="20" t="str">
        <f>_xlfn.XLOOKUP(__xlnm._FilterDatabase_157[[#This Row],[SAPSA Number]],'DS Point summary'!A:A,'DS Point summary'!E:E)</f>
        <v>RJ</v>
      </c>
      <c r="G82" s="17" t="str">
        <f ca="1">_xlfn.XLOOKUP(__xlnm._FilterDatabase_157[[#This Row],[SAPSA Number]],'DS Point summary'!A:A,'DS Point summary'!F:F)</f>
        <v xml:space="preserve"> </v>
      </c>
      <c r="H82" s="19">
        <f ca="1">_xlfn.XLOOKUP(__xlnm._FilterDatabase_157[[#This Row],[SAPSA Number]],'DS Point summary'!A:A,'DS Point summary'!G:G)</f>
        <v>45</v>
      </c>
      <c r="I82" s="19" t="s">
        <v>373</v>
      </c>
      <c r="J82" s="34">
        <f t="shared" si="7"/>
        <v>0</v>
      </c>
      <c r="K82" s="22">
        <f t="shared" si="8"/>
        <v>0</v>
      </c>
      <c r="L82" s="23">
        <v>0</v>
      </c>
      <c r="M82" s="24">
        <v>0</v>
      </c>
      <c r="N82" s="23">
        <v>0</v>
      </c>
      <c r="O82" s="24">
        <v>0</v>
      </c>
      <c r="P82" s="23">
        <v>0</v>
      </c>
      <c r="Q82" s="24">
        <v>0</v>
      </c>
      <c r="R82" s="23">
        <v>0</v>
      </c>
      <c r="S82" s="24">
        <v>0</v>
      </c>
      <c r="T82" s="23">
        <v>0</v>
      </c>
      <c r="U82" s="24">
        <v>0</v>
      </c>
      <c r="V82" s="23">
        <v>0</v>
      </c>
      <c r="W82" s="84">
        <v>0</v>
      </c>
    </row>
    <row r="83" spans="1:23" x14ac:dyDescent="0.25">
      <c r="A83" s="35">
        <f t="shared" si="6"/>
        <v>8</v>
      </c>
      <c r="B83" s="107">
        <v>1929</v>
      </c>
      <c r="C83" s="18" t="str">
        <f>_xlfn.XLOOKUP(__xlnm._FilterDatabase_157[[#This Row],[SAPSA Number]],Table1[SAPSA number],Table1[Paid up])</f>
        <v>Y</v>
      </c>
      <c r="D83" s="39" t="str">
        <f>_xlfn.XLOOKUP(__xlnm._FilterDatabase_157[[#This Row],[SAPSA Number]],'DS Point summary'!A:A,'DS Point summary'!C:C)</f>
        <v>Chris</v>
      </c>
      <c r="E83" s="39" t="str">
        <f>_xlfn.XLOOKUP(__xlnm._FilterDatabase_157[[#This Row],[SAPSA Number]],'DS Point summary'!A:A,'DS Point summary'!D:D)</f>
        <v>Ridout</v>
      </c>
      <c r="F83" s="20" t="str">
        <f>_xlfn.XLOOKUP(__xlnm._FilterDatabase_157[[#This Row],[SAPSA Number]],'DS Point summary'!A:A,'DS Point summary'!E:E)</f>
        <v>CJ</v>
      </c>
      <c r="G83" s="17" t="str">
        <f ca="1">_xlfn.XLOOKUP(__xlnm._FilterDatabase_157[[#This Row],[SAPSA Number]],'DS Point summary'!A:A,'DS Point summary'!F:F)</f>
        <v xml:space="preserve"> </v>
      </c>
      <c r="H83" s="19">
        <f ca="1">_xlfn.XLOOKUP(__xlnm._FilterDatabase_157[[#This Row],[SAPSA Number]],'DS Point summary'!A:A,'DS Point summary'!G:G)</f>
        <v>43</v>
      </c>
      <c r="I83" s="19" t="s">
        <v>373</v>
      </c>
      <c r="J83" s="34">
        <f t="shared" si="7"/>
        <v>0</v>
      </c>
      <c r="K83" s="22">
        <f t="shared" si="8"/>
        <v>0</v>
      </c>
      <c r="L83" s="23">
        <v>0</v>
      </c>
      <c r="M83" s="24">
        <v>0</v>
      </c>
      <c r="N83" s="23">
        <v>0</v>
      </c>
      <c r="O83" s="24">
        <v>0</v>
      </c>
      <c r="P83" s="23">
        <v>0</v>
      </c>
      <c r="Q83" s="24">
        <v>0</v>
      </c>
      <c r="R83" s="23">
        <v>0</v>
      </c>
      <c r="S83" s="24">
        <v>0</v>
      </c>
      <c r="T83" s="23">
        <v>0</v>
      </c>
      <c r="U83" s="24">
        <v>0</v>
      </c>
      <c r="V83" s="23">
        <v>0</v>
      </c>
      <c r="W83" s="84">
        <v>0</v>
      </c>
    </row>
    <row r="84" spans="1:23" x14ac:dyDescent="0.25">
      <c r="A84" s="35">
        <f t="shared" si="6"/>
        <v>8</v>
      </c>
      <c r="B84" s="105">
        <v>1838</v>
      </c>
      <c r="C84" s="18" t="str">
        <f>_xlfn.XLOOKUP(__xlnm._FilterDatabase_157[[#This Row],[SAPSA Number]],Table1[SAPSA number],Table1[Paid up])</f>
        <v>Y</v>
      </c>
      <c r="D84" s="39" t="str">
        <f>_xlfn.XLOOKUP(__xlnm._FilterDatabase_157[[#This Row],[SAPSA Number]],'DS Point summary'!A:A,'DS Point summary'!C:C)</f>
        <v>Laurence Talbot</v>
      </c>
      <c r="E84" s="39" t="str">
        <f>_xlfn.XLOOKUP(__xlnm._FilterDatabase_157[[#This Row],[SAPSA Number]],'DS Point summary'!A:A,'DS Point summary'!D:D)</f>
        <v>Rowland</v>
      </c>
      <c r="F84" s="20" t="str">
        <f>_xlfn.XLOOKUP(__xlnm._FilterDatabase_157[[#This Row],[SAPSA Number]],'DS Point summary'!A:A,'DS Point summary'!E:E)</f>
        <v>LT</v>
      </c>
      <c r="G84" s="17" t="str">
        <f ca="1">_xlfn.XLOOKUP(__xlnm._FilterDatabase_157[[#This Row],[SAPSA Number]],'DS Point summary'!A:A,'DS Point summary'!F:F)</f>
        <v>S</v>
      </c>
      <c r="H84" s="19">
        <f ca="1">_xlfn.XLOOKUP(__xlnm._FilterDatabase_157[[#This Row],[SAPSA Number]],'DS Point summary'!A:A,'DS Point summary'!G:G)</f>
        <v>51</v>
      </c>
      <c r="I84" s="19" t="s">
        <v>373</v>
      </c>
      <c r="J84" s="34">
        <f t="shared" si="7"/>
        <v>0</v>
      </c>
      <c r="K84" s="22">
        <f t="shared" si="8"/>
        <v>0</v>
      </c>
      <c r="L84" s="23">
        <v>0</v>
      </c>
      <c r="M84" s="24">
        <v>0</v>
      </c>
      <c r="N84" s="23">
        <v>0</v>
      </c>
      <c r="O84" s="24">
        <v>0</v>
      </c>
      <c r="P84" s="23">
        <v>0</v>
      </c>
      <c r="Q84" s="24">
        <v>0</v>
      </c>
      <c r="R84" s="23">
        <v>0</v>
      </c>
      <c r="S84" s="24">
        <v>0</v>
      </c>
      <c r="T84" s="23">
        <v>0</v>
      </c>
      <c r="U84" s="24">
        <v>0</v>
      </c>
      <c r="V84" s="23">
        <v>0</v>
      </c>
      <c r="W84" s="84">
        <v>0</v>
      </c>
    </row>
    <row r="85" spans="1:23" x14ac:dyDescent="0.25">
      <c r="A85" s="35">
        <f t="shared" si="6"/>
        <v>8</v>
      </c>
      <c r="B85" s="105">
        <v>3703</v>
      </c>
      <c r="C85" s="18" t="str">
        <f>_xlfn.XLOOKUP(__xlnm._FilterDatabase_157[[#This Row],[SAPSA Number]],Table1[SAPSA number],Table1[Paid up])</f>
        <v>Y</v>
      </c>
      <c r="D85" s="39" t="str">
        <f>_xlfn.XLOOKUP(__xlnm._FilterDatabase_157[[#This Row],[SAPSA Number]],'DS Point summary'!A:A,'DS Point summary'!C:C)</f>
        <v>Gregory Andrew</v>
      </c>
      <c r="E85" s="39" t="str">
        <f>_xlfn.XLOOKUP(__xlnm._FilterDatabase_157[[#This Row],[SAPSA Number]],'DS Point summary'!A:A,'DS Point summary'!D:D)</f>
        <v>Salzwedel</v>
      </c>
      <c r="F85" s="20" t="str">
        <f>_xlfn.XLOOKUP(__xlnm._FilterDatabase_157[[#This Row],[SAPSA Number]],'DS Point summary'!A:A,'DS Point summary'!E:E)</f>
        <v>G</v>
      </c>
      <c r="G85" s="17" t="str">
        <f ca="1">_xlfn.XLOOKUP(__xlnm._FilterDatabase_157[[#This Row],[SAPSA Number]],'DS Point summary'!A:A,'DS Point summary'!F:F)</f>
        <v>S</v>
      </c>
      <c r="H85" s="19">
        <f ca="1">_xlfn.XLOOKUP(__xlnm._FilterDatabase_157[[#This Row],[SAPSA Number]],'DS Point summary'!A:A,'DS Point summary'!G:G)</f>
        <v>55</v>
      </c>
      <c r="I85" s="19" t="s">
        <v>373</v>
      </c>
      <c r="J85" s="34">
        <f t="shared" si="7"/>
        <v>0</v>
      </c>
      <c r="K85" s="22">
        <f t="shared" si="8"/>
        <v>0</v>
      </c>
      <c r="L85" s="23">
        <v>0</v>
      </c>
      <c r="M85" s="24">
        <v>0</v>
      </c>
      <c r="N85" s="23">
        <v>0</v>
      </c>
      <c r="O85" s="24">
        <v>0</v>
      </c>
      <c r="P85" s="23">
        <v>0</v>
      </c>
      <c r="Q85" s="24">
        <v>0</v>
      </c>
      <c r="R85" s="23">
        <v>0</v>
      </c>
      <c r="S85" s="24">
        <v>0</v>
      </c>
      <c r="T85" s="23">
        <v>0</v>
      </c>
      <c r="U85" s="24">
        <v>0</v>
      </c>
      <c r="V85" s="23">
        <v>0</v>
      </c>
      <c r="W85" s="84">
        <v>0</v>
      </c>
    </row>
    <row r="86" spans="1:23" x14ac:dyDescent="0.25">
      <c r="A86" s="35">
        <f t="shared" si="6"/>
        <v>8</v>
      </c>
      <c r="B86" s="105">
        <v>3822</v>
      </c>
      <c r="C86" s="18" t="str">
        <f>_xlfn.XLOOKUP(__xlnm._FilterDatabase_157[[#This Row],[SAPSA Number]],Table1[SAPSA number],Table1[Paid up])</f>
        <v>Y</v>
      </c>
      <c r="D86" s="39" t="str">
        <f>_xlfn.XLOOKUP(__xlnm._FilterDatabase_157[[#This Row],[SAPSA Number]],'DS Point summary'!A:A,'DS Point summary'!C:C)</f>
        <v>Wayne Erald</v>
      </c>
      <c r="E86" s="39" t="str">
        <f>_xlfn.XLOOKUP(__xlnm._FilterDatabase_157[[#This Row],[SAPSA Number]],'DS Point summary'!A:A,'DS Point summary'!D:D)</f>
        <v>Schmidt</v>
      </c>
      <c r="F86" s="20" t="str">
        <f>_xlfn.XLOOKUP(__xlnm._FilterDatabase_157[[#This Row],[SAPSA Number]],'DS Point summary'!A:A,'DS Point summary'!E:E)</f>
        <v>WE</v>
      </c>
      <c r="G86" s="17" t="str">
        <f ca="1">_xlfn.XLOOKUP(__xlnm._FilterDatabase_157[[#This Row],[SAPSA Number]],'DS Point summary'!A:A,'DS Point summary'!F:F)</f>
        <v>S</v>
      </c>
      <c r="H86" s="19">
        <f ca="1">_xlfn.XLOOKUP(__xlnm._FilterDatabase_157[[#This Row],[SAPSA Number]],'DS Point summary'!A:A,'DS Point summary'!G:G)</f>
        <v>51</v>
      </c>
      <c r="I86" s="19" t="s">
        <v>373</v>
      </c>
      <c r="J86" s="34">
        <f t="shared" si="7"/>
        <v>0</v>
      </c>
      <c r="K86" s="22">
        <f t="shared" si="8"/>
        <v>0</v>
      </c>
      <c r="L86" s="23">
        <v>0</v>
      </c>
      <c r="M86" s="24">
        <v>0</v>
      </c>
      <c r="N86" s="23">
        <v>0</v>
      </c>
      <c r="O86" s="24">
        <v>0</v>
      </c>
      <c r="P86" s="23">
        <v>0</v>
      </c>
      <c r="Q86" s="24">
        <v>0</v>
      </c>
      <c r="R86" s="23">
        <v>0</v>
      </c>
      <c r="S86" s="24">
        <v>0</v>
      </c>
      <c r="T86" s="23">
        <v>0</v>
      </c>
      <c r="U86" s="24">
        <v>0</v>
      </c>
      <c r="V86" s="23">
        <v>0</v>
      </c>
      <c r="W86" s="84">
        <v>0</v>
      </c>
    </row>
    <row r="87" spans="1:23" x14ac:dyDescent="0.25">
      <c r="A87" s="35">
        <f t="shared" si="6"/>
        <v>8</v>
      </c>
      <c r="B87" s="105">
        <v>4966</v>
      </c>
      <c r="C87" s="18" t="str">
        <f>_xlfn.XLOOKUP(__xlnm._FilterDatabase_157[[#This Row],[SAPSA Number]],Table1[SAPSA number],Table1[Paid up])</f>
        <v>Y</v>
      </c>
      <c r="D87" s="39" t="str">
        <f>_xlfn.XLOOKUP(__xlnm._FilterDatabase_157[[#This Row],[SAPSA Number]],'DS Point summary'!A:A,'DS Point summary'!C:C)</f>
        <v>Costantinos</v>
      </c>
      <c r="E87" s="39" t="str">
        <f>_xlfn.XLOOKUP(__xlnm._FilterDatabase_157[[#This Row],[SAPSA Number]],'DS Point summary'!A:A,'DS Point summary'!D:D)</f>
        <v>Seindis</v>
      </c>
      <c r="F87" s="20" t="str">
        <f>_xlfn.XLOOKUP(__xlnm._FilterDatabase_157[[#This Row],[SAPSA Number]],'DS Point summary'!A:A,'DS Point summary'!E:E)</f>
        <v>C</v>
      </c>
      <c r="G87" s="17" t="str">
        <f ca="1">_xlfn.XLOOKUP(__xlnm._FilterDatabase_157[[#This Row],[SAPSA Number]],'DS Point summary'!A:A,'DS Point summary'!F:F)</f>
        <v xml:space="preserve"> </v>
      </c>
      <c r="H87" s="19">
        <f ca="1">_xlfn.XLOOKUP(__xlnm._FilterDatabase_157[[#This Row],[SAPSA Number]],'DS Point summary'!A:A,'DS Point summary'!G:G)</f>
        <v>35</v>
      </c>
      <c r="I87" s="19" t="s">
        <v>373</v>
      </c>
      <c r="J87" s="34">
        <f t="shared" si="7"/>
        <v>0</v>
      </c>
      <c r="K87" s="22">
        <f t="shared" si="8"/>
        <v>0</v>
      </c>
      <c r="L87" s="23">
        <v>0</v>
      </c>
      <c r="M87" s="24">
        <v>0</v>
      </c>
      <c r="N87" s="23">
        <v>0</v>
      </c>
      <c r="O87" s="24">
        <v>0</v>
      </c>
      <c r="P87" s="23">
        <v>0</v>
      </c>
      <c r="Q87" s="24">
        <v>0</v>
      </c>
      <c r="R87" s="23">
        <v>0</v>
      </c>
      <c r="S87" s="24">
        <v>0</v>
      </c>
      <c r="T87" s="23">
        <v>0</v>
      </c>
      <c r="U87" s="24">
        <v>0</v>
      </c>
      <c r="V87" s="23">
        <v>0</v>
      </c>
      <c r="W87" s="84">
        <v>0</v>
      </c>
    </row>
    <row r="88" spans="1:23" x14ac:dyDescent="0.25">
      <c r="A88" s="35">
        <f t="shared" si="6"/>
        <v>8</v>
      </c>
      <c r="B88" s="105">
        <v>572</v>
      </c>
      <c r="C88" s="18" t="str">
        <f>_xlfn.XLOOKUP(__xlnm._FilterDatabase_157[[#This Row],[SAPSA Number]],Table1[SAPSA number],Table1[Paid up])</f>
        <v>Y</v>
      </c>
      <c r="D88" s="39" t="str">
        <f>_xlfn.XLOOKUP(__xlnm._FilterDatabase_157[[#This Row],[SAPSA Number]],'DS Point summary'!A:A,'DS Point summary'!C:C)</f>
        <v>DJ</v>
      </c>
      <c r="E88" s="39" t="str">
        <f>_xlfn.XLOOKUP(__xlnm._FilterDatabase_157[[#This Row],[SAPSA Number]],'DS Point summary'!A:A,'DS Point summary'!D:D)</f>
        <v>Smith</v>
      </c>
      <c r="F88" s="20" t="str">
        <f>_xlfn.XLOOKUP(__xlnm._FilterDatabase_157[[#This Row],[SAPSA Number]],'DS Point summary'!A:A,'DS Point summary'!E:E)</f>
        <v>DJ</v>
      </c>
      <c r="G88" s="17" t="str">
        <f ca="1">_xlfn.XLOOKUP(__xlnm._FilterDatabase_157[[#This Row],[SAPSA Number]],'DS Point summary'!A:A,'DS Point summary'!F:F)</f>
        <v>S</v>
      </c>
      <c r="H88" s="19">
        <f ca="1">_xlfn.XLOOKUP(__xlnm._FilterDatabase_157[[#This Row],[SAPSA Number]],'DS Point summary'!A:A,'DS Point summary'!G:G)</f>
        <v>59</v>
      </c>
      <c r="I88" s="19" t="s">
        <v>373</v>
      </c>
      <c r="J88" s="34">
        <f t="shared" si="7"/>
        <v>0</v>
      </c>
      <c r="K88" s="22">
        <f t="shared" si="8"/>
        <v>0</v>
      </c>
      <c r="L88" s="23">
        <v>0</v>
      </c>
      <c r="M88" s="24">
        <v>0</v>
      </c>
      <c r="N88" s="23">
        <v>0</v>
      </c>
      <c r="O88" s="24">
        <v>0</v>
      </c>
      <c r="P88" s="23">
        <v>0</v>
      </c>
      <c r="Q88" s="24">
        <v>0</v>
      </c>
      <c r="R88" s="23">
        <v>0</v>
      </c>
      <c r="S88" s="24">
        <v>0</v>
      </c>
      <c r="T88" s="23">
        <v>0</v>
      </c>
      <c r="U88" s="24">
        <v>0</v>
      </c>
      <c r="V88" s="23">
        <v>0</v>
      </c>
      <c r="W88" s="84">
        <v>0</v>
      </c>
    </row>
    <row r="89" spans="1:23" x14ac:dyDescent="0.25">
      <c r="A89" s="35">
        <f t="shared" ref="A89:A101" si="9">RANK(K89,K$2:K$135,0)</f>
        <v>8</v>
      </c>
      <c r="B89" s="105">
        <v>1321</v>
      </c>
      <c r="C89" s="18" t="str">
        <f>_xlfn.XLOOKUP(__xlnm._FilterDatabase_157[[#This Row],[SAPSA Number]],Table1[SAPSA number],Table1[Paid up])</f>
        <v>Y</v>
      </c>
      <c r="D89" s="39" t="str">
        <f>_xlfn.XLOOKUP(__xlnm._FilterDatabase_157[[#This Row],[SAPSA Number]],'DS Point summary'!A:A,'DS Point summary'!C:C)</f>
        <v>Neal Monisen</v>
      </c>
      <c r="E89" s="39" t="str">
        <f>_xlfn.XLOOKUP(__xlnm._FilterDatabase_157[[#This Row],[SAPSA Number]],'DS Point summary'!A:A,'DS Point summary'!D:D)</f>
        <v>Sokay</v>
      </c>
      <c r="F89" s="20" t="str">
        <f>_xlfn.XLOOKUP(__xlnm._FilterDatabase_157[[#This Row],[SAPSA Number]],'DS Point summary'!A:A,'DS Point summary'!E:E)</f>
        <v>NM</v>
      </c>
      <c r="G89" s="17" t="str">
        <f ca="1">_xlfn.XLOOKUP(__xlnm._FilterDatabase_157[[#This Row],[SAPSA Number]],'DS Point summary'!A:A,'DS Point summary'!F:F)</f>
        <v>S</v>
      </c>
      <c r="H89" s="19">
        <f ca="1">_xlfn.XLOOKUP(__xlnm._FilterDatabase_157[[#This Row],[SAPSA Number]],'DS Point summary'!A:A,'DS Point summary'!G:G)</f>
        <v>51</v>
      </c>
      <c r="I89" s="19" t="s">
        <v>373</v>
      </c>
      <c r="J89" s="34">
        <f t="shared" si="7"/>
        <v>0</v>
      </c>
      <c r="K89" s="22">
        <f t="shared" si="8"/>
        <v>0</v>
      </c>
      <c r="L89" s="23">
        <v>0</v>
      </c>
      <c r="M89" s="24">
        <v>0</v>
      </c>
      <c r="N89" s="23">
        <v>0</v>
      </c>
      <c r="O89" s="24">
        <v>0</v>
      </c>
      <c r="P89" s="23">
        <v>0</v>
      </c>
      <c r="Q89" s="24">
        <v>0</v>
      </c>
      <c r="R89" s="23">
        <v>0</v>
      </c>
      <c r="S89" s="24">
        <v>0</v>
      </c>
      <c r="T89" s="23">
        <v>0</v>
      </c>
      <c r="U89" s="24">
        <v>0</v>
      </c>
      <c r="V89" s="23">
        <v>0</v>
      </c>
      <c r="W89" s="84">
        <v>0</v>
      </c>
    </row>
    <row r="90" spans="1:23" x14ac:dyDescent="0.25">
      <c r="A90" s="35">
        <f t="shared" si="9"/>
        <v>8</v>
      </c>
      <c r="B90" s="105">
        <v>3395</v>
      </c>
      <c r="C90" s="18" t="str">
        <f>_xlfn.XLOOKUP(__xlnm._FilterDatabase_157[[#This Row],[SAPSA Number]],Table1[SAPSA number],Table1[Paid up])</f>
        <v>Y</v>
      </c>
      <c r="D90" s="39" t="str">
        <f>_xlfn.XLOOKUP(__xlnm._FilterDatabase_157[[#This Row],[SAPSA Number]],'DS Point summary'!A:A,'DS Point summary'!C:C)</f>
        <v>Andrea</v>
      </c>
      <c r="E90" s="39" t="str">
        <f>_xlfn.XLOOKUP(__xlnm._FilterDatabase_157[[#This Row],[SAPSA Number]],'DS Point summary'!A:A,'DS Point summary'!D:D)</f>
        <v>Stevenson</v>
      </c>
      <c r="F90" s="20" t="str">
        <f>_xlfn.XLOOKUP(__xlnm._FilterDatabase_157[[#This Row],[SAPSA Number]],'DS Point summary'!A:A,'DS Point summary'!E:E)</f>
        <v>A</v>
      </c>
      <c r="G90" s="17" t="str">
        <f>_xlfn.XLOOKUP(__xlnm._FilterDatabase_157[[#This Row],[SAPSA Number]],'DS Point summary'!A:A,'DS Point summary'!F:F)</f>
        <v>Lady</v>
      </c>
      <c r="H90" s="19">
        <f ca="1">_xlfn.XLOOKUP(__xlnm._FilterDatabase_157[[#This Row],[SAPSA Number]],'DS Point summary'!A:A,'DS Point summary'!G:G)</f>
        <v>56</v>
      </c>
      <c r="I90" s="19" t="s">
        <v>373</v>
      </c>
      <c r="J90" s="34">
        <f t="shared" si="7"/>
        <v>0</v>
      </c>
      <c r="K90" s="22">
        <f t="shared" si="8"/>
        <v>0</v>
      </c>
      <c r="L90" s="23">
        <v>0</v>
      </c>
      <c r="M90" s="24">
        <v>0</v>
      </c>
      <c r="N90" s="23">
        <v>0</v>
      </c>
      <c r="O90" s="24">
        <v>0</v>
      </c>
      <c r="P90" s="23">
        <v>0</v>
      </c>
      <c r="Q90" s="24">
        <v>0</v>
      </c>
      <c r="R90" s="23">
        <v>0</v>
      </c>
      <c r="S90" s="24">
        <v>0</v>
      </c>
      <c r="T90" s="23">
        <v>0</v>
      </c>
      <c r="U90" s="24">
        <v>0</v>
      </c>
      <c r="V90" s="23">
        <v>0</v>
      </c>
      <c r="W90" s="84">
        <v>0</v>
      </c>
    </row>
    <row r="91" spans="1:23" x14ac:dyDescent="0.25">
      <c r="A91" s="31">
        <f t="shared" si="9"/>
        <v>8</v>
      </c>
      <c r="B91" s="105">
        <v>3396</v>
      </c>
      <c r="C91" s="18" t="str">
        <f>_xlfn.XLOOKUP(__xlnm._FilterDatabase_157[[#This Row],[SAPSA Number]],Table1[SAPSA number],Table1[Paid up])</f>
        <v>Y</v>
      </c>
      <c r="D91" s="39" t="str">
        <f>_xlfn.XLOOKUP(__xlnm._FilterDatabase_157[[#This Row],[SAPSA Number]],'DS Point summary'!A:A,'DS Point summary'!C:C)</f>
        <v>Irving Robert</v>
      </c>
      <c r="E91" s="39" t="str">
        <f>_xlfn.XLOOKUP(__xlnm._FilterDatabase_157[[#This Row],[SAPSA Number]],'DS Point summary'!A:A,'DS Point summary'!D:D)</f>
        <v>Stevenson</v>
      </c>
      <c r="F91" s="20" t="str">
        <f>_xlfn.XLOOKUP(__xlnm._FilterDatabase_157[[#This Row],[SAPSA Number]],'DS Point summary'!A:A,'DS Point summary'!E:E)</f>
        <v>IR</v>
      </c>
      <c r="G91" s="17" t="str">
        <f ca="1">_xlfn.XLOOKUP(__xlnm._FilterDatabase_157[[#This Row],[SAPSA Number]],'DS Point summary'!A:A,'DS Point summary'!F:F)</f>
        <v>GS</v>
      </c>
      <c r="H91" s="19">
        <f ca="1">_xlfn.XLOOKUP(__xlnm._FilterDatabase_157[[#This Row],[SAPSA Number]],'DS Point summary'!A:A,'DS Point summary'!G:G)</f>
        <v>70</v>
      </c>
      <c r="I91" s="19" t="s">
        <v>373</v>
      </c>
      <c r="J91" s="34">
        <f t="shared" si="7"/>
        <v>0</v>
      </c>
      <c r="K91" s="22">
        <f t="shared" si="8"/>
        <v>0</v>
      </c>
      <c r="L91" s="23">
        <v>0</v>
      </c>
      <c r="M91" s="24">
        <v>0</v>
      </c>
      <c r="N91" s="23">
        <v>0</v>
      </c>
      <c r="O91" s="24">
        <v>0</v>
      </c>
      <c r="P91" s="23">
        <v>0</v>
      </c>
      <c r="Q91" s="24">
        <v>0</v>
      </c>
      <c r="R91" s="23">
        <v>0</v>
      </c>
      <c r="S91" s="24">
        <v>0</v>
      </c>
      <c r="T91" s="23">
        <v>0</v>
      </c>
      <c r="U91" s="24">
        <v>0</v>
      </c>
      <c r="V91" s="23">
        <v>0</v>
      </c>
      <c r="W91" s="84">
        <v>0</v>
      </c>
    </row>
    <row r="92" spans="1:23" x14ac:dyDescent="0.25">
      <c r="A92" s="31">
        <f t="shared" si="9"/>
        <v>8</v>
      </c>
      <c r="B92" s="105">
        <v>3836</v>
      </c>
      <c r="C92" s="18" t="str">
        <f>_xlfn.XLOOKUP(__xlnm._FilterDatabase_157[[#This Row],[SAPSA Number]],Table1[SAPSA number],Table1[Paid up])</f>
        <v>Y</v>
      </c>
      <c r="D92" s="39" t="str">
        <f>_xlfn.XLOOKUP(__xlnm._FilterDatabase_157[[#This Row],[SAPSA Number]],'DS Point summary'!A:A,'DS Point summary'!C:C)</f>
        <v>Deon</v>
      </c>
      <c r="E92" s="39" t="str">
        <f>_xlfn.XLOOKUP(__xlnm._FilterDatabase_157[[#This Row],[SAPSA Number]],'DS Point summary'!A:A,'DS Point summary'!D:D)</f>
        <v>Storm</v>
      </c>
      <c r="F92" s="20" t="str">
        <f>_xlfn.XLOOKUP(__xlnm._FilterDatabase_157[[#This Row],[SAPSA Number]],'DS Point summary'!A:A,'DS Point summary'!E:E)</f>
        <v>D</v>
      </c>
      <c r="G92" s="17" t="str">
        <f ca="1">_xlfn.XLOOKUP(__xlnm._FilterDatabase_157[[#This Row],[SAPSA Number]],'DS Point summary'!A:A,'DS Point summary'!F:F)</f>
        <v>SS</v>
      </c>
      <c r="H92" s="19">
        <f ca="1">_xlfn.XLOOKUP(__xlnm._FilterDatabase_157[[#This Row],[SAPSA Number]],'DS Point summary'!A:A,'DS Point summary'!G:G)</f>
        <v>67</v>
      </c>
      <c r="I92" s="19" t="s">
        <v>373</v>
      </c>
      <c r="J92" s="34">
        <f t="shared" si="7"/>
        <v>0</v>
      </c>
      <c r="K92" s="22">
        <f t="shared" si="8"/>
        <v>0</v>
      </c>
      <c r="L92" s="23">
        <v>0</v>
      </c>
      <c r="M92" s="24">
        <v>0</v>
      </c>
      <c r="N92" s="23">
        <v>0</v>
      </c>
      <c r="O92" s="24">
        <v>0</v>
      </c>
      <c r="P92" s="23">
        <v>0</v>
      </c>
      <c r="Q92" s="24">
        <v>0</v>
      </c>
      <c r="R92" s="23">
        <v>0</v>
      </c>
      <c r="S92" s="24">
        <v>0</v>
      </c>
      <c r="T92" s="23">
        <v>0</v>
      </c>
      <c r="U92" s="24">
        <v>0</v>
      </c>
      <c r="V92" s="23">
        <v>0</v>
      </c>
      <c r="W92" s="84">
        <v>0</v>
      </c>
    </row>
    <row r="93" spans="1:23" x14ac:dyDescent="0.25">
      <c r="A93" s="35">
        <f t="shared" si="9"/>
        <v>8</v>
      </c>
      <c r="B93" s="107">
        <v>4858</v>
      </c>
      <c r="C93" s="18" t="str">
        <f>_xlfn.XLOOKUP(__xlnm._FilterDatabase_157[[#This Row],[SAPSA Number]],Table1[SAPSA number],Table1[Paid up])</f>
        <v>Y</v>
      </c>
      <c r="D93" s="39" t="str">
        <f>_xlfn.XLOOKUP(__xlnm._FilterDatabase_157[[#This Row],[SAPSA Number]],'DS Point summary'!A:A,'DS Point summary'!C:C)</f>
        <v>Jacques</v>
      </c>
      <c r="E93" s="39" t="str">
        <f>_xlfn.XLOOKUP(__xlnm._FilterDatabase_157[[#This Row],[SAPSA Number]],'DS Point summary'!A:A,'DS Point summary'!D:D)</f>
        <v>Swanepoel</v>
      </c>
      <c r="F93" s="20" t="str">
        <f>_xlfn.XLOOKUP(__xlnm._FilterDatabase_157[[#This Row],[SAPSA Number]],'DS Point summary'!A:A,'DS Point summary'!E:E)</f>
        <v>J</v>
      </c>
      <c r="G93" s="17" t="str">
        <f ca="1">_xlfn.XLOOKUP(__xlnm._FilterDatabase_157[[#This Row],[SAPSA Number]],'DS Point summary'!A:A,'DS Point summary'!F:F)</f>
        <v xml:space="preserve"> </v>
      </c>
      <c r="H93" s="19">
        <f ca="1">_xlfn.XLOOKUP(__xlnm._FilterDatabase_157[[#This Row],[SAPSA Number]],'DS Point summary'!A:A,'DS Point summary'!G:G)</f>
        <v>30</v>
      </c>
      <c r="I93" s="19" t="s">
        <v>373</v>
      </c>
      <c r="J93" s="34">
        <f t="shared" si="7"/>
        <v>0</v>
      </c>
      <c r="K93" s="22">
        <f t="shared" si="8"/>
        <v>0</v>
      </c>
      <c r="L93" s="23">
        <v>0</v>
      </c>
      <c r="M93" s="24">
        <v>0</v>
      </c>
      <c r="N93" s="23">
        <v>0</v>
      </c>
      <c r="O93" s="24">
        <v>0</v>
      </c>
      <c r="P93" s="23">
        <v>0</v>
      </c>
      <c r="Q93" s="24">
        <v>0</v>
      </c>
      <c r="R93" s="23">
        <v>0</v>
      </c>
      <c r="S93" s="24">
        <v>0</v>
      </c>
      <c r="T93" s="23">
        <v>0</v>
      </c>
      <c r="U93" s="24">
        <v>0</v>
      </c>
      <c r="V93" s="23">
        <v>0</v>
      </c>
      <c r="W93" s="84">
        <v>0</v>
      </c>
    </row>
    <row r="94" spans="1:23" x14ac:dyDescent="0.25">
      <c r="A94" s="35">
        <f t="shared" si="9"/>
        <v>8</v>
      </c>
      <c r="B94" s="43">
        <v>6797</v>
      </c>
      <c r="C94" s="18" t="str">
        <f>_xlfn.XLOOKUP(__xlnm._FilterDatabase_157[[#This Row],[SAPSA Number]],Table1[SAPSA number],Table1[Paid up])</f>
        <v>Y</v>
      </c>
      <c r="D94" s="39" t="str">
        <f>_xlfn.XLOOKUP(__xlnm._FilterDatabase_157[[#This Row],[SAPSA Number]],'DS Point summary'!A:A,'DS Point summary'!C:C)</f>
        <v>Johann Andries</v>
      </c>
      <c r="E94" s="39" t="str">
        <f>_xlfn.XLOOKUP(__xlnm._FilterDatabase_157[[#This Row],[SAPSA Number]],'DS Point summary'!A:A,'DS Point summary'!D:D)</f>
        <v>Swart</v>
      </c>
      <c r="F94" s="20" t="str">
        <f>_xlfn.XLOOKUP(__xlnm._FilterDatabase_157[[#This Row],[SAPSA Number]],'DS Point summary'!A:A,'DS Point summary'!E:E)</f>
        <v>JA</v>
      </c>
      <c r="G94" s="17">
        <f>_xlfn.XLOOKUP(__xlnm._FilterDatabase_157[[#This Row],[SAPSA Number]],'DS Point summary'!A:A,'DS Point summary'!F:F)</f>
        <v>0</v>
      </c>
      <c r="H94" s="19">
        <f ca="1">_xlfn.XLOOKUP(__xlnm._FilterDatabase_157[[#This Row],[SAPSA Number]],'DS Point summary'!A:A,'DS Point summary'!G:G)</f>
        <v>23</v>
      </c>
      <c r="I94" s="19" t="s">
        <v>373</v>
      </c>
      <c r="J94" s="34">
        <f t="shared" si="7"/>
        <v>0</v>
      </c>
      <c r="K94" s="22">
        <f t="shared" si="8"/>
        <v>0</v>
      </c>
      <c r="L94" s="23">
        <v>0</v>
      </c>
      <c r="M94" s="24">
        <v>0</v>
      </c>
      <c r="N94" s="23">
        <v>0</v>
      </c>
      <c r="O94" s="24">
        <v>0</v>
      </c>
      <c r="P94" s="23">
        <v>0</v>
      </c>
      <c r="Q94" s="24">
        <v>0</v>
      </c>
      <c r="R94" s="23">
        <v>0</v>
      </c>
      <c r="S94" s="24">
        <v>0</v>
      </c>
      <c r="T94" s="23">
        <v>0</v>
      </c>
      <c r="U94" s="24">
        <v>0</v>
      </c>
      <c r="V94" s="23">
        <v>0</v>
      </c>
      <c r="W94" s="84">
        <v>0</v>
      </c>
    </row>
    <row r="95" spans="1:23" x14ac:dyDescent="0.25">
      <c r="A95" s="35">
        <f t="shared" si="9"/>
        <v>8</v>
      </c>
      <c r="B95" s="105">
        <v>4672</v>
      </c>
      <c r="C95" s="18" t="str">
        <f>_xlfn.XLOOKUP(__xlnm._FilterDatabase_157[[#This Row],[SAPSA Number]],Table1[SAPSA number],Table1[Paid up])</f>
        <v>Y</v>
      </c>
      <c r="D95" s="39" t="str">
        <f>_xlfn.XLOOKUP(__xlnm._FilterDatabase_157[[#This Row],[SAPSA Number]],'DS Point summary'!A:A,'DS Point summary'!C:C)</f>
        <v>Frederick John</v>
      </c>
      <c r="E95" s="39" t="str">
        <f>_xlfn.XLOOKUP(__xlnm._FilterDatabase_157[[#This Row],[SAPSA Number]],'DS Point summary'!A:A,'DS Point summary'!D:D)</f>
        <v>Turnbull</v>
      </c>
      <c r="F95" s="20" t="str">
        <f>_xlfn.XLOOKUP(__xlnm._FilterDatabase_157[[#This Row],[SAPSA Number]],'DS Point summary'!A:A,'DS Point summary'!E:E)</f>
        <v>FJ</v>
      </c>
      <c r="G95" s="17" t="str">
        <f ca="1">_xlfn.XLOOKUP(__xlnm._FilterDatabase_157[[#This Row],[SAPSA Number]],'DS Point summary'!A:A,'DS Point summary'!F:F)</f>
        <v>S</v>
      </c>
      <c r="H95" s="19">
        <f ca="1">_xlfn.XLOOKUP(__xlnm._FilterDatabase_157[[#This Row],[SAPSA Number]],'DS Point summary'!A:A,'DS Point summary'!G:G)</f>
        <v>59</v>
      </c>
      <c r="I95" s="19" t="s">
        <v>373</v>
      </c>
      <c r="J95" s="34">
        <f t="shared" si="7"/>
        <v>0</v>
      </c>
      <c r="K95" s="22">
        <f t="shared" si="8"/>
        <v>0</v>
      </c>
      <c r="L95" s="23">
        <v>0</v>
      </c>
      <c r="M95" s="24">
        <v>0</v>
      </c>
      <c r="N95" s="23">
        <v>0</v>
      </c>
      <c r="O95" s="24">
        <v>0</v>
      </c>
      <c r="P95" s="23">
        <v>0</v>
      </c>
      <c r="Q95" s="24">
        <v>0</v>
      </c>
      <c r="R95" s="23">
        <v>0</v>
      </c>
      <c r="S95" s="24">
        <v>0</v>
      </c>
      <c r="T95" s="23">
        <v>0</v>
      </c>
      <c r="U95" s="24">
        <v>0</v>
      </c>
      <c r="V95" s="23">
        <v>0</v>
      </c>
      <c r="W95" s="84">
        <v>0</v>
      </c>
    </row>
    <row r="96" spans="1:23" x14ac:dyDescent="0.25">
      <c r="A96" s="31">
        <f t="shared" si="9"/>
        <v>8</v>
      </c>
      <c r="B96" s="105">
        <v>1547</v>
      </c>
      <c r="C96" s="18" t="str">
        <f>_xlfn.XLOOKUP(__xlnm._FilterDatabase_157[[#This Row],[SAPSA Number]],Table1[SAPSA number],Table1[Paid up])</f>
        <v>Y</v>
      </c>
      <c r="D96" s="39" t="str">
        <f>_xlfn.XLOOKUP(__xlnm._FilterDatabase_157[[#This Row],[SAPSA Number]],'DS Point summary'!A:A,'DS Point summary'!C:C)</f>
        <v>Marius Frans</v>
      </c>
      <c r="E96" s="39" t="str">
        <f>_xlfn.XLOOKUP(__xlnm._FilterDatabase_157[[#This Row],[SAPSA Number]],'DS Point summary'!A:A,'DS Point summary'!D:D)</f>
        <v>van Biljon</v>
      </c>
      <c r="F96" s="20" t="str">
        <f>_xlfn.XLOOKUP(__xlnm._FilterDatabase_157[[#This Row],[SAPSA Number]],'DS Point summary'!A:A,'DS Point summary'!E:E)</f>
        <v>MF</v>
      </c>
      <c r="G96" s="17" t="str">
        <f ca="1">_xlfn.XLOOKUP(__xlnm._FilterDatabase_157[[#This Row],[SAPSA Number]],'DS Point summary'!A:A,'DS Point summary'!F:F)</f>
        <v>S</v>
      </c>
      <c r="H96" s="19">
        <f ca="1">_xlfn.XLOOKUP(__xlnm._FilterDatabase_157[[#This Row],[SAPSA Number]],'DS Point summary'!A:A,'DS Point summary'!G:G)</f>
        <v>52</v>
      </c>
      <c r="I96" s="19" t="s">
        <v>373</v>
      </c>
      <c r="J96" s="34">
        <f t="shared" si="7"/>
        <v>0</v>
      </c>
      <c r="K96" s="22">
        <f t="shared" si="8"/>
        <v>0</v>
      </c>
      <c r="L96" s="23">
        <v>0</v>
      </c>
      <c r="M96" s="24">
        <v>0</v>
      </c>
      <c r="N96" s="23">
        <v>0</v>
      </c>
      <c r="O96" s="24">
        <v>0</v>
      </c>
      <c r="P96" s="23">
        <v>0</v>
      </c>
      <c r="Q96" s="24">
        <v>0</v>
      </c>
      <c r="R96" s="23">
        <v>0</v>
      </c>
      <c r="S96" s="24">
        <v>0</v>
      </c>
      <c r="T96" s="23">
        <v>0</v>
      </c>
      <c r="U96" s="24">
        <v>0</v>
      </c>
      <c r="V96" s="23">
        <v>0</v>
      </c>
      <c r="W96" s="84">
        <v>0</v>
      </c>
    </row>
    <row r="97" spans="1:23" x14ac:dyDescent="0.25">
      <c r="A97" s="31">
        <f t="shared" si="9"/>
        <v>8</v>
      </c>
      <c r="B97" s="105">
        <v>1931</v>
      </c>
      <c r="C97" s="18" t="str">
        <f>_xlfn.XLOOKUP(__xlnm._FilterDatabase_157[[#This Row],[SAPSA Number]],Table1[SAPSA number],Table1[Paid up])</f>
        <v>Y</v>
      </c>
      <c r="D97" s="39" t="str">
        <f>_xlfn.XLOOKUP(__xlnm._FilterDatabase_157[[#This Row],[SAPSA Number]],'DS Point summary'!A:A,'DS Point summary'!C:C)</f>
        <v>Sylvia</v>
      </c>
      <c r="E97" s="39" t="str">
        <f>_xlfn.XLOOKUP(__xlnm._FilterDatabase_157[[#This Row],[SAPSA Number]],'DS Point summary'!A:A,'DS Point summary'!D:D)</f>
        <v>Van der Neut</v>
      </c>
      <c r="F97" s="20" t="str">
        <f>_xlfn.XLOOKUP(__xlnm._FilterDatabase_157[[#This Row],[SAPSA Number]],'DS Point summary'!A:A,'DS Point summary'!E:E)</f>
        <v>S</v>
      </c>
      <c r="G97" s="17" t="str">
        <f>_xlfn.XLOOKUP(__xlnm._FilterDatabase_157[[#This Row],[SAPSA Number]],'DS Point summary'!A:A,'DS Point summary'!F:F)</f>
        <v>Lady</v>
      </c>
      <c r="H97" s="19">
        <f ca="1">_xlfn.XLOOKUP(__xlnm._FilterDatabase_157[[#This Row],[SAPSA Number]],'DS Point summary'!A:A,'DS Point summary'!G:G)</f>
        <v>55</v>
      </c>
      <c r="I97" s="19" t="s">
        <v>373</v>
      </c>
      <c r="J97" s="34">
        <f t="shared" si="7"/>
        <v>0</v>
      </c>
      <c r="K97" s="22">
        <f t="shared" si="8"/>
        <v>0</v>
      </c>
      <c r="L97" s="23">
        <v>0</v>
      </c>
      <c r="M97" s="24">
        <v>0</v>
      </c>
      <c r="N97" s="23">
        <v>0</v>
      </c>
      <c r="O97" s="24">
        <v>0</v>
      </c>
      <c r="P97" s="23">
        <v>0</v>
      </c>
      <c r="Q97" s="24">
        <v>0</v>
      </c>
      <c r="R97" s="23">
        <v>0</v>
      </c>
      <c r="S97" s="24">
        <v>0</v>
      </c>
      <c r="T97" s="23">
        <v>0</v>
      </c>
      <c r="U97" s="24">
        <v>0</v>
      </c>
      <c r="V97" s="23">
        <v>0</v>
      </c>
      <c r="W97" s="84">
        <v>0</v>
      </c>
    </row>
    <row r="98" spans="1:23" x14ac:dyDescent="0.25">
      <c r="A98" s="31">
        <f t="shared" si="9"/>
        <v>8</v>
      </c>
      <c r="B98" s="108">
        <v>4711</v>
      </c>
      <c r="C98" s="18" t="str">
        <f>_xlfn.XLOOKUP(__xlnm._FilterDatabase_157[[#This Row],[SAPSA Number]],Table1[SAPSA number],Table1[Paid up])</f>
        <v>Y</v>
      </c>
      <c r="D98" s="39" t="str">
        <f>_xlfn.XLOOKUP(__xlnm._FilterDatabase_157[[#This Row],[SAPSA Number]],'DS Point summary'!A:A,'DS Point summary'!C:C)</f>
        <v>Dirk</v>
      </c>
      <c r="E98" s="39" t="str">
        <f>_xlfn.XLOOKUP(__xlnm._FilterDatabase_157[[#This Row],[SAPSA Number]],'DS Point summary'!A:A,'DS Point summary'!D:D)</f>
        <v>van der Walt</v>
      </c>
      <c r="F98" s="20" t="str">
        <f>_xlfn.XLOOKUP(__xlnm._FilterDatabase_157[[#This Row],[SAPSA Number]],'DS Point summary'!A:A,'DS Point summary'!E:E)</f>
        <v>D</v>
      </c>
      <c r="G98" s="17" t="str">
        <f ca="1">_xlfn.XLOOKUP(__xlnm._FilterDatabase_157[[#This Row],[SAPSA Number]],'DS Point summary'!A:A,'DS Point summary'!F:F)</f>
        <v xml:space="preserve"> </v>
      </c>
      <c r="H98" s="19">
        <f>_xlfn.XLOOKUP(__xlnm._FilterDatabase_157[[#This Row],[SAPSA Number]],'DS Point summary'!A:A,'DS Point summary'!G:G)</f>
        <v>0</v>
      </c>
      <c r="I98" s="19" t="s">
        <v>373</v>
      </c>
      <c r="J98" s="34">
        <f t="shared" ref="J98:J123" si="10">(IF(L98&gt;0,1,0)+(IF(M98&gt;0,1,0))+(IF(N98&gt;0,1,0))+(IF(O98&gt;0,1,0))+(IF(P98&gt;0,1,0))+(IF(Q98&gt;0,1,0))+(IF(R98&gt;0,1,0))+(IF(S98&gt;0,1,0))+(IF(T98&gt;0,1,0))+(IF(U98&gt;0,1,0))+(IF(V98&gt;0,1,0))+(IF(W98&gt;0,1,0)))</f>
        <v>0</v>
      </c>
      <c r="K98" s="22">
        <f t="shared" ref="K98:K123" si="11">(LARGE(L98:U98,1)+LARGE(L98:U98,2)+LARGE(L98:U98,3)+LARGE(L98:U98,4)+LARGE(L98:U98,5))/5</f>
        <v>0</v>
      </c>
      <c r="L98" s="23">
        <v>0</v>
      </c>
      <c r="M98" s="24">
        <v>0</v>
      </c>
      <c r="N98" s="23">
        <v>0</v>
      </c>
      <c r="O98" s="24">
        <v>0</v>
      </c>
      <c r="P98" s="23">
        <v>0</v>
      </c>
      <c r="Q98" s="24">
        <v>0</v>
      </c>
      <c r="R98" s="23">
        <v>0</v>
      </c>
      <c r="S98" s="24">
        <v>0</v>
      </c>
      <c r="T98" s="23">
        <v>0</v>
      </c>
      <c r="U98" s="24">
        <v>0</v>
      </c>
      <c r="V98" s="23">
        <v>0</v>
      </c>
      <c r="W98" s="84">
        <v>0</v>
      </c>
    </row>
    <row r="99" spans="1:23" x14ac:dyDescent="0.25">
      <c r="A99" s="31">
        <f t="shared" si="9"/>
        <v>8</v>
      </c>
      <c r="B99" s="105">
        <v>5616</v>
      </c>
      <c r="C99" s="18" t="str">
        <f>_xlfn.XLOOKUP(__xlnm._FilterDatabase_157[[#This Row],[SAPSA Number]],Table1[SAPSA number],Table1[Paid up])</f>
        <v>Y</v>
      </c>
      <c r="D99" s="39" t="str">
        <f>_xlfn.XLOOKUP(__xlnm._FilterDatabase_157[[#This Row],[SAPSA Number]],'DS Point summary'!A:A,'DS Point summary'!C:C)</f>
        <v>Cornelis Herman</v>
      </c>
      <c r="E99" s="39" t="str">
        <f>_xlfn.XLOOKUP(__xlnm._FilterDatabase_157[[#This Row],[SAPSA Number]],'DS Point summary'!A:A,'DS Point summary'!D:D)</f>
        <v>van Driel</v>
      </c>
      <c r="F99" s="20" t="str">
        <f>_xlfn.XLOOKUP(__xlnm._FilterDatabase_157[[#This Row],[SAPSA Number]],'DS Point summary'!A:A,'DS Point summary'!E:E)</f>
        <v>CH</v>
      </c>
      <c r="G99" s="17" t="str">
        <f ca="1">_xlfn.XLOOKUP(__xlnm._FilterDatabase_157[[#This Row],[SAPSA Number]],'DS Point summary'!A:A,'DS Point summary'!F:F)</f>
        <v xml:space="preserve"> </v>
      </c>
      <c r="H99" s="19">
        <f ca="1">_xlfn.XLOOKUP(__xlnm._FilterDatabase_157[[#This Row],[SAPSA Number]],'DS Point summary'!A:A,'DS Point summary'!G:G)</f>
        <v>37</v>
      </c>
      <c r="I99" s="19" t="s">
        <v>373</v>
      </c>
      <c r="J99" s="34">
        <f t="shared" si="10"/>
        <v>0</v>
      </c>
      <c r="K99" s="22">
        <f t="shared" si="11"/>
        <v>0</v>
      </c>
      <c r="L99" s="23">
        <v>0</v>
      </c>
      <c r="M99" s="24">
        <v>0</v>
      </c>
      <c r="N99" s="23">
        <v>0</v>
      </c>
      <c r="O99" s="24">
        <v>0</v>
      </c>
      <c r="P99" s="23">
        <v>0</v>
      </c>
      <c r="Q99" s="24">
        <v>0</v>
      </c>
      <c r="R99" s="23">
        <v>0</v>
      </c>
      <c r="S99" s="24">
        <v>0</v>
      </c>
      <c r="T99" s="23">
        <v>0</v>
      </c>
      <c r="U99" s="24">
        <v>0</v>
      </c>
      <c r="V99" s="23">
        <v>0</v>
      </c>
      <c r="W99" s="84">
        <v>0</v>
      </c>
    </row>
    <row r="100" spans="1:23" x14ac:dyDescent="0.25">
      <c r="A100" s="31">
        <f t="shared" si="9"/>
        <v>8</v>
      </c>
      <c r="B100" s="43">
        <v>3837</v>
      </c>
      <c r="C100" s="18" t="str">
        <f>_xlfn.XLOOKUP(__xlnm._FilterDatabase_157[[#This Row],[SAPSA Number]],Table1[SAPSA number],Table1[Paid up])</f>
        <v>Y</v>
      </c>
      <c r="D100" s="39" t="str">
        <f>_xlfn.XLOOKUP(__xlnm._FilterDatabase_157[[#This Row],[SAPSA Number]],'DS Point summary'!A:A,'DS Point summary'!C:C)</f>
        <v>Danéel Jonne</v>
      </c>
      <c r="E100" s="39" t="str">
        <f>_xlfn.XLOOKUP(__xlnm._FilterDatabase_157[[#This Row],[SAPSA Number]],'DS Point summary'!A:A,'DS Point summary'!D:D)</f>
        <v>Van Eck</v>
      </c>
      <c r="F100" s="20" t="str">
        <f>_xlfn.XLOOKUP(__xlnm._FilterDatabase_157[[#This Row],[SAPSA Number]],'DS Point summary'!A:A,'DS Point summary'!E:E)</f>
        <v>DJ</v>
      </c>
      <c r="G100" s="17" t="str">
        <f ca="1">_xlfn.XLOOKUP(__xlnm._FilterDatabase_157[[#This Row],[SAPSA Number]],'DS Point summary'!A:A,'DS Point summary'!F:F)</f>
        <v xml:space="preserve"> </v>
      </c>
      <c r="H100" s="19">
        <f ca="1">_xlfn.XLOOKUP(__xlnm._FilterDatabase_157[[#This Row],[SAPSA Number]],'DS Point summary'!A:A,'DS Point summary'!G:G)</f>
        <v>48</v>
      </c>
      <c r="I100" s="19" t="s">
        <v>373</v>
      </c>
      <c r="J100" s="34">
        <f t="shared" si="10"/>
        <v>0</v>
      </c>
      <c r="K100" s="22">
        <f t="shared" si="11"/>
        <v>0</v>
      </c>
      <c r="L100" s="23">
        <v>0</v>
      </c>
      <c r="M100" s="24">
        <v>0</v>
      </c>
      <c r="N100" s="23">
        <v>0</v>
      </c>
      <c r="O100" s="24">
        <v>0</v>
      </c>
      <c r="P100" s="23">
        <v>0</v>
      </c>
      <c r="Q100" s="24">
        <v>0</v>
      </c>
      <c r="R100" s="23">
        <v>0</v>
      </c>
      <c r="S100" s="24">
        <v>0</v>
      </c>
      <c r="T100" s="23">
        <v>0</v>
      </c>
      <c r="U100" s="24">
        <v>0</v>
      </c>
      <c r="V100" s="23">
        <v>0</v>
      </c>
      <c r="W100" s="84">
        <v>0</v>
      </c>
    </row>
    <row r="101" spans="1:23" x14ac:dyDescent="0.25">
      <c r="A101" s="31">
        <f t="shared" si="9"/>
        <v>8</v>
      </c>
      <c r="B101" s="43">
        <v>6564</v>
      </c>
      <c r="C101" s="18" t="str">
        <f>_xlfn.XLOOKUP(__xlnm._FilterDatabase_157[[#This Row],[SAPSA Number]],Table1[SAPSA number],Table1[Paid up])</f>
        <v>Y</v>
      </c>
      <c r="D101" s="39" t="str">
        <f>_xlfn.XLOOKUP(__xlnm._FilterDatabase_157[[#This Row],[SAPSA Number]],'DS Point summary'!A:A,'DS Point summary'!C:C)</f>
        <v xml:space="preserve">Schalk </v>
      </c>
      <c r="E101" s="39" t="str">
        <f>_xlfn.XLOOKUP(__xlnm._FilterDatabase_157[[#This Row],[SAPSA Number]],'DS Point summary'!A:A,'DS Point summary'!D:D)</f>
        <v>van Jaarsveld</v>
      </c>
      <c r="F101" s="20" t="str">
        <f>_xlfn.XLOOKUP(__xlnm._FilterDatabase_157[[#This Row],[SAPSA Number]],'DS Point summary'!A:A,'DS Point summary'!E:E)</f>
        <v>WS</v>
      </c>
      <c r="G101" s="17" t="str">
        <f ca="1">_xlfn.XLOOKUP(__xlnm._FilterDatabase_157[[#This Row],[SAPSA Number]],'DS Point summary'!A:A,'DS Point summary'!F:F)</f>
        <v xml:space="preserve"> </v>
      </c>
      <c r="H101" s="19">
        <f ca="1">_xlfn.XLOOKUP(__xlnm._FilterDatabase_157[[#This Row],[SAPSA Number]],'DS Point summary'!A:A,'DS Point summary'!G:G)</f>
        <v>40</v>
      </c>
      <c r="I101" s="19" t="s">
        <v>373</v>
      </c>
      <c r="J101" s="34">
        <f t="shared" si="10"/>
        <v>0</v>
      </c>
      <c r="K101" s="22">
        <f t="shared" si="11"/>
        <v>0</v>
      </c>
      <c r="L101" s="23">
        <v>0</v>
      </c>
      <c r="M101" s="24">
        <v>0</v>
      </c>
      <c r="N101" s="23">
        <v>0</v>
      </c>
      <c r="O101" s="24">
        <v>0</v>
      </c>
      <c r="P101" s="23">
        <v>0</v>
      </c>
      <c r="Q101" s="24">
        <v>0</v>
      </c>
      <c r="R101" s="23">
        <v>0</v>
      </c>
      <c r="S101" s="24">
        <v>0</v>
      </c>
      <c r="T101" s="23">
        <v>0</v>
      </c>
      <c r="U101" s="24">
        <v>0</v>
      </c>
      <c r="V101" s="23">
        <v>0</v>
      </c>
      <c r="W101" s="84">
        <v>0</v>
      </c>
    </row>
    <row r="102" spans="1:23" x14ac:dyDescent="0.25">
      <c r="A102" s="31">
        <f>RANK(K102,K$2:K$139,0)</f>
        <v>8</v>
      </c>
      <c r="B102" s="105">
        <v>7075</v>
      </c>
      <c r="C102" s="18" t="str">
        <f>_xlfn.XLOOKUP(__xlnm._FilterDatabase_157[[#This Row],[SAPSA Number]],Table1[SAPSA number],Table1[Paid up])</f>
        <v>Y</v>
      </c>
      <c r="D102" s="39" t="str">
        <f>_xlfn.XLOOKUP(__xlnm._FilterDatabase_157[[#This Row],[SAPSA Number]],'DS Point summary'!A:A,'DS Point summary'!C:C)</f>
        <v>Erika</v>
      </c>
      <c r="E102" s="39" t="str">
        <f>_xlfn.XLOOKUP(__xlnm._FilterDatabase_157[[#This Row],[SAPSA Number]],'DS Point summary'!A:A,'DS Point summary'!D:D)</f>
        <v>van Rooyen</v>
      </c>
      <c r="F102" s="20" t="str">
        <f>_xlfn.XLOOKUP(__xlnm._FilterDatabase_157[[#This Row],[SAPSA Number]],'DS Point summary'!A:A,'DS Point summary'!E:E)</f>
        <v>E</v>
      </c>
      <c r="G102" s="17" t="str">
        <f>_xlfn.XLOOKUP(__xlnm._FilterDatabase_157[[#This Row],[SAPSA Number]],'DS Point summary'!A:A,'DS Point summary'!F:F)</f>
        <v>Lady</v>
      </c>
      <c r="H102" s="19">
        <f>_xlfn.XLOOKUP(__xlnm._FilterDatabase_157[[#This Row],[SAPSA Number]],'DS Point summary'!A:A,'DS Point summary'!G:G)</f>
        <v>0</v>
      </c>
      <c r="I102" s="19" t="s">
        <v>373</v>
      </c>
      <c r="J102" s="34">
        <f t="shared" si="10"/>
        <v>0</v>
      </c>
      <c r="K102" s="22">
        <f t="shared" si="11"/>
        <v>0</v>
      </c>
      <c r="L102" s="23">
        <v>0</v>
      </c>
      <c r="M102" s="24">
        <v>0</v>
      </c>
      <c r="N102" s="83">
        <v>0</v>
      </c>
      <c r="O102" s="84">
        <v>0</v>
      </c>
      <c r="P102" s="83">
        <v>0</v>
      </c>
      <c r="Q102" s="84">
        <v>0</v>
      </c>
      <c r="R102" s="83">
        <v>0</v>
      </c>
      <c r="S102" s="84">
        <v>0</v>
      </c>
      <c r="T102" s="83">
        <v>0</v>
      </c>
      <c r="U102" s="84">
        <v>0</v>
      </c>
      <c r="V102" s="83">
        <v>0</v>
      </c>
      <c r="W102" s="84">
        <v>0</v>
      </c>
    </row>
    <row r="103" spans="1:23" x14ac:dyDescent="0.25">
      <c r="A103" s="31">
        <f t="shared" ref="A103:A123" si="12">RANK(K103,K$2:K$135,0)</f>
        <v>8</v>
      </c>
      <c r="B103" s="105">
        <v>5262</v>
      </c>
      <c r="C103" s="18" t="str">
        <f>_xlfn.XLOOKUP(__xlnm._FilterDatabase_157[[#This Row],[SAPSA Number]],Table1[SAPSA number],Table1[Paid up])</f>
        <v>Y</v>
      </c>
      <c r="D103" s="39" t="str">
        <f>_xlfn.XLOOKUP(__xlnm._FilterDatabase_157[[#This Row],[SAPSA Number]],'DS Point summary'!A:A,'DS Point summary'!C:C)</f>
        <v>Andre</v>
      </c>
      <c r="E103" s="39" t="str">
        <f>_xlfn.XLOOKUP(__xlnm._FilterDatabase_157[[#This Row],[SAPSA Number]],'DS Point summary'!A:A,'DS Point summary'!D:D)</f>
        <v>van Rooyen</v>
      </c>
      <c r="F103" s="20" t="str">
        <f>_xlfn.XLOOKUP(__xlnm._FilterDatabase_157[[#This Row],[SAPSA Number]],'DS Point summary'!A:A,'DS Point summary'!E:E)</f>
        <v>A</v>
      </c>
      <c r="G103" s="17" t="str">
        <f ca="1">_xlfn.XLOOKUP(__xlnm._FilterDatabase_157[[#This Row],[SAPSA Number]],'DS Point summary'!A:A,'DS Point summary'!F:F)</f>
        <v xml:space="preserve"> </v>
      </c>
      <c r="H103" s="19">
        <f ca="1">_xlfn.XLOOKUP(__xlnm._FilterDatabase_157[[#This Row],[SAPSA Number]],'DS Point summary'!A:A,'DS Point summary'!G:G)</f>
        <v>47</v>
      </c>
      <c r="I103" s="19" t="s">
        <v>373</v>
      </c>
      <c r="J103" s="34">
        <f t="shared" si="10"/>
        <v>0</v>
      </c>
      <c r="K103" s="22">
        <f t="shared" si="11"/>
        <v>0</v>
      </c>
      <c r="L103" s="23">
        <v>0</v>
      </c>
      <c r="M103" s="24">
        <v>0</v>
      </c>
      <c r="N103" s="23">
        <v>0</v>
      </c>
      <c r="O103" s="24">
        <v>0</v>
      </c>
      <c r="P103" s="23">
        <v>0</v>
      </c>
      <c r="Q103" s="24">
        <v>0</v>
      </c>
      <c r="R103" s="23">
        <v>0</v>
      </c>
      <c r="S103" s="24">
        <v>0</v>
      </c>
      <c r="T103" s="23">
        <v>0</v>
      </c>
      <c r="U103" s="24">
        <v>0</v>
      </c>
      <c r="V103" s="23">
        <v>0</v>
      </c>
      <c r="W103" s="84">
        <v>0</v>
      </c>
    </row>
    <row r="104" spans="1:23" x14ac:dyDescent="0.25">
      <c r="A104" s="31">
        <f t="shared" si="12"/>
        <v>8</v>
      </c>
      <c r="B104" s="105">
        <v>5971</v>
      </c>
      <c r="C104" s="18" t="str">
        <f>_xlfn.XLOOKUP(__xlnm._FilterDatabase_157[[#This Row],[SAPSA Number]],Table1[SAPSA number],Table1[Paid up])</f>
        <v>Y</v>
      </c>
      <c r="D104" s="39" t="str">
        <f>_xlfn.XLOOKUP(__xlnm._FilterDatabase_157[[#This Row],[SAPSA Number]],'DS Point summary'!A:A,'DS Point summary'!C:C)</f>
        <v>Hendrik</v>
      </c>
      <c r="E104" s="39" t="str">
        <f>_xlfn.XLOOKUP(__xlnm._FilterDatabase_157[[#This Row],[SAPSA Number]],'DS Point summary'!A:A,'DS Point summary'!D:D)</f>
        <v>van Rooyen</v>
      </c>
      <c r="F104" s="20" t="str">
        <f>_xlfn.XLOOKUP(__xlnm._FilterDatabase_157[[#This Row],[SAPSA Number]],'DS Point summary'!A:A,'DS Point summary'!E:E)</f>
        <v>H</v>
      </c>
      <c r="G104" s="17" t="str">
        <f ca="1">_xlfn.XLOOKUP(__xlnm._FilterDatabase_157[[#This Row],[SAPSA Number]],'DS Point summary'!A:A,'DS Point summary'!F:F)</f>
        <v>S</v>
      </c>
      <c r="H104" s="19">
        <f ca="1">_xlfn.XLOOKUP(__xlnm._FilterDatabase_157[[#This Row],[SAPSA Number]],'DS Point summary'!A:A,'DS Point summary'!G:G)</f>
        <v>50</v>
      </c>
      <c r="I104" s="19" t="s">
        <v>373</v>
      </c>
      <c r="J104" s="34">
        <f t="shared" si="10"/>
        <v>0</v>
      </c>
      <c r="K104" s="22">
        <f t="shared" si="11"/>
        <v>0</v>
      </c>
      <c r="L104" s="23">
        <v>0</v>
      </c>
      <c r="M104" s="24">
        <v>0</v>
      </c>
      <c r="N104" s="23">
        <v>0</v>
      </c>
      <c r="O104" s="24">
        <v>0</v>
      </c>
      <c r="P104" s="23">
        <v>0</v>
      </c>
      <c r="Q104" s="24">
        <v>0</v>
      </c>
      <c r="R104" s="23">
        <v>0</v>
      </c>
      <c r="S104" s="24">
        <v>0</v>
      </c>
      <c r="T104" s="23">
        <v>0</v>
      </c>
      <c r="U104" s="24">
        <v>0</v>
      </c>
      <c r="V104" s="23">
        <v>0</v>
      </c>
      <c r="W104" s="84">
        <v>0</v>
      </c>
    </row>
    <row r="105" spans="1:23" x14ac:dyDescent="0.25">
      <c r="A105" s="31">
        <f t="shared" si="12"/>
        <v>8</v>
      </c>
      <c r="B105" s="105">
        <v>2051</v>
      </c>
      <c r="C105" s="18" t="str">
        <f>_xlfn.XLOOKUP(__xlnm._FilterDatabase_157[[#This Row],[SAPSA Number]],Table1[SAPSA number],Table1[Paid up])</f>
        <v>Y</v>
      </c>
      <c r="D105" s="39" t="str">
        <f>_xlfn.XLOOKUP(__xlnm._FilterDatabase_157[[#This Row],[SAPSA Number]],'DS Point summary'!A:A,'DS Point summary'!C:C)</f>
        <v>Simon Adriaan</v>
      </c>
      <c r="E105" s="39" t="str">
        <f>_xlfn.XLOOKUP(__xlnm._FilterDatabase_157[[#This Row],[SAPSA Number]],'DS Point summary'!A:A,'DS Point summary'!D:D)</f>
        <v>Vermooten</v>
      </c>
      <c r="F105" s="20" t="str">
        <f>_xlfn.XLOOKUP(__xlnm._FilterDatabase_157[[#This Row],[SAPSA Number]],'DS Point summary'!A:A,'DS Point summary'!E:E)</f>
        <v>SA</v>
      </c>
      <c r="G105" s="17" t="str">
        <f ca="1">_xlfn.XLOOKUP(__xlnm._FilterDatabase_157[[#This Row],[SAPSA Number]],'DS Point summary'!A:A,'DS Point summary'!F:F)</f>
        <v>GS</v>
      </c>
      <c r="H105" s="19">
        <f ca="1">_xlfn.XLOOKUP(__xlnm._FilterDatabase_157[[#This Row],[SAPSA Number]],'DS Point summary'!A:A,'DS Point summary'!G:G)</f>
        <v>71</v>
      </c>
      <c r="I105" s="19" t="s">
        <v>373</v>
      </c>
      <c r="J105" s="34">
        <f t="shared" si="10"/>
        <v>0</v>
      </c>
      <c r="K105" s="22">
        <f t="shared" si="11"/>
        <v>0</v>
      </c>
      <c r="L105" s="23">
        <v>0</v>
      </c>
      <c r="M105" s="24">
        <v>0</v>
      </c>
      <c r="N105" s="23">
        <v>0</v>
      </c>
      <c r="O105" s="24">
        <v>0</v>
      </c>
      <c r="P105" s="23">
        <v>0</v>
      </c>
      <c r="Q105" s="24">
        <v>0</v>
      </c>
      <c r="R105" s="23">
        <v>0</v>
      </c>
      <c r="S105" s="24">
        <v>0</v>
      </c>
      <c r="T105" s="23">
        <v>0</v>
      </c>
      <c r="U105" s="24">
        <v>0</v>
      </c>
      <c r="V105" s="23">
        <v>0</v>
      </c>
      <c r="W105" s="84">
        <v>0</v>
      </c>
    </row>
    <row r="106" spans="1:23" x14ac:dyDescent="0.25">
      <c r="A106" s="31">
        <f t="shared" si="12"/>
        <v>8</v>
      </c>
      <c r="B106" s="105">
        <v>2089</v>
      </c>
      <c r="C106" s="18" t="str">
        <f>_xlfn.XLOOKUP(__xlnm._FilterDatabase_157[[#This Row],[SAPSA Number]],Table1[SAPSA number],Table1[Paid up])</f>
        <v>Y</v>
      </c>
      <c r="D106" s="39" t="str">
        <f>_xlfn.XLOOKUP(__xlnm._FilterDatabase_157[[#This Row],[SAPSA Number]],'DS Point summary'!A:A,'DS Point summary'!C:C)</f>
        <v>Doané</v>
      </c>
      <c r="E106" s="39" t="str">
        <f>_xlfn.XLOOKUP(__xlnm._FilterDatabase_157[[#This Row],[SAPSA Number]],'DS Point summary'!A:A,'DS Point summary'!D:D)</f>
        <v>Vermooten</v>
      </c>
      <c r="F106" s="20" t="str">
        <f>_xlfn.XLOOKUP(__xlnm._FilterDatabase_157[[#This Row],[SAPSA Number]],'DS Point summary'!A:A,'DS Point summary'!E:E)</f>
        <v>D</v>
      </c>
      <c r="G106" s="17" t="str">
        <f ca="1">_xlfn.XLOOKUP(__xlnm._FilterDatabase_157[[#This Row],[SAPSA Number]],'DS Point summary'!A:A,'DS Point summary'!F:F)</f>
        <v xml:space="preserve"> </v>
      </c>
      <c r="H106" s="19">
        <f ca="1">_xlfn.XLOOKUP(__xlnm._FilterDatabase_157[[#This Row],[SAPSA Number]],'DS Point summary'!A:A,'DS Point summary'!G:G)</f>
        <v>41</v>
      </c>
      <c r="I106" s="19" t="s">
        <v>373</v>
      </c>
      <c r="J106" s="34">
        <f t="shared" si="10"/>
        <v>0</v>
      </c>
      <c r="K106" s="22">
        <f t="shared" si="11"/>
        <v>0</v>
      </c>
      <c r="L106" s="23">
        <v>0</v>
      </c>
      <c r="M106" s="24">
        <v>0</v>
      </c>
      <c r="N106" s="23">
        <v>0</v>
      </c>
      <c r="O106" s="24">
        <v>0</v>
      </c>
      <c r="P106" s="23">
        <v>0</v>
      </c>
      <c r="Q106" s="24">
        <v>0</v>
      </c>
      <c r="R106" s="23">
        <v>0</v>
      </c>
      <c r="S106" s="24">
        <v>0</v>
      </c>
      <c r="T106" s="23">
        <v>0</v>
      </c>
      <c r="U106" s="24">
        <v>0</v>
      </c>
      <c r="V106" s="23">
        <v>0</v>
      </c>
      <c r="W106" s="84">
        <v>0</v>
      </c>
    </row>
    <row r="107" spans="1:23" x14ac:dyDescent="0.25">
      <c r="A107" s="31">
        <f t="shared" si="12"/>
        <v>8</v>
      </c>
      <c r="B107" s="43">
        <v>896</v>
      </c>
      <c r="C107" s="18" t="str">
        <f>_xlfn.XLOOKUP(__xlnm._FilterDatabase_157[[#This Row],[SAPSA Number]],Table1[SAPSA number],Table1[Paid up])</f>
        <v>Y</v>
      </c>
      <c r="D107" s="39" t="str">
        <f>_xlfn.XLOOKUP(__xlnm._FilterDatabase_157[[#This Row],[SAPSA Number]],'DS Point summary'!A:A,'DS Point summary'!C:C)</f>
        <v>Johannes Francois</v>
      </c>
      <c r="E107" s="39" t="str">
        <f>_xlfn.XLOOKUP(__xlnm._FilterDatabase_157[[#This Row],[SAPSA Number]],'DS Point summary'!A:A,'DS Point summary'!D:D)</f>
        <v>Wheeler</v>
      </c>
      <c r="F107" s="20" t="str">
        <f>_xlfn.XLOOKUP(__xlnm._FilterDatabase_157[[#This Row],[SAPSA Number]],'DS Point summary'!A:A,'DS Point summary'!E:E)</f>
        <v>JF</v>
      </c>
      <c r="G107" s="17" t="str">
        <f ca="1">_xlfn.XLOOKUP(__xlnm._FilterDatabase_157[[#This Row],[SAPSA Number]],'DS Point summary'!A:A,'DS Point summary'!F:F)</f>
        <v xml:space="preserve"> </v>
      </c>
      <c r="H107" s="19">
        <f ca="1">_xlfn.XLOOKUP(__xlnm._FilterDatabase_157[[#This Row],[SAPSA Number]],'DS Point summary'!A:A,'DS Point summary'!G:G)</f>
        <v>45</v>
      </c>
      <c r="I107" s="19" t="s">
        <v>373</v>
      </c>
      <c r="J107" s="34">
        <f t="shared" si="10"/>
        <v>0</v>
      </c>
      <c r="K107" s="22">
        <f t="shared" si="11"/>
        <v>0</v>
      </c>
      <c r="L107" s="23">
        <v>0</v>
      </c>
      <c r="M107" s="24">
        <v>0</v>
      </c>
      <c r="N107" s="23">
        <v>0</v>
      </c>
      <c r="O107" s="24">
        <v>0</v>
      </c>
      <c r="P107" s="23">
        <v>0</v>
      </c>
      <c r="Q107" s="24">
        <v>0</v>
      </c>
      <c r="R107" s="23">
        <v>0</v>
      </c>
      <c r="S107" s="24">
        <v>0</v>
      </c>
      <c r="T107" s="23">
        <v>0</v>
      </c>
      <c r="U107" s="24">
        <v>0</v>
      </c>
      <c r="V107" s="23">
        <v>0</v>
      </c>
      <c r="W107" s="84">
        <v>0</v>
      </c>
    </row>
    <row r="108" spans="1:23" x14ac:dyDescent="0.25">
      <c r="A108" s="31">
        <f t="shared" si="12"/>
        <v>8</v>
      </c>
      <c r="B108" s="105">
        <v>1716</v>
      </c>
      <c r="C108" s="18" t="str">
        <f>_xlfn.XLOOKUP(__xlnm._FilterDatabase_157[[#This Row],[SAPSA Number]],Table1[SAPSA number],Table1[Paid up])</f>
        <v>Y</v>
      </c>
      <c r="D108" s="39" t="str">
        <f>_xlfn.XLOOKUP(__xlnm._FilterDatabase_157[[#This Row],[SAPSA Number]],'DS Point summary'!A:A,'DS Point summary'!C:C)</f>
        <v>Albert</v>
      </c>
      <c r="E108" s="39" t="str">
        <f>_xlfn.XLOOKUP(__xlnm._FilterDatabase_157[[#This Row],[SAPSA Number]],'DS Point summary'!A:A,'DS Point summary'!D:D)</f>
        <v>Wöcke</v>
      </c>
      <c r="F108" s="20" t="str">
        <f>_xlfn.XLOOKUP(__xlnm._FilterDatabase_157[[#This Row],[SAPSA Number]],'DS Point summary'!A:A,'DS Point summary'!E:E)</f>
        <v>A</v>
      </c>
      <c r="G108" s="17" t="str">
        <f ca="1">_xlfn.XLOOKUP(__xlnm._FilterDatabase_157[[#This Row],[SAPSA Number]],'DS Point summary'!A:A,'DS Point summary'!F:F)</f>
        <v>S</v>
      </c>
      <c r="H108" s="19">
        <f ca="1">_xlfn.XLOOKUP(__xlnm._FilterDatabase_157[[#This Row],[SAPSA Number]],'DS Point summary'!A:A,'DS Point summary'!G:G)</f>
        <v>57</v>
      </c>
      <c r="I108" s="19" t="s">
        <v>373</v>
      </c>
      <c r="J108" s="34">
        <f t="shared" si="10"/>
        <v>0</v>
      </c>
      <c r="K108" s="22">
        <f t="shared" si="11"/>
        <v>0</v>
      </c>
      <c r="L108" s="23">
        <v>0</v>
      </c>
      <c r="M108" s="24">
        <v>0</v>
      </c>
      <c r="N108" s="23">
        <v>0</v>
      </c>
      <c r="O108" s="24">
        <v>0</v>
      </c>
      <c r="P108" s="23">
        <v>0</v>
      </c>
      <c r="Q108" s="24">
        <v>0</v>
      </c>
      <c r="R108" s="23">
        <v>0</v>
      </c>
      <c r="S108" s="24">
        <v>0</v>
      </c>
      <c r="T108" s="23">
        <v>0</v>
      </c>
      <c r="U108" s="24">
        <v>0</v>
      </c>
      <c r="V108" s="23">
        <v>0</v>
      </c>
      <c r="W108" s="84">
        <v>0</v>
      </c>
    </row>
    <row r="109" spans="1:23" x14ac:dyDescent="0.25">
      <c r="A109" s="31">
        <f t="shared" si="12"/>
        <v>8</v>
      </c>
      <c r="B109" s="105">
        <v>206</v>
      </c>
      <c r="C109" s="18" t="str">
        <f>_xlfn.XLOOKUP(__xlnm._FilterDatabase_157[[#This Row],[SAPSA Number]],Table1[SAPSA number],Table1[Paid up])</f>
        <v>Y</v>
      </c>
      <c r="D109" s="39" t="str">
        <f>_xlfn.XLOOKUP(__xlnm._FilterDatabase_157[[#This Row],[SAPSA Number]],'DS Point summary'!A:A,'DS Point summary'!C:C)</f>
        <v>Pierre Dewald</v>
      </c>
      <c r="E109" s="39" t="str">
        <f>_xlfn.XLOOKUP(__xlnm._FilterDatabase_157[[#This Row],[SAPSA Number]],'DS Point summary'!A:A,'DS Point summary'!D:D)</f>
        <v>Wrogemann</v>
      </c>
      <c r="F109" s="20" t="str">
        <f>_xlfn.XLOOKUP(__xlnm._FilterDatabase_157[[#This Row],[SAPSA Number]],'DS Point summary'!A:A,'DS Point summary'!E:E)</f>
        <v>PD</v>
      </c>
      <c r="G109" s="17" t="str">
        <f ca="1">_xlfn.XLOOKUP(__xlnm._FilterDatabase_157[[#This Row],[SAPSA Number]],'DS Point summary'!A:A,'DS Point summary'!F:F)</f>
        <v>S</v>
      </c>
      <c r="H109" s="19">
        <f ca="1">_xlfn.XLOOKUP(__xlnm._FilterDatabase_157[[#This Row],[SAPSA Number]],'DS Point summary'!A:A,'DS Point summary'!G:G)</f>
        <v>54</v>
      </c>
      <c r="I109" s="19" t="s">
        <v>373</v>
      </c>
      <c r="J109" s="34">
        <f t="shared" si="10"/>
        <v>0</v>
      </c>
      <c r="K109" s="22">
        <f t="shared" si="11"/>
        <v>0</v>
      </c>
      <c r="L109" s="23">
        <v>0</v>
      </c>
      <c r="M109" s="24">
        <v>0</v>
      </c>
      <c r="N109" s="23">
        <v>0</v>
      </c>
      <c r="O109" s="24">
        <v>0</v>
      </c>
      <c r="P109" s="23">
        <v>0</v>
      </c>
      <c r="Q109" s="24">
        <v>0</v>
      </c>
      <c r="R109" s="23">
        <v>0</v>
      </c>
      <c r="S109" s="24">
        <v>0</v>
      </c>
      <c r="T109" s="23">
        <v>0</v>
      </c>
      <c r="U109" s="24">
        <v>0</v>
      </c>
      <c r="V109" s="23">
        <v>0</v>
      </c>
      <c r="W109" s="84">
        <v>0</v>
      </c>
    </row>
    <row r="110" spans="1:23" x14ac:dyDescent="0.25">
      <c r="A110" s="31">
        <f t="shared" si="12"/>
        <v>8</v>
      </c>
      <c r="B110" s="105"/>
      <c r="C110" s="18">
        <f>_xlfn.XLOOKUP(__xlnm._FilterDatabase_157[[#This Row],[SAPSA Number]],Table1[SAPSA number],Table1[Paid up])</f>
        <v>0</v>
      </c>
      <c r="D110" s="39">
        <f>_xlfn.XLOOKUP(__xlnm._FilterDatabase_157[[#This Row],[SAPSA Number]],'DS Point summary'!A:A,'DS Point summary'!C:C)</f>
        <v>0</v>
      </c>
      <c r="E110" s="39">
        <f>_xlfn.XLOOKUP(__xlnm._FilterDatabase_157[[#This Row],[SAPSA Number]],'DS Point summary'!A:A,'DS Point summary'!D:D)</f>
        <v>0</v>
      </c>
      <c r="F110" s="20">
        <f>_xlfn.XLOOKUP(__xlnm._FilterDatabase_157[[#This Row],[SAPSA Number]],'DS Point summary'!A:A,'DS Point summary'!E:E)</f>
        <v>0</v>
      </c>
      <c r="G110" s="17">
        <f>_xlfn.XLOOKUP(__xlnm._FilterDatabase_157[[#This Row],[SAPSA Number]],'DS Point summary'!A:A,'DS Point summary'!F:F)</f>
        <v>0</v>
      </c>
      <c r="H110" s="19">
        <f>_xlfn.XLOOKUP(__xlnm._FilterDatabase_157[[#This Row],[SAPSA Number]],'DS Point summary'!A:A,'DS Point summary'!G:G)</f>
        <v>0</v>
      </c>
      <c r="I110" s="19" t="s">
        <v>373</v>
      </c>
      <c r="J110" s="34">
        <f t="shared" si="10"/>
        <v>0</v>
      </c>
      <c r="K110" s="22">
        <f t="shared" si="11"/>
        <v>0</v>
      </c>
      <c r="L110" s="23">
        <v>0</v>
      </c>
      <c r="M110" s="24">
        <v>0</v>
      </c>
      <c r="N110" s="23">
        <v>0</v>
      </c>
      <c r="O110" s="24">
        <v>0</v>
      </c>
      <c r="P110" s="23">
        <v>0</v>
      </c>
      <c r="Q110" s="24">
        <v>0</v>
      </c>
      <c r="R110" s="23">
        <v>0</v>
      </c>
      <c r="S110" s="24">
        <v>0</v>
      </c>
      <c r="T110" s="23">
        <v>0</v>
      </c>
      <c r="U110" s="24">
        <v>0</v>
      </c>
      <c r="V110" s="23">
        <v>0</v>
      </c>
      <c r="W110" s="84">
        <v>0</v>
      </c>
    </row>
    <row r="111" spans="1:23" x14ac:dyDescent="0.25">
      <c r="A111" s="31">
        <f t="shared" si="12"/>
        <v>8</v>
      </c>
      <c r="B111" s="105"/>
      <c r="C111" s="18">
        <f>_xlfn.XLOOKUP(__xlnm._FilterDatabase_157[[#This Row],[SAPSA Number]],Table1[SAPSA number],Table1[Paid up])</f>
        <v>0</v>
      </c>
      <c r="D111" s="39">
        <f>_xlfn.XLOOKUP(__xlnm._FilterDatabase_157[[#This Row],[SAPSA Number]],'DS Point summary'!A:A,'DS Point summary'!C:C)</f>
        <v>0</v>
      </c>
      <c r="E111" s="39">
        <f>_xlfn.XLOOKUP(__xlnm._FilterDatabase_157[[#This Row],[SAPSA Number]],'DS Point summary'!A:A,'DS Point summary'!D:D)</f>
        <v>0</v>
      </c>
      <c r="F111" s="20">
        <f>_xlfn.XLOOKUP(__xlnm._FilterDatabase_157[[#This Row],[SAPSA Number]],'DS Point summary'!A:A,'DS Point summary'!E:E)</f>
        <v>0</v>
      </c>
      <c r="G111" s="17">
        <f>_xlfn.XLOOKUP(__xlnm._FilterDatabase_157[[#This Row],[SAPSA Number]],'DS Point summary'!A:A,'DS Point summary'!F:F)</f>
        <v>0</v>
      </c>
      <c r="H111" s="19">
        <f>_xlfn.XLOOKUP(__xlnm._FilterDatabase_157[[#This Row],[SAPSA Number]],'DS Point summary'!A:A,'DS Point summary'!G:G)</f>
        <v>0</v>
      </c>
      <c r="I111" s="19" t="s">
        <v>373</v>
      </c>
      <c r="J111" s="34">
        <f t="shared" si="10"/>
        <v>0</v>
      </c>
      <c r="K111" s="22">
        <f t="shared" si="11"/>
        <v>0</v>
      </c>
      <c r="L111" s="23">
        <v>0</v>
      </c>
      <c r="M111" s="24">
        <v>0</v>
      </c>
      <c r="N111" s="23">
        <v>0</v>
      </c>
      <c r="O111" s="24">
        <v>0</v>
      </c>
      <c r="P111" s="23">
        <v>0</v>
      </c>
      <c r="Q111" s="24">
        <v>0</v>
      </c>
      <c r="R111" s="23">
        <v>0</v>
      </c>
      <c r="S111" s="24">
        <v>0</v>
      </c>
      <c r="T111" s="23">
        <v>0</v>
      </c>
      <c r="U111" s="24">
        <v>0</v>
      </c>
      <c r="V111" s="23">
        <v>0</v>
      </c>
      <c r="W111" s="84">
        <v>0</v>
      </c>
    </row>
    <row r="112" spans="1:23" x14ac:dyDescent="0.25">
      <c r="A112" s="31">
        <f t="shared" si="12"/>
        <v>8</v>
      </c>
      <c r="B112" s="43"/>
      <c r="C112" s="18">
        <f>_xlfn.XLOOKUP(__xlnm._FilterDatabase_157[[#This Row],[SAPSA Number]],Table1[SAPSA number],Table1[Paid up])</f>
        <v>0</v>
      </c>
      <c r="D112" s="39">
        <f>_xlfn.XLOOKUP(__xlnm._FilterDatabase_157[[#This Row],[SAPSA Number]],'DS Point summary'!A:A,'DS Point summary'!C:C)</f>
        <v>0</v>
      </c>
      <c r="E112" s="39">
        <f>_xlfn.XLOOKUP(__xlnm._FilterDatabase_157[[#This Row],[SAPSA Number]],'DS Point summary'!A:A,'DS Point summary'!D:D)</f>
        <v>0</v>
      </c>
      <c r="F112" s="20">
        <f>_xlfn.XLOOKUP(__xlnm._FilterDatabase_157[[#This Row],[SAPSA Number]],'DS Point summary'!A:A,'DS Point summary'!E:E)</f>
        <v>0</v>
      </c>
      <c r="G112" s="17">
        <f>_xlfn.XLOOKUP(__xlnm._FilterDatabase_157[[#This Row],[SAPSA Number]],'DS Point summary'!A:A,'DS Point summary'!F:F)</f>
        <v>0</v>
      </c>
      <c r="H112" s="19">
        <f>_xlfn.XLOOKUP(__xlnm._FilterDatabase_157[[#This Row],[SAPSA Number]],'DS Point summary'!A:A,'DS Point summary'!G:G)</f>
        <v>0</v>
      </c>
      <c r="I112" s="19" t="s">
        <v>373</v>
      </c>
      <c r="J112" s="34">
        <f t="shared" si="10"/>
        <v>0</v>
      </c>
      <c r="K112" s="22">
        <f t="shared" si="11"/>
        <v>0</v>
      </c>
      <c r="L112" s="23">
        <v>0</v>
      </c>
      <c r="M112" s="24">
        <v>0</v>
      </c>
      <c r="N112" s="23">
        <v>0</v>
      </c>
      <c r="O112" s="24">
        <v>0</v>
      </c>
      <c r="P112" s="23">
        <v>0</v>
      </c>
      <c r="Q112" s="24">
        <v>0</v>
      </c>
      <c r="R112" s="23">
        <v>0</v>
      </c>
      <c r="S112" s="24">
        <v>0</v>
      </c>
      <c r="T112" s="23">
        <v>0</v>
      </c>
      <c r="U112" s="24">
        <v>0</v>
      </c>
      <c r="V112" s="23">
        <v>0</v>
      </c>
      <c r="W112" s="84">
        <v>0</v>
      </c>
    </row>
    <row r="113" spans="1:23" x14ac:dyDescent="0.25">
      <c r="A113" s="31">
        <f t="shared" si="12"/>
        <v>8</v>
      </c>
      <c r="B113" s="105"/>
      <c r="C113" s="18">
        <f>_xlfn.XLOOKUP(__xlnm._FilterDatabase_157[[#This Row],[SAPSA Number]],Table1[SAPSA number],Table1[Paid up])</f>
        <v>0</v>
      </c>
      <c r="D113" s="39">
        <f>_xlfn.XLOOKUP(__xlnm._FilterDatabase_157[[#This Row],[SAPSA Number]],'DS Point summary'!A:A,'DS Point summary'!C:C)</f>
        <v>0</v>
      </c>
      <c r="E113" s="39">
        <f>_xlfn.XLOOKUP(__xlnm._FilterDatabase_157[[#This Row],[SAPSA Number]],'DS Point summary'!A:A,'DS Point summary'!D:D)</f>
        <v>0</v>
      </c>
      <c r="F113" s="20">
        <f>_xlfn.XLOOKUP(__xlnm._FilterDatabase_157[[#This Row],[SAPSA Number]],'DS Point summary'!A:A,'DS Point summary'!E:E)</f>
        <v>0</v>
      </c>
      <c r="G113" s="17">
        <f>_xlfn.XLOOKUP(__xlnm._FilterDatabase_157[[#This Row],[SAPSA Number]],'DS Point summary'!A:A,'DS Point summary'!F:F)</f>
        <v>0</v>
      </c>
      <c r="H113" s="19">
        <f>_xlfn.XLOOKUP(__xlnm._FilterDatabase_157[[#This Row],[SAPSA Number]],'DS Point summary'!A:A,'DS Point summary'!G:G)</f>
        <v>0</v>
      </c>
      <c r="I113" s="19" t="s">
        <v>373</v>
      </c>
      <c r="J113" s="34">
        <f t="shared" si="10"/>
        <v>0</v>
      </c>
      <c r="K113" s="22">
        <f t="shared" si="11"/>
        <v>0</v>
      </c>
      <c r="L113" s="23">
        <v>0</v>
      </c>
      <c r="M113" s="24">
        <v>0</v>
      </c>
      <c r="N113" s="83">
        <v>0</v>
      </c>
      <c r="O113" s="84">
        <v>0</v>
      </c>
      <c r="P113" s="83">
        <v>0</v>
      </c>
      <c r="Q113" s="84">
        <v>0</v>
      </c>
      <c r="R113" s="83">
        <v>0</v>
      </c>
      <c r="S113" s="84">
        <v>0</v>
      </c>
      <c r="T113" s="83">
        <v>0</v>
      </c>
      <c r="U113" s="84">
        <v>0</v>
      </c>
      <c r="V113" s="83">
        <v>0</v>
      </c>
      <c r="W113" s="84">
        <v>0</v>
      </c>
    </row>
    <row r="114" spans="1:23" x14ac:dyDescent="0.25">
      <c r="A114" s="31">
        <f t="shared" si="12"/>
        <v>8</v>
      </c>
      <c r="B114" s="105"/>
      <c r="C114" s="18">
        <f>_xlfn.XLOOKUP(__xlnm._FilterDatabase_157[[#This Row],[SAPSA Number]],Table1[SAPSA number],Table1[Paid up])</f>
        <v>0</v>
      </c>
      <c r="D114" s="39">
        <f>_xlfn.XLOOKUP(__xlnm._FilterDatabase_157[[#This Row],[SAPSA Number]],'DS Point summary'!A:A,'DS Point summary'!C:C)</f>
        <v>0</v>
      </c>
      <c r="E114" s="39">
        <f>_xlfn.XLOOKUP(__xlnm._FilterDatabase_157[[#This Row],[SAPSA Number]],'DS Point summary'!A:A,'DS Point summary'!D:D)</f>
        <v>0</v>
      </c>
      <c r="F114" s="20">
        <f>_xlfn.XLOOKUP(__xlnm._FilterDatabase_157[[#This Row],[SAPSA Number]],'DS Point summary'!A:A,'DS Point summary'!E:E)</f>
        <v>0</v>
      </c>
      <c r="G114" s="17">
        <f>_xlfn.XLOOKUP(__xlnm._FilterDatabase_157[[#This Row],[SAPSA Number]],'DS Point summary'!A:A,'DS Point summary'!F:F)</f>
        <v>0</v>
      </c>
      <c r="H114" s="19">
        <f>_xlfn.XLOOKUP(__xlnm._FilterDatabase_157[[#This Row],[SAPSA Number]],'DS Point summary'!A:A,'DS Point summary'!G:G)</f>
        <v>0</v>
      </c>
      <c r="I114" s="19" t="s">
        <v>373</v>
      </c>
      <c r="J114" s="34">
        <f t="shared" si="10"/>
        <v>0</v>
      </c>
      <c r="K114" s="22">
        <f t="shared" si="11"/>
        <v>0</v>
      </c>
      <c r="L114" s="23">
        <v>0</v>
      </c>
      <c r="M114" s="24">
        <v>0</v>
      </c>
      <c r="N114" s="23">
        <v>0</v>
      </c>
      <c r="O114" s="24">
        <v>0</v>
      </c>
      <c r="P114" s="23">
        <v>0</v>
      </c>
      <c r="Q114" s="24">
        <v>0</v>
      </c>
      <c r="R114" s="23">
        <v>0</v>
      </c>
      <c r="S114" s="24">
        <v>0</v>
      </c>
      <c r="T114" s="23">
        <v>0</v>
      </c>
      <c r="U114" s="24">
        <v>0</v>
      </c>
      <c r="V114" s="23">
        <v>0</v>
      </c>
      <c r="W114" s="84">
        <v>0</v>
      </c>
    </row>
    <row r="115" spans="1:23" x14ac:dyDescent="0.25">
      <c r="A115" s="31">
        <f t="shared" si="12"/>
        <v>8</v>
      </c>
      <c r="B115" s="106"/>
      <c r="C115" s="18">
        <f>_xlfn.XLOOKUP(__xlnm._FilterDatabase_157[[#This Row],[SAPSA Number]],Table1[SAPSA number],Table1[Paid up])</f>
        <v>0</v>
      </c>
      <c r="D115" s="39">
        <f>_xlfn.XLOOKUP(__xlnm._FilterDatabase_157[[#This Row],[SAPSA Number]],'DS Point summary'!A:A,'DS Point summary'!C:C)</f>
        <v>0</v>
      </c>
      <c r="E115" s="39">
        <f>_xlfn.XLOOKUP(__xlnm._FilterDatabase_157[[#This Row],[SAPSA Number]],'DS Point summary'!A:A,'DS Point summary'!D:D)</f>
        <v>0</v>
      </c>
      <c r="F115" s="20">
        <f>_xlfn.XLOOKUP(__xlnm._FilterDatabase_157[[#This Row],[SAPSA Number]],'DS Point summary'!A:A,'DS Point summary'!E:E)</f>
        <v>0</v>
      </c>
      <c r="G115" s="17">
        <f>_xlfn.XLOOKUP(__xlnm._FilterDatabase_157[[#This Row],[SAPSA Number]],'DS Point summary'!A:A,'DS Point summary'!F:F)</f>
        <v>0</v>
      </c>
      <c r="H115" s="19">
        <f>_xlfn.XLOOKUP(__xlnm._FilterDatabase_157[[#This Row],[SAPSA Number]],'DS Point summary'!A:A,'DS Point summary'!G:G)</f>
        <v>0</v>
      </c>
      <c r="I115" s="19" t="s">
        <v>373</v>
      </c>
      <c r="J115" s="34">
        <f t="shared" si="10"/>
        <v>0</v>
      </c>
      <c r="K115" s="22">
        <f t="shared" si="11"/>
        <v>0</v>
      </c>
      <c r="L115" s="23">
        <v>0</v>
      </c>
      <c r="M115" s="24">
        <v>0</v>
      </c>
      <c r="N115" s="23">
        <v>0</v>
      </c>
      <c r="O115" s="24">
        <v>0</v>
      </c>
      <c r="P115" s="23">
        <v>0</v>
      </c>
      <c r="Q115" s="24">
        <v>0</v>
      </c>
      <c r="R115" s="23">
        <v>0</v>
      </c>
      <c r="S115" s="24">
        <v>0</v>
      </c>
      <c r="T115" s="23">
        <v>0</v>
      </c>
      <c r="U115" s="24">
        <v>0</v>
      </c>
      <c r="V115" s="23">
        <v>0</v>
      </c>
      <c r="W115" s="84">
        <v>0</v>
      </c>
    </row>
    <row r="116" spans="1:23" x14ac:dyDescent="0.25">
      <c r="A116" s="31">
        <f t="shared" si="12"/>
        <v>8</v>
      </c>
      <c r="B116" s="105"/>
      <c r="C116" s="18">
        <f>_xlfn.XLOOKUP(__xlnm._FilterDatabase_157[[#This Row],[SAPSA Number]],Table1[SAPSA number],Table1[Paid up])</f>
        <v>0</v>
      </c>
      <c r="D116" s="39">
        <f>_xlfn.XLOOKUP(__xlnm._FilterDatabase_157[[#This Row],[SAPSA Number]],'DS Point summary'!A:A,'DS Point summary'!C:C)</f>
        <v>0</v>
      </c>
      <c r="E116" s="39">
        <f>_xlfn.XLOOKUP(__xlnm._FilterDatabase_157[[#This Row],[SAPSA Number]],'DS Point summary'!A:A,'DS Point summary'!D:D)</f>
        <v>0</v>
      </c>
      <c r="F116" s="20">
        <f>_xlfn.XLOOKUP(__xlnm._FilterDatabase_157[[#This Row],[SAPSA Number]],'DS Point summary'!A:A,'DS Point summary'!E:E)</f>
        <v>0</v>
      </c>
      <c r="G116" s="17">
        <f>_xlfn.XLOOKUP(__xlnm._FilterDatabase_157[[#This Row],[SAPSA Number]],'DS Point summary'!A:A,'DS Point summary'!F:F)</f>
        <v>0</v>
      </c>
      <c r="H116" s="19">
        <f>_xlfn.XLOOKUP(__xlnm._FilterDatabase_157[[#This Row],[SAPSA Number]],'DS Point summary'!A:A,'DS Point summary'!G:G)</f>
        <v>0</v>
      </c>
      <c r="I116" s="19" t="s">
        <v>373</v>
      </c>
      <c r="J116" s="34">
        <f t="shared" si="10"/>
        <v>0</v>
      </c>
      <c r="K116" s="22">
        <f t="shared" si="11"/>
        <v>0</v>
      </c>
      <c r="L116" s="23">
        <v>0</v>
      </c>
      <c r="M116" s="24">
        <v>0</v>
      </c>
      <c r="N116" s="23">
        <v>0</v>
      </c>
      <c r="O116" s="24">
        <v>0</v>
      </c>
      <c r="P116" s="23">
        <v>0</v>
      </c>
      <c r="Q116" s="24">
        <v>0</v>
      </c>
      <c r="R116" s="23">
        <v>0</v>
      </c>
      <c r="S116" s="24">
        <v>0</v>
      </c>
      <c r="T116" s="23">
        <v>0</v>
      </c>
      <c r="U116" s="24">
        <v>0</v>
      </c>
      <c r="V116" s="23">
        <v>0</v>
      </c>
      <c r="W116" s="84">
        <v>0</v>
      </c>
    </row>
    <row r="117" spans="1:23" x14ac:dyDescent="0.25">
      <c r="A117" s="31">
        <f t="shared" si="12"/>
        <v>8</v>
      </c>
      <c r="B117" s="105"/>
      <c r="C117" s="18">
        <f>_xlfn.XLOOKUP(__xlnm._FilterDatabase_157[[#This Row],[SAPSA Number]],Table1[SAPSA number],Table1[Paid up])</f>
        <v>0</v>
      </c>
      <c r="D117" s="39">
        <f>_xlfn.XLOOKUP(__xlnm._FilterDatabase_157[[#This Row],[SAPSA Number]],'DS Point summary'!A:A,'DS Point summary'!C:C)</f>
        <v>0</v>
      </c>
      <c r="E117" s="39">
        <f>_xlfn.XLOOKUP(__xlnm._FilterDatabase_157[[#This Row],[SAPSA Number]],'DS Point summary'!A:A,'DS Point summary'!D:D)</f>
        <v>0</v>
      </c>
      <c r="F117" s="20">
        <f>_xlfn.XLOOKUP(__xlnm._FilterDatabase_157[[#This Row],[SAPSA Number]],'DS Point summary'!A:A,'DS Point summary'!E:E)</f>
        <v>0</v>
      </c>
      <c r="G117" s="17">
        <f>_xlfn.XLOOKUP(__xlnm._FilterDatabase_157[[#This Row],[SAPSA Number]],'DS Point summary'!A:A,'DS Point summary'!F:F)</f>
        <v>0</v>
      </c>
      <c r="H117" s="19">
        <f>_xlfn.XLOOKUP(__xlnm._FilterDatabase_157[[#This Row],[SAPSA Number]],'DS Point summary'!A:A,'DS Point summary'!G:G)</f>
        <v>0</v>
      </c>
      <c r="I117" s="19" t="s">
        <v>373</v>
      </c>
      <c r="J117" s="34">
        <f t="shared" si="10"/>
        <v>0</v>
      </c>
      <c r="K117" s="22">
        <f t="shared" si="11"/>
        <v>0</v>
      </c>
      <c r="L117" s="23">
        <v>0</v>
      </c>
      <c r="M117" s="24">
        <v>0</v>
      </c>
      <c r="N117" s="23">
        <v>0</v>
      </c>
      <c r="O117" s="24">
        <v>0</v>
      </c>
      <c r="P117" s="23">
        <v>0</v>
      </c>
      <c r="Q117" s="24">
        <v>0</v>
      </c>
      <c r="R117" s="23">
        <v>0</v>
      </c>
      <c r="S117" s="24">
        <v>0</v>
      </c>
      <c r="T117" s="23">
        <v>0</v>
      </c>
      <c r="U117" s="24">
        <v>0</v>
      </c>
      <c r="V117" s="23">
        <v>0</v>
      </c>
      <c r="W117" s="84">
        <v>0</v>
      </c>
    </row>
    <row r="118" spans="1:23" x14ac:dyDescent="0.25">
      <c r="A118" s="31">
        <f t="shared" si="12"/>
        <v>8</v>
      </c>
      <c r="B118" s="105"/>
      <c r="C118" s="18">
        <f>_xlfn.XLOOKUP(__xlnm._FilterDatabase_157[[#This Row],[SAPSA Number]],Table1[SAPSA number],Table1[Paid up])</f>
        <v>0</v>
      </c>
      <c r="D118" s="39">
        <f>_xlfn.XLOOKUP(__xlnm._FilterDatabase_157[[#This Row],[SAPSA Number]],'DS Point summary'!A:A,'DS Point summary'!C:C)</f>
        <v>0</v>
      </c>
      <c r="E118" s="39">
        <f>_xlfn.XLOOKUP(__xlnm._FilterDatabase_157[[#This Row],[SAPSA Number]],'DS Point summary'!A:A,'DS Point summary'!D:D)</f>
        <v>0</v>
      </c>
      <c r="F118" s="20">
        <f>_xlfn.XLOOKUP(__xlnm._FilterDatabase_157[[#This Row],[SAPSA Number]],'DS Point summary'!A:A,'DS Point summary'!E:E)</f>
        <v>0</v>
      </c>
      <c r="G118" s="17">
        <f>_xlfn.XLOOKUP(__xlnm._FilterDatabase_157[[#This Row],[SAPSA Number]],'DS Point summary'!A:A,'DS Point summary'!F:F)</f>
        <v>0</v>
      </c>
      <c r="H118" s="19">
        <f>_xlfn.XLOOKUP(__xlnm._FilterDatabase_157[[#This Row],[SAPSA Number]],'DS Point summary'!A:A,'DS Point summary'!G:G)</f>
        <v>0</v>
      </c>
      <c r="I118" s="19" t="s">
        <v>373</v>
      </c>
      <c r="J118" s="34">
        <f t="shared" si="10"/>
        <v>0</v>
      </c>
      <c r="K118" s="22">
        <f t="shared" si="11"/>
        <v>0</v>
      </c>
      <c r="L118" s="23">
        <v>0</v>
      </c>
      <c r="M118" s="24">
        <v>0</v>
      </c>
      <c r="N118" s="23">
        <v>0</v>
      </c>
      <c r="O118" s="24">
        <v>0</v>
      </c>
      <c r="P118" s="23">
        <v>0</v>
      </c>
      <c r="Q118" s="24">
        <v>0</v>
      </c>
      <c r="R118" s="23">
        <v>0</v>
      </c>
      <c r="S118" s="24">
        <v>0</v>
      </c>
      <c r="T118" s="23">
        <v>0</v>
      </c>
      <c r="U118" s="24">
        <v>0</v>
      </c>
      <c r="V118" s="23">
        <v>0</v>
      </c>
      <c r="W118" s="84">
        <v>0</v>
      </c>
    </row>
    <row r="119" spans="1:23" x14ac:dyDescent="0.25">
      <c r="A119" s="31">
        <f t="shared" si="12"/>
        <v>8</v>
      </c>
      <c r="B119" s="105"/>
      <c r="C119" s="18">
        <f>_xlfn.XLOOKUP(__xlnm._FilterDatabase_157[[#This Row],[SAPSA Number]],Table1[SAPSA number],Table1[Paid up])</f>
        <v>0</v>
      </c>
      <c r="D119" s="39">
        <f>_xlfn.XLOOKUP(__xlnm._FilterDatabase_157[[#This Row],[SAPSA Number]],'DS Point summary'!A:A,'DS Point summary'!C:C)</f>
        <v>0</v>
      </c>
      <c r="E119" s="39">
        <f>_xlfn.XLOOKUP(__xlnm._FilterDatabase_157[[#This Row],[SAPSA Number]],'DS Point summary'!A:A,'DS Point summary'!D:D)</f>
        <v>0</v>
      </c>
      <c r="F119" s="20">
        <f>_xlfn.XLOOKUP(__xlnm._FilterDatabase_157[[#This Row],[SAPSA Number]],'DS Point summary'!A:A,'DS Point summary'!E:E)</f>
        <v>0</v>
      </c>
      <c r="G119" s="17">
        <f>_xlfn.XLOOKUP(__xlnm._FilterDatabase_157[[#This Row],[SAPSA Number]],'DS Point summary'!A:A,'DS Point summary'!F:F)</f>
        <v>0</v>
      </c>
      <c r="H119" s="19">
        <f>_xlfn.XLOOKUP(__xlnm._FilterDatabase_157[[#This Row],[SAPSA Number]],'DS Point summary'!A:A,'DS Point summary'!G:G)</f>
        <v>0</v>
      </c>
      <c r="I119" s="19" t="s">
        <v>373</v>
      </c>
      <c r="J119" s="34">
        <f t="shared" si="10"/>
        <v>0</v>
      </c>
      <c r="K119" s="22">
        <f t="shared" si="11"/>
        <v>0</v>
      </c>
      <c r="L119" s="23">
        <v>0</v>
      </c>
      <c r="M119" s="24">
        <v>0</v>
      </c>
      <c r="N119" s="23">
        <v>0</v>
      </c>
      <c r="O119" s="24">
        <v>0</v>
      </c>
      <c r="P119" s="23">
        <v>0</v>
      </c>
      <c r="Q119" s="24">
        <v>0</v>
      </c>
      <c r="R119" s="23">
        <v>0</v>
      </c>
      <c r="S119" s="24">
        <v>0</v>
      </c>
      <c r="T119" s="23">
        <v>0</v>
      </c>
      <c r="U119" s="24">
        <v>0</v>
      </c>
      <c r="V119" s="23">
        <v>0</v>
      </c>
      <c r="W119" s="84">
        <v>0</v>
      </c>
    </row>
    <row r="120" spans="1:23" x14ac:dyDescent="0.25">
      <c r="A120" s="31">
        <f t="shared" si="12"/>
        <v>8</v>
      </c>
      <c r="B120" s="105"/>
      <c r="C120" s="18">
        <f>_xlfn.XLOOKUP(__xlnm._FilterDatabase_157[[#This Row],[SAPSA Number]],Table1[SAPSA number],Table1[Paid up])</f>
        <v>0</v>
      </c>
      <c r="D120" s="39">
        <f>_xlfn.XLOOKUP(__xlnm._FilterDatabase_157[[#This Row],[SAPSA Number]],'DS Point summary'!A:A,'DS Point summary'!C:C)</f>
        <v>0</v>
      </c>
      <c r="E120" s="39">
        <f>_xlfn.XLOOKUP(__xlnm._FilterDatabase_157[[#This Row],[SAPSA Number]],'DS Point summary'!A:A,'DS Point summary'!D:D)</f>
        <v>0</v>
      </c>
      <c r="F120" s="20">
        <f>_xlfn.XLOOKUP(__xlnm._FilterDatabase_157[[#This Row],[SAPSA Number]],'DS Point summary'!A:A,'DS Point summary'!E:E)</f>
        <v>0</v>
      </c>
      <c r="G120" s="17">
        <f>_xlfn.XLOOKUP(__xlnm._FilterDatabase_157[[#This Row],[SAPSA Number]],'DS Point summary'!A:A,'DS Point summary'!F:F)</f>
        <v>0</v>
      </c>
      <c r="H120" s="19">
        <f>_xlfn.XLOOKUP(__xlnm._FilterDatabase_157[[#This Row],[SAPSA Number]],'DS Point summary'!A:A,'DS Point summary'!G:G)</f>
        <v>0</v>
      </c>
      <c r="I120" s="19" t="s">
        <v>373</v>
      </c>
      <c r="J120" s="34">
        <f t="shared" si="10"/>
        <v>0</v>
      </c>
      <c r="K120" s="22">
        <f t="shared" si="11"/>
        <v>0</v>
      </c>
      <c r="L120" s="23">
        <v>0</v>
      </c>
      <c r="M120" s="24">
        <v>0</v>
      </c>
      <c r="N120" s="23">
        <v>0</v>
      </c>
      <c r="O120" s="24">
        <v>0</v>
      </c>
      <c r="P120" s="23">
        <v>0</v>
      </c>
      <c r="Q120" s="24">
        <v>0</v>
      </c>
      <c r="R120" s="23">
        <v>0</v>
      </c>
      <c r="S120" s="24">
        <v>0</v>
      </c>
      <c r="T120" s="23">
        <v>0</v>
      </c>
      <c r="U120" s="24">
        <v>0</v>
      </c>
      <c r="V120" s="23">
        <v>0</v>
      </c>
      <c r="W120" s="84">
        <v>0</v>
      </c>
    </row>
    <row r="121" spans="1:23" x14ac:dyDescent="0.25">
      <c r="A121" s="31">
        <f t="shared" si="12"/>
        <v>8</v>
      </c>
      <c r="B121" s="43"/>
      <c r="C121" s="18">
        <f>_xlfn.XLOOKUP(__xlnm._FilterDatabase_157[[#This Row],[SAPSA Number]],Table1[SAPSA number],Table1[Paid up])</f>
        <v>0</v>
      </c>
      <c r="D121" s="39">
        <f>_xlfn.XLOOKUP(__xlnm._FilterDatabase_157[[#This Row],[SAPSA Number]],'DS Point summary'!A:A,'DS Point summary'!C:C)</f>
        <v>0</v>
      </c>
      <c r="E121" s="39">
        <f>_xlfn.XLOOKUP(__xlnm._FilterDatabase_157[[#This Row],[SAPSA Number]],'DS Point summary'!A:A,'DS Point summary'!D:D)</f>
        <v>0</v>
      </c>
      <c r="F121" s="20">
        <f>_xlfn.XLOOKUP(__xlnm._FilterDatabase_157[[#This Row],[SAPSA Number]],'DS Point summary'!A:A,'DS Point summary'!E:E)</f>
        <v>0</v>
      </c>
      <c r="G121" s="17">
        <f>_xlfn.XLOOKUP(__xlnm._FilterDatabase_157[[#This Row],[SAPSA Number]],'DS Point summary'!A:A,'DS Point summary'!F:F)</f>
        <v>0</v>
      </c>
      <c r="H121" s="19">
        <f>_xlfn.XLOOKUP(__xlnm._FilterDatabase_157[[#This Row],[SAPSA Number]],'DS Point summary'!A:A,'DS Point summary'!G:G)</f>
        <v>0</v>
      </c>
      <c r="I121" s="19" t="s">
        <v>373</v>
      </c>
      <c r="J121" s="34">
        <f t="shared" si="10"/>
        <v>0</v>
      </c>
      <c r="K121" s="22">
        <f t="shared" si="11"/>
        <v>0</v>
      </c>
      <c r="L121" s="23">
        <v>0</v>
      </c>
      <c r="M121" s="24">
        <v>0</v>
      </c>
      <c r="N121" s="23">
        <v>0</v>
      </c>
      <c r="O121" s="24">
        <v>0</v>
      </c>
      <c r="P121" s="23">
        <v>0</v>
      </c>
      <c r="Q121" s="24">
        <v>0</v>
      </c>
      <c r="R121" s="23">
        <v>0</v>
      </c>
      <c r="S121" s="24">
        <v>0</v>
      </c>
      <c r="T121" s="23">
        <v>0</v>
      </c>
      <c r="U121" s="24">
        <v>0</v>
      </c>
      <c r="V121" s="23">
        <v>0</v>
      </c>
      <c r="W121" s="84">
        <v>0</v>
      </c>
    </row>
    <row r="122" spans="1:23" x14ac:dyDescent="0.25">
      <c r="A122" s="31">
        <f t="shared" si="12"/>
        <v>8</v>
      </c>
      <c r="B122" s="135"/>
      <c r="C122" s="18">
        <f>_xlfn.XLOOKUP(__xlnm._FilterDatabase_157[[#This Row],[SAPSA Number]],Table1[SAPSA number],Table1[Paid up])</f>
        <v>0</v>
      </c>
      <c r="D122" s="39">
        <f>_xlfn.XLOOKUP(__xlnm._FilterDatabase_157[[#This Row],[SAPSA Number]],'DS Point summary'!A:A,'DS Point summary'!C:C)</f>
        <v>0</v>
      </c>
      <c r="E122" s="39">
        <f>_xlfn.XLOOKUP(__xlnm._FilterDatabase_157[[#This Row],[SAPSA Number]],'DS Point summary'!A:A,'DS Point summary'!D:D)</f>
        <v>0</v>
      </c>
      <c r="F122" s="20">
        <f>_xlfn.XLOOKUP(__xlnm._FilterDatabase_157[[#This Row],[SAPSA Number]],'DS Point summary'!A:A,'DS Point summary'!E:E)</f>
        <v>0</v>
      </c>
      <c r="G122" s="17">
        <f>_xlfn.XLOOKUP(__xlnm._FilterDatabase_157[[#This Row],[SAPSA Number]],'DS Point summary'!A:A,'DS Point summary'!F:F)</f>
        <v>0</v>
      </c>
      <c r="H122" s="60">
        <f>_xlfn.XLOOKUP(__xlnm._FilterDatabase_157[[#This Row],[SAPSA Number]],'DS Point summary'!A:A,'DS Point summary'!G:G)</f>
        <v>0</v>
      </c>
      <c r="I122" s="19" t="s">
        <v>373</v>
      </c>
      <c r="J122" s="34">
        <f t="shared" si="10"/>
        <v>0</v>
      </c>
      <c r="K122" s="22">
        <f t="shared" si="11"/>
        <v>0</v>
      </c>
      <c r="L122" s="23">
        <v>0</v>
      </c>
      <c r="M122" s="24">
        <v>0</v>
      </c>
      <c r="N122" s="23">
        <v>0</v>
      </c>
      <c r="O122" s="24">
        <v>0</v>
      </c>
      <c r="P122" s="23">
        <v>0</v>
      </c>
      <c r="Q122" s="24">
        <v>0</v>
      </c>
      <c r="R122" s="23">
        <v>0</v>
      </c>
      <c r="S122" s="24">
        <v>0</v>
      </c>
      <c r="T122" s="23">
        <v>0</v>
      </c>
      <c r="U122" s="24">
        <v>0</v>
      </c>
      <c r="V122" s="23">
        <v>0</v>
      </c>
      <c r="W122" s="84">
        <v>0</v>
      </c>
    </row>
    <row r="123" spans="1:23" x14ac:dyDescent="0.25">
      <c r="A123" s="31">
        <f t="shared" si="12"/>
        <v>8</v>
      </c>
      <c r="B123" s="105"/>
      <c r="C123" s="18">
        <f>_xlfn.XLOOKUP(__xlnm._FilterDatabase_157[[#This Row],[SAPSA Number]],Table1[SAPSA number],Table1[Paid up])</f>
        <v>0</v>
      </c>
      <c r="D123" s="39">
        <f>_xlfn.XLOOKUP(__xlnm._FilterDatabase_157[[#This Row],[SAPSA Number]],'DS Point summary'!A:A,'DS Point summary'!C:C)</f>
        <v>0</v>
      </c>
      <c r="E123" s="39">
        <f>_xlfn.XLOOKUP(__xlnm._FilterDatabase_157[[#This Row],[SAPSA Number]],'DS Point summary'!A:A,'DS Point summary'!D:D)</f>
        <v>0</v>
      </c>
      <c r="F123" s="20">
        <f>_xlfn.XLOOKUP(__xlnm._FilterDatabase_157[[#This Row],[SAPSA Number]],'DS Point summary'!A:A,'DS Point summary'!E:E)</f>
        <v>0</v>
      </c>
      <c r="G123" s="17">
        <f>_xlfn.XLOOKUP(__xlnm._FilterDatabase_157[[#This Row],[SAPSA Number]],'DS Point summary'!A:A,'DS Point summary'!F:F)</f>
        <v>0</v>
      </c>
      <c r="H123" s="60">
        <f>_xlfn.XLOOKUP(__xlnm._FilterDatabase_157[[#This Row],[SAPSA Number]],'DS Point summary'!A:A,'DS Point summary'!G:G)</f>
        <v>0</v>
      </c>
      <c r="I123" s="19" t="s">
        <v>373</v>
      </c>
      <c r="J123" s="34">
        <f t="shared" si="10"/>
        <v>0</v>
      </c>
      <c r="K123" s="22">
        <f t="shared" si="11"/>
        <v>0</v>
      </c>
      <c r="L123" s="23">
        <v>0</v>
      </c>
      <c r="M123" s="24">
        <v>0</v>
      </c>
      <c r="N123" s="23">
        <v>0</v>
      </c>
      <c r="O123" s="24">
        <v>0</v>
      </c>
      <c r="P123" s="23">
        <v>0</v>
      </c>
      <c r="Q123" s="24">
        <v>0</v>
      </c>
      <c r="R123" s="23">
        <v>0</v>
      </c>
      <c r="S123" s="24">
        <v>0</v>
      </c>
      <c r="T123" s="23">
        <v>0</v>
      </c>
      <c r="U123" s="24">
        <v>0</v>
      </c>
      <c r="V123" s="23">
        <v>0</v>
      </c>
      <c r="W123" s="84">
        <v>0</v>
      </c>
    </row>
    <row r="124" spans="1:23" x14ac:dyDescent="0.25">
      <c r="A124" s="31"/>
      <c r="B124" s="105"/>
      <c r="C124" s="18">
        <f>_xlfn.XLOOKUP(__xlnm._FilterDatabase_157[[#This Row],[SAPSA Number]],Table1[SAPSA number],Table1[Paid up])</f>
        <v>0</v>
      </c>
      <c r="D124" s="39">
        <f>_xlfn.XLOOKUP(__xlnm._FilterDatabase_157[[#This Row],[SAPSA Number]],'DS Point summary'!A:A,'DS Point summary'!C:C)</f>
        <v>0</v>
      </c>
      <c r="E124" s="39">
        <f>_xlfn.XLOOKUP(__xlnm._FilterDatabase_157[[#This Row],[SAPSA Number]],'DS Point summary'!A:A,'DS Point summary'!D:D)</f>
        <v>0</v>
      </c>
      <c r="F124" s="20">
        <f>_xlfn.XLOOKUP(__xlnm._FilterDatabase_157[[#This Row],[SAPSA Number]],'DS Point summary'!A:A,'DS Point summary'!E:E)</f>
        <v>0</v>
      </c>
      <c r="G124" s="17">
        <f>_xlfn.XLOOKUP(__xlnm._FilterDatabase_157[[#This Row],[SAPSA Number]],'DS Point summary'!A:A,'DS Point summary'!F:F)</f>
        <v>0</v>
      </c>
      <c r="H124" s="60">
        <f>_xlfn.XLOOKUP(__xlnm._FilterDatabase_157[[#This Row],[SAPSA Number]],'DS Point summary'!A:A,'DS Point summary'!G:G)</f>
        <v>0</v>
      </c>
      <c r="I124" s="19"/>
      <c r="J124" s="34"/>
      <c r="K124" s="22"/>
      <c r="L124" s="23"/>
      <c r="M124" s="24"/>
      <c r="N124" s="23"/>
      <c r="O124" s="24"/>
      <c r="P124" s="23"/>
      <c r="Q124" s="24"/>
      <c r="R124" s="23"/>
      <c r="S124" s="24"/>
      <c r="T124" s="23"/>
      <c r="U124" s="24"/>
      <c r="V124" s="23"/>
      <c r="W124" s="84"/>
    </row>
    <row r="125" spans="1:23" x14ac:dyDescent="0.25">
      <c r="F125" s="59"/>
      <c r="G125" s="37"/>
      <c r="H125" s="60"/>
    </row>
  </sheetData>
  <sheetProtection algorithmName="SHA-512" hashValue="WHaQFuPlsF5HRAE6yX1VjHri/qXGQ8VpWRu1rKgpXtFgmSPgEjhawcOazaWptjp1FA2jtpeoaPqyeKOaj5wOug==" saltValue="FPbyt+1CfYgZ8IcDwHHB+A==" spinCount="100000" sheet="1" objects="1" scenarios="1"/>
  <conditionalFormatting sqref="G2:G124">
    <cfRule type="cellIs" dxfId="14" priority="2" stopIfTrue="1" operator="equal">
      <formula>0</formula>
    </cfRule>
  </conditionalFormatting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24A38E-A882-4D66-8943-69B324EA446D}">
  <sheetPr codeName="Sheet7">
    <tabColor rgb="FF0070C0"/>
  </sheetPr>
  <dimension ref="A1:AMJ126"/>
  <sheetViews>
    <sheetView zoomScaleNormal="100" workbookViewId="0">
      <pane xSplit="11" ySplit="1" topLeftCell="N2" activePane="bottomRight" state="frozen"/>
      <selection activeCell="D82" sqref="D82"/>
      <selection pane="topRight" activeCell="D82" sqref="D82"/>
      <selection pane="bottomLeft" activeCell="D82" sqref="D82"/>
      <selection pane="bottomRight" activeCell="I15" sqref="I15"/>
    </sheetView>
  </sheetViews>
  <sheetFormatPr defaultRowHeight="15" x14ac:dyDescent="0.25"/>
  <cols>
    <col min="1" max="1" width="10.42578125" style="37" bestFit="1" customWidth="1"/>
    <col min="2" max="2" width="10.28515625" style="64" customWidth="1"/>
    <col min="3" max="3" width="10.28515625" style="64" hidden="1" customWidth="1"/>
    <col min="4" max="4" width="17.7109375" style="16" bestFit="1" customWidth="1"/>
    <col min="5" max="5" width="16.140625" style="16" bestFit="1" customWidth="1"/>
    <col min="6" max="6" width="8.140625" style="16" customWidth="1"/>
    <col min="7" max="7" width="6.7109375" style="16" customWidth="1"/>
    <col min="8" max="8" width="7.140625" style="16" hidden="1" customWidth="1"/>
    <col min="9" max="9" width="9" style="16" customWidth="1"/>
    <col min="10" max="10" width="7.28515625" style="16" customWidth="1"/>
    <col min="11" max="11" width="8.140625" style="38" customWidth="1"/>
    <col min="12" max="23" width="6.85546875" style="16" customWidth="1"/>
    <col min="24" max="1024" width="10.28515625" style="16" customWidth="1"/>
  </cols>
  <sheetData>
    <row r="1" spans="1:23" ht="30" x14ac:dyDescent="0.25">
      <c r="A1" s="10" t="s">
        <v>348</v>
      </c>
      <c r="B1" s="63" t="s">
        <v>317</v>
      </c>
      <c r="C1" s="63" t="s">
        <v>698</v>
      </c>
      <c r="D1" s="11" t="s">
        <v>3</v>
      </c>
      <c r="E1" s="11" t="s">
        <v>4</v>
      </c>
      <c r="F1" s="11" t="s">
        <v>5</v>
      </c>
      <c r="G1" s="12" t="s">
        <v>318</v>
      </c>
      <c r="H1" s="13" t="s">
        <v>8</v>
      </c>
      <c r="I1" s="14" t="s">
        <v>349</v>
      </c>
      <c r="J1" s="14" t="s">
        <v>350</v>
      </c>
      <c r="K1" s="15" t="s">
        <v>351</v>
      </c>
      <c r="L1" s="14" t="s">
        <v>352</v>
      </c>
      <c r="M1" s="14" t="s">
        <v>353</v>
      </c>
      <c r="N1" s="14" t="s">
        <v>354</v>
      </c>
      <c r="O1" s="14" t="s">
        <v>355</v>
      </c>
      <c r="P1" s="14" t="s">
        <v>347</v>
      </c>
      <c r="Q1" s="14" t="s">
        <v>356</v>
      </c>
      <c r="R1" s="14" t="s">
        <v>357</v>
      </c>
      <c r="S1" s="14" t="s">
        <v>358</v>
      </c>
      <c r="T1" s="14" t="s">
        <v>359</v>
      </c>
      <c r="U1" s="14" t="s">
        <v>360</v>
      </c>
      <c r="V1" s="14" t="s">
        <v>361</v>
      </c>
      <c r="W1" s="14" t="s">
        <v>362</v>
      </c>
    </row>
    <row r="2" spans="1:23" ht="14.45" customHeight="1" x14ac:dyDescent="0.25">
      <c r="A2" s="17">
        <f t="shared" ref="A2:A21" si="0">RANK(K2,K$2:K$141,0)</f>
        <v>1</v>
      </c>
      <c r="B2" s="100">
        <v>1637</v>
      </c>
      <c r="C2" s="101" t="str">
        <f>_xlfn.XLOOKUP(__xlnm._FilterDatabase_15717[[#This Row],[SAPSA Number]],Table1[SAPSA number],Table1[Paid up])</f>
        <v>Y</v>
      </c>
      <c r="D2" s="39" t="str">
        <f>_xlfn.XLOOKUP(__xlnm._FilterDatabase_15717[[#This Row],[SAPSA Number]],'DS Point summary'!A:A,'DS Point summary'!C:C)</f>
        <v>Andre Johann Pieter</v>
      </c>
      <c r="E2" s="39" t="str">
        <f>_xlfn.XLOOKUP(__xlnm._FilterDatabase_15717[[#This Row],[SAPSA Number]],'DS Point summary'!A:A,'DS Point summary'!D:D)</f>
        <v>Mouton</v>
      </c>
      <c r="F2" s="20" t="str">
        <f>_xlfn.XLOOKUP(__xlnm._FilterDatabase_15717[[#This Row],[SAPSA Number]],'DS Point summary'!A:A,'DS Point summary'!E:E)</f>
        <v>AJP</v>
      </c>
      <c r="G2" s="17" t="str">
        <f ca="1">_xlfn.XLOOKUP(__xlnm._FilterDatabase_15717[[#This Row],[SAPSA Number]],'DS Point summary'!A:A,'DS Point summary'!F:F)</f>
        <v>SS</v>
      </c>
      <c r="H2" s="19">
        <f ca="1">_xlfn.XLOOKUP(__xlnm._FilterDatabase_15717[[#This Row],[SAPSA Number]],'DS Point summary'!A:A,'DS Point summary'!G:G)</f>
        <v>69</v>
      </c>
      <c r="I2" s="19" t="s">
        <v>372</v>
      </c>
      <c r="J2" s="21">
        <f t="shared" ref="J2:J33" si="1">(IF(L2&gt;0,1,0)+(IF(M2&gt;0,1,0))+(IF(N2&gt;0,1,0))+(IF(O2&gt;0,1,0))+(IF(P2&gt;0,1,0))+(IF(Q2&gt;0,1,0))+(IF(R2&gt;0,1,0))+(IF(S2&gt;0,1,0))+(IF(T2&gt;0,1,0))+(IF(U2&gt;0,1,0))+(IF(V2&gt;0,1,0))+(IF(W2&gt;0,1,0)))</f>
        <v>8</v>
      </c>
      <c r="K2" s="22">
        <f t="shared" ref="K2:K33" si="2">(LARGE(L2:W2,1)+LARGE(L2:W2,2)+LARGE(L2:W2,3)+LARGE(L2:W2,4)+LARGE(L2:W2,5))/5</f>
        <v>98.408559999999994</v>
      </c>
      <c r="L2" s="23">
        <v>82.0184</v>
      </c>
      <c r="M2" s="24">
        <v>92.0428</v>
      </c>
      <c r="N2" s="23">
        <v>100</v>
      </c>
      <c r="O2" s="24">
        <v>0</v>
      </c>
      <c r="P2" s="23">
        <v>81.722200000000001</v>
      </c>
      <c r="Q2" s="24">
        <v>100</v>
      </c>
      <c r="R2" s="23">
        <v>0</v>
      </c>
      <c r="S2" s="24">
        <v>100</v>
      </c>
      <c r="T2" s="23">
        <v>0</v>
      </c>
      <c r="U2" s="24">
        <v>100</v>
      </c>
      <c r="V2" s="23">
        <v>0</v>
      </c>
      <c r="W2" s="24">
        <v>57.835299999999997</v>
      </c>
    </row>
    <row r="3" spans="1:23" ht="14.45" customHeight="1" x14ac:dyDescent="0.25">
      <c r="A3" s="17">
        <f t="shared" si="0"/>
        <v>2</v>
      </c>
      <c r="B3" s="101">
        <v>1777</v>
      </c>
      <c r="C3" s="101" t="str">
        <f>_xlfn.XLOOKUP(__xlnm._FilterDatabase_15717[[#This Row],[SAPSA Number]],Table1[SAPSA number],Table1[Paid up])</f>
        <v>Y</v>
      </c>
      <c r="D3" s="39" t="str">
        <f>_xlfn.XLOOKUP(__xlnm._FilterDatabase_15717[[#This Row],[SAPSA Number]],'DS Point summary'!A:A,'DS Point summary'!C:C)</f>
        <v xml:space="preserve">Leon </v>
      </c>
      <c r="E3" s="39" t="str">
        <f>_xlfn.XLOOKUP(__xlnm._FilterDatabase_15717[[#This Row],[SAPSA Number]],'DS Point summary'!A:A,'DS Point summary'!D:D)</f>
        <v>Myburgh</v>
      </c>
      <c r="F3" s="20" t="str">
        <f>_xlfn.XLOOKUP(__xlnm._FilterDatabase_15717[[#This Row],[SAPSA Number]],'DS Point summary'!A:A,'DS Point summary'!E:E)</f>
        <v>LC</v>
      </c>
      <c r="G3" s="17" t="str">
        <f ca="1">_xlfn.XLOOKUP(__xlnm._FilterDatabase_15717[[#This Row],[SAPSA Number]],'DS Point summary'!A:A,'DS Point summary'!F:F)</f>
        <v>S</v>
      </c>
      <c r="H3" s="19">
        <f ca="1">_xlfn.XLOOKUP(__xlnm._FilterDatabase_15717[[#This Row],[SAPSA Number]],'DS Point summary'!A:A,'DS Point summary'!G:G)</f>
        <v>51</v>
      </c>
      <c r="I3" s="19" t="s">
        <v>372</v>
      </c>
      <c r="J3" s="21">
        <f t="shared" si="1"/>
        <v>4</v>
      </c>
      <c r="K3" s="22">
        <f t="shared" si="2"/>
        <v>60</v>
      </c>
      <c r="L3" s="23">
        <v>100</v>
      </c>
      <c r="M3" s="24">
        <v>100</v>
      </c>
      <c r="N3" s="23">
        <v>0</v>
      </c>
      <c r="O3" s="24" t="s">
        <v>713</v>
      </c>
      <c r="P3" s="23">
        <v>100</v>
      </c>
      <c r="Q3" s="24">
        <v>0</v>
      </c>
      <c r="R3" s="23">
        <v>0</v>
      </c>
      <c r="S3" s="24">
        <v>0</v>
      </c>
      <c r="T3" s="23">
        <v>0</v>
      </c>
      <c r="U3" s="24">
        <v>0</v>
      </c>
      <c r="V3" s="23">
        <v>0</v>
      </c>
      <c r="W3" s="24">
        <v>0</v>
      </c>
    </row>
    <row r="4" spans="1:23" ht="14.45" customHeight="1" x14ac:dyDescent="0.25">
      <c r="A4" s="17">
        <f t="shared" si="0"/>
        <v>4</v>
      </c>
      <c r="B4" s="101"/>
      <c r="C4" s="101">
        <f>_xlfn.XLOOKUP(__xlnm._FilterDatabase_15717[[#This Row],[SAPSA Number]],Table1[SAPSA number],Table1[Paid up])</f>
        <v>0</v>
      </c>
      <c r="D4" s="39">
        <f>_xlfn.XLOOKUP(__xlnm._FilterDatabase_15717[[#This Row],[SAPSA Number]],'DS Point summary'!A:A,'DS Point summary'!C:C)</f>
        <v>0</v>
      </c>
      <c r="E4" s="39" t="e">
        <f>_xlfn.XLOOKUP(__xlnm._FilterDatabase_15717[[#This Row],[SAPSA Number]],'DS Point summary'!A:A,'DS Point summary'!D:D)</f>
        <v>#N/A</v>
      </c>
      <c r="F4" s="20">
        <f>_xlfn.XLOOKUP(__xlnm._FilterDatabase_15717[[#This Row],[SAPSA Number]],'DS Point summary'!A:A,'DS Point summary'!E:E)</f>
        <v>0</v>
      </c>
      <c r="G4" s="17" t="e">
        <f>_xlfn.XLOOKUP(__xlnm._FilterDatabase_15717[[#This Row],[SAPSA Number]],'DS Point summary'!A:A,'DS Point summary'!F:F)</f>
        <v>#N/A</v>
      </c>
      <c r="H4" s="19" t="e">
        <f>_xlfn.XLOOKUP(__xlnm._FilterDatabase_15717[[#This Row],[SAPSA Number]],'DS Point summary'!A:A,'DS Point summary'!G:G)</f>
        <v>#N/A</v>
      </c>
      <c r="I4" s="19" t="s">
        <v>372</v>
      </c>
      <c r="J4" s="21">
        <f t="shared" si="1"/>
        <v>0</v>
      </c>
      <c r="K4" s="22">
        <f t="shared" si="2"/>
        <v>0</v>
      </c>
      <c r="L4" s="23">
        <v>0</v>
      </c>
      <c r="M4" s="24">
        <v>0</v>
      </c>
      <c r="N4" s="23">
        <v>0</v>
      </c>
      <c r="O4" s="24">
        <v>0</v>
      </c>
      <c r="P4" s="23">
        <v>0</v>
      </c>
      <c r="Q4" s="24">
        <v>0</v>
      </c>
      <c r="R4" s="23">
        <v>0</v>
      </c>
      <c r="S4" s="24">
        <v>0</v>
      </c>
      <c r="T4" s="23">
        <v>0</v>
      </c>
      <c r="U4" s="24">
        <v>0</v>
      </c>
      <c r="V4" s="23">
        <v>0</v>
      </c>
      <c r="W4" s="24">
        <v>0</v>
      </c>
    </row>
    <row r="5" spans="1:23" ht="14.45" customHeight="1" x14ac:dyDescent="0.25">
      <c r="A5" s="17">
        <f t="shared" si="0"/>
        <v>4</v>
      </c>
      <c r="B5" s="101"/>
      <c r="C5" s="101">
        <f>_xlfn.XLOOKUP(__xlnm._FilterDatabase_15717[[#This Row],[SAPSA Number]],Table1[SAPSA number],Table1[Paid up])</f>
        <v>0</v>
      </c>
      <c r="D5" s="39" t="e">
        <f>_xlfn.XLOOKUP(__xlnm._FilterDatabase_15717[[#This Row],[SAPSA Number]],'DS Point summary'!A:A,'DS Point summary'!C:C)</f>
        <v>#N/A</v>
      </c>
      <c r="E5" s="39" t="e">
        <f>_xlfn.XLOOKUP(__xlnm._FilterDatabase_15717[[#This Row],[SAPSA Number]],'DS Point summary'!A:A,'DS Point summary'!D:D)</f>
        <v>#N/A</v>
      </c>
      <c r="F5" s="20" t="e">
        <f>_xlfn.XLOOKUP(__xlnm._FilterDatabase_15717[[#This Row],[SAPSA Number]],'DS Point summary'!A:A,'DS Point summary'!E:E)</f>
        <v>#N/A</v>
      </c>
      <c r="G5" s="17">
        <f>_xlfn.XLOOKUP(__xlnm._FilterDatabase_15717[[#This Row],[SAPSA Number]],'DS Point summary'!A:A,'DS Point summary'!F:F)</f>
        <v>0</v>
      </c>
      <c r="H5" s="19" t="e">
        <f>_xlfn.XLOOKUP(__xlnm._FilterDatabase_15717[[#This Row],[SAPSA Number]],'DS Point summary'!A:A,'DS Point summary'!G:G)</f>
        <v>#N/A</v>
      </c>
      <c r="I5" s="19" t="s">
        <v>372</v>
      </c>
      <c r="J5" s="21">
        <f t="shared" si="1"/>
        <v>0</v>
      </c>
      <c r="K5" s="22">
        <f t="shared" si="2"/>
        <v>0</v>
      </c>
      <c r="L5" s="23">
        <v>0</v>
      </c>
      <c r="M5" s="24">
        <v>0</v>
      </c>
      <c r="N5" s="23">
        <v>0</v>
      </c>
      <c r="O5" s="24">
        <v>0</v>
      </c>
      <c r="P5" s="23">
        <v>0</v>
      </c>
      <c r="Q5" s="24">
        <v>0</v>
      </c>
      <c r="R5" s="23">
        <v>0</v>
      </c>
      <c r="S5" s="24">
        <v>0</v>
      </c>
      <c r="T5" s="23">
        <v>0</v>
      </c>
      <c r="U5" s="24">
        <v>0</v>
      </c>
      <c r="V5" s="23">
        <v>0</v>
      </c>
      <c r="W5" s="24">
        <v>0</v>
      </c>
    </row>
    <row r="6" spans="1:23" ht="14.45" customHeight="1" x14ac:dyDescent="0.25">
      <c r="A6" s="17">
        <f t="shared" si="0"/>
        <v>4</v>
      </c>
      <c r="B6" s="101"/>
      <c r="C6" s="101">
        <f>_xlfn.XLOOKUP(__xlnm._FilterDatabase_15717[[#This Row],[SAPSA Number]],Table1[SAPSA number],Table1[Paid up])</f>
        <v>0</v>
      </c>
      <c r="D6" s="39" t="e">
        <f>_xlfn.XLOOKUP(__xlnm._FilterDatabase_15717[[#This Row],[SAPSA Number]],'DS Point summary'!A:A,'DS Point summary'!C:C)</f>
        <v>#N/A</v>
      </c>
      <c r="E6" s="39" t="e">
        <f>_xlfn.XLOOKUP(__xlnm._FilterDatabase_15717[[#This Row],[SAPSA Number]],'DS Point summary'!A:A,'DS Point summary'!D:D)</f>
        <v>#N/A</v>
      </c>
      <c r="F6" s="20" t="e">
        <f>_xlfn.XLOOKUP(__xlnm._FilterDatabase_15717[[#This Row],[SAPSA Number]],'DS Point summary'!A:A,'DS Point summary'!E:E)</f>
        <v>#N/A</v>
      </c>
      <c r="G6" s="17">
        <f>_xlfn.XLOOKUP(__xlnm._FilterDatabase_15717[[#This Row],[SAPSA Number]],'DS Point summary'!A:A,'DS Point summary'!F:F)</f>
        <v>0</v>
      </c>
      <c r="H6" s="19" t="e">
        <f>_xlfn.XLOOKUP(__xlnm._FilterDatabase_15717[[#This Row],[SAPSA Number]],'DS Point summary'!A:A,'DS Point summary'!G:G)</f>
        <v>#N/A</v>
      </c>
      <c r="I6" s="19" t="s">
        <v>372</v>
      </c>
      <c r="J6" s="21">
        <f t="shared" si="1"/>
        <v>0</v>
      </c>
      <c r="K6" s="22">
        <f t="shared" si="2"/>
        <v>0</v>
      </c>
      <c r="L6" s="23">
        <v>0</v>
      </c>
      <c r="M6" s="24">
        <v>0</v>
      </c>
      <c r="N6" s="23">
        <v>0</v>
      </c>
      <c r="O6" s="24">
        <v>0</v>
      </c>
      <c r="P6" s="23">
        <v>0</v>
      </c>
      <c r="Q6" s="24">
        <v>0</v>
      </c>
      <c r="R6" s="23">
        <v>0</v>
      </c>
      <c r="S6" s="24">
        <v>0</v>
      </c>
      <c r="T6" s="23">
        <v>0</v>
      </c>
      <c r="U6" s="24">
        <v>0</v>
      </c>
      <c r="V6" s="23">
        <v>0</v>
      </c>
      <c r="W6" s="24">
        <v>0</v>
      </c>
    </row>
    <row r="7" spans="1:23" ht="14.45" customHeight="1" x14ac:dyDescent="0.25">
      <c r="A7" s="17">
        <f t="shared" si="0"/>
        <v>4</v>
      </c>
      <c r="B7" s="101"/>
      <c r="C7" s="101">
        <f>_xlfn.XLOOKUP(__xlnm._FilterDatabase_15717[[#This Row],[SAPSA Number]],Table1[SAPSA number],Table1[Paid up])</f>
        <v>0</v>
      </c>
      <c r="D7" s="39" t="e">
        <f>_xlfn.XLOOKUP(__xlnm._FilterDatabase_15717[[#This Row],[SAPSA Number]],'DS Point summary'!A:A,'DS Point summary'!C:C)</f>
        <v>#N/A</v>
      </c>
      <c r="E7" s="39" t="e">
        <f>_xlfn.XLOOKUP(__xlnm._FilterDatabase_15717[[#This Row],[SAPSA Number]],'DS Point summary'!A:A,'DS Point summary'!D:D)</f>
        <v>#N/A</v>
      </c>
      <c r="F7" s="20" t="e">
        <f>_xlfn.XLOOKUP(__xlnm._FilterDatabase_15717[[#This Row],[SAPSA Number]],'DS Point summary'!A:A,'DS Point summary'!E:E)</f>
        <v>#N/A</v>
      </c>
      <c r="G7" s="17">
        <f>_xlfn.XLOOKUP(__xlnm._FilterDatabase_15717[[#This Row],[SAPSA Number]],'DS Point summary'!A:A,'DS Point summary'!F:F)</f>
        <v>0</v>
      </c>
      <c r="H7" s="19" t="e">
        <f>_xlfn.XLOOKUP(__xlnm._FilterDatabase_15717[[#This Row],[SAPSA Number]],'DS Point summary'!A:A,'DS Point summary'!G:G)</f>
        <v>#N/A</v>
      </c>
      <c r="I7" s="19" t="s">
        <v>372</v>
      </c>
      <c r="J7" s="21">
        <f t="shared" si="1"/>
        <v>0</v>
      </c>
      <c r="K7" s="22">
        <f t="shared" si="2"/>
        <v>0</v>
      </c>
      <c r="L7" s="23">
        <v>0</v>
      </c>
      <c r="M7" s="24">
        <v>0</v>
      </c>
      <c r="N7" s="23">
        <v>0</v>
      </c>
      <c r="O7" s="24">
        <v>0</v>
      </c>
      <c r="P7" s="23">
        <v>0</v>
      </c>
      <c r="Q7" s="24">
        <v>0</v>
      </c>
      <c r="R7" s="23">
        <v>0</v>
      </c>
      <c r="S7" s="24">
        <v>0</v>
      </c>
      <c r="T7" s="23">
        <v>0</v>
      </c>
      <c r="U7" s="24">
        <v>0</v>
      </c>
      <c r="V7" s="23">
        <v>0</v>
      </c>
      <c r="W7" s="24">
        <v>0</v>
      </c>
    </row>
    <row r="8" spans="1:23" ht="14.45" customHeight="1" x14ac:dyDescent="0.25">
      <c r="A8" s="17">
        <f t="shared" si="0"/>
        <v>4</v>
      </c>
      <c r="B8" s="101"/>
      <c r="C8" s="101">
        <f>_xlfn.XLOOKUP(__xlnm._FilterDatabase_15717[[#This Row],[SAPSA Number]],Table1[SAPSA number],Table1[Paid up])</f>
        <v>0</v>
      </c>
      <c r="D8" s="39" t="e">
        <f>_xlfn.XLOOKUP(__xlnm._FilterDatabase_15717[[#This Row],[SAPSA Number]],'DS Point summary'!A:A,'DS Point summary'!C:C)</f>
        <v>#N/A</v>
      </c>
      <c r="E8" s="39" t="e">
        <f>_xlfn.XLOOKUP(__xlnm._FilterDatabase_15717[[#This Row],[SAPSA Number]],'DS Point summary'!A:A,'DS Point summary'!D:D)</f>
        <v>#N/A</v>
      </c>
      <c r="F8" s="20" t="e">
        <f>_xlfn.XLOOKUP(__xlnm._FilterDatabase_15717[[#This Row],[SAPSA Number]],'DS Point summary'!A:A,'DS Point summary'!E:E)</f>
        <v>#N/A</v>
      </c>
      <c r="G8" s="17">
        <f>_xlfn.XLOOKUP(__xlnm._FilterDatabase_15717[[#This Row],[SAPSA Number]],'DS Point summary'!A:A,'DS Point summary'!F:F)</f>
        <v>0</v>
      </c>
      <c r="H8" s="19" t="e">
        <f>_xlfn.XLOOKUP(__xlnm._FilterDatabase_15717[[#This Row],[SAPSA Number]],'DS Point summary'!A:A,'DS Point summary'!G:G)</f>
        <v>#N/A</v>
      </c>
      <c r="I8" s="19" t="s">
        <v>372</v>
      </c>
      <c r="J8" s="21">
        <f t="shared" si="1"/>
        <v>0</v>
      </c>
      <c r="K8" s="22">
        <f t="shared" si="2"/>
        <v>0</v>
      </c>
      <c r="L8" s="23">
        <v>0</v>
      </c>
      <c r="M8" s="24">
        <v>0</v>
      </c>
      <c r="N8" s="23">
        <v>0</v>
      </c>
      <c r="O8" s="24">
        <v>0</v>
      </c>
      <c r="P8" s="23">
        <v>0</v>
      </c>
      <c r="Q8" s="24">
        <v>0</v>
      </c>
      <c r="R8" s="23">
        <v>0</v>
      </c>
      <c r="S8" s="24">
        <v>0</v>
      </c>
      <c r="T8" s="23">
        <v>0</v>
      </c>
      <c r="U8" s="24">
        <v>0</v>
      </c>
      <c r="V8" s="23">
        <v>0</v>
      </c>
      <c r="W8" s="24">
        <v>0</v>
      </c>
    </row>
    <row r="9" spans="1:23" ht="14.45" customHeight="1" x14ac:dyDescent="0.25">
      <c r="A9" s="17">
        <f t="shared" si="0"/>
        <v>4</v>
      </c>
      <c r="B9" s="101"/>
      <c r="C9" s="101">
        <f>_xlfn.XLOOKUP(__xlnm._FilterDatabase_15717[[#This Row],[SAPSA Number]],Table1[SAPSA number],Table1[Paid up])</f>
        <v>0</v>
      </c>
      <c r="D9" s="39" t="e">
        <f>_xlfn.XLOOKUP(__xlnm._FilterDatabase_15717[[#This Row],[SAPSA Number]],'DS Point summary'!A:A,'DS Point summary'!C:C)</f>
        <v>#N/A</v>
      </c>
      <c r="E9" s="39" t="e">
        <f>_xlfn.XLOOKUP(__xlnm._FilterDatabase_15717[[#This Row],[SAPSA Number]],'DS Point summary'!A:A,'DS Point summary'!D:D)</f>
        <v>#N/A</v>
      </c>
      <c r="F9" s="20" t="e">
        <f>_xlfn.XLOOKUP(__xlnm._FilterDatabase_15717[[#This Row],[SAPSA Number]],'DS Point summary'!A:A,'DS Point summary'!E:E)</f>
        <v>#N/A</v>
      </c>
      <c r="G9" s="17">
        <f>_xlfn.XLOOKUP(__xlnm._FilterDatabase_15717[[#This Row],[SAPSA Number]],'DS Point summary'!A:A,'DS Point summary'!F:F)</f>
        <v>0</v>
      </c>
      <c r="H9" s="19" t="e">
        <f>_xlfn.XLOOKUP(__xlnm._FilterDatabase_15717[[#This Row],[SAPSA Number]],'DS Point summary'!A:A,'DS Point summary'!G:G)</f>
        <v>#N/A</v>
      </c>
      <c r="I9" s="19" t="s">
        <v>372</v>
      </c>
      <c r="J9" s="21">
        <f t="shared" si="1"/>
        <v>0</v>
      </c>
      <c r="K9" s="22">
        <f t="shared" si="2"/>
        <v>0</v>
      </c>
      <c r="L9" s="23">
        <v>0</v>
      </c>
      <c r="M9" s="24">
        <v>0</v>
      </c>
      <c r="N9" s="23">
        <v>0</v>
      </c>
      <c r="O9" s="24">
        <v>0</v>
      </c>
      <c r="P9" s="23">
        <v>0</v>
      </c>
      <c r="Q9" s="24">
        <v>0</v>
      </c>
      <c r="R9" s="23">
        <v>0</v>
      </c>
      <c r="S9" s="24">
        <v>0</v>
      </c>
      <c r="T9" s="23">
        <v>0</v>
      </c>
      <c r="U9" s="24">
        <v>0</v>
      </c>
      <c r="V9" s="23">
        <v>0</v>
      </c>
      <c r="W9" s="24">
        <v>0</v>
      </c>
    </row>
    <row r="10" spans="1:23" ht="14.45" customHeight="1" x14ac:dyDescent="0.25">
      <c r="A10" s="17">
        <f t="shared" si="0"/>
        <v>4</v>
      </c>
      <c r="B10" s="101"/>
      <c r="C10" s="101">
        <f>_xlfn.XLOOKUP(__xlnm._FilterDatabase_15717[[#This Row],[SAPSA Number]],Table1[SAPSA number],Table1[Paid up])</f>
        <v>0</v>
      </c>
      <c r="D10" s="39" t="e">
        <f>_xlfn.XLOOKUP(__xlnm._FilterDatabase_15717[[#This Row],[SAPSA Number]],'DS Point summary'!A:A,'DS Point summary'!C:C)</f>
        <v>#N/A</v>
      </c>
      <c r="E10" s="39" t="e">
        <f>_xlfn.XLOOKUP(__xlnm._FilterDatabase_15717[[#This Row],[SAPSA Number]],'DS Point summary'!A:A,'DS Point summary'!D:D)</f>
        <v>#N/A</v>
      </c>
      <c r="F10" s="20" t="e">
        <f>_xlfn.XLOOKUP(__xlnm._FilterDatabase_15717[[#This Row],[SAPSA Number]],'DS Point summary'!A:A,'DS Point summary'!E:E)</f>
        <v>#N/A</v>
      </c>
      <c r="G10" s="17">
        <f>_xlfn.XLOOKUP(__xlnm._FilterDatabase_15717[[#This Row],[SAPSA Number]],'DS Point summary'!A:A,'DS Point summary'!F:F)</f>
        <v>0</v>
      </c>
      <c r="H10" s="19" t="e">
        <f>_xlfn.XLOOKUP(__xlnm._FilterDatabase_15717[[#This Row],[SAPSA Number]],'DS Point summary'!A:A,'DS Point summary'!G:G)</f>
        <v>#N/A</v>
      </c>
      <c r="I10" s="19" t="s">
        <v>372</v>
      </c>
      <c r="J10" s="21">
        <f t="shared" si="1"/>
        <v>0</v>
      </c>
      <c r="K10" s="22">
        <f t="shared" si="2"/>
        <v>0</v>
      </c>
      <c r="L10" s="23">
        <v>0</v>
      </c>
      <c r="M10" s="24">
        <v>0</v>
      </c>
      <c r="N10" s="23">
        <v>0</v>
      </c>
      <c r="O10" s="24">
        <v>0</v>
      </c>
      <c r="P10" s="23">
        <v>0</v>
      </c>
      <c r="Q10" s="24">
        <v>0</v>
      </c>
      <c r="R10" s="23">
        <v>0</v>
      </c>
      <c r="S10" s="24">
        <v>0</v>
      </c>
      <c r="T10" s="23">
        <v>0</v>
      </c>
      <c r="U10" s="24">
        <v>0</v>
      </c>
      <c r="V10" s="23">
        <v>0</v>
      </c>
      <c r="W10" s="24">
        <v>0</v>
      </c>
    </row>
    <row r="11" spans="1:23" ht="14.45" customHeight="1" x14ac:dyDescent="0.25">
      <c r="A11" s="17">
        <f t="shared" si="0"/>
        <v>4</v>
      </c>
      <c r="B11" s="101"/>
      <c r="C11" s="101">
        <f>_xlfn.XLOOKUP(__xlnm._FilterDatabase_15717[[#This Row],[SAPSA Number]],Table1[SAPSA number],Table1[Paid up])</f>
        <v>0</v>
      </c>
      <c r="D11" s="39" t="e">
        <f>_xlfn.XLOOKUP(__xlnm._FilterDatabase_15717[[#This Row],[SAPSA Number]],'DS Point summary'!A:A,'DS Point summary'!C:C)</f>
        <v>#N/A</v>
      </c>
      <c r="E11" s="39" t="e">
        <f>_xlfn.XLOOKUP(__xlnm._FilterDatabase_15717[[#This Row],[SAPSA Number]],'DS Point summary'!A:A,'DS Point summary'!D:D)</f>
        <v>#N/A</v>
      </c>
      <c r="F11" s="20" t="e">
        <f>_xlfn.XLOOKUP(__xlnm._FilterDatabase_15717[[#This Row],[SAPSA Number]],'DS Point summary'!A:A,'DS Point summary'!E:E)</f>
        <v>#N/A</v>
      </c>
      <c r="G11" s="17">
        <f>_xlfn.XLOOKUP(__xlnm._FilterDatabase_15717[[#This Row],[SAPSA Number]],'DS Point summary'!A:A,'DS Point summary'!F:F)</f>
        <v>0</v>
      </c>
      <c r="H11" s="19" t="e">
        <f>_xlfn.XLOOKUP(__xlnm._FilterDatabase_15717[[#This Row],[SAPSA Number]],'DS Point summary'!A:A,'DS Point summary'!G:G)</f>
        <v>#N/A</v>
      </c>
      <c r="I11" s="19" t="s">
        <v>372</v>
      </c>
      <c r="J11" s="21">
        <f t="shared" si="1"/>
        <v>0</v>
      </c>
      <c r="K11" s="22">
        <f t="shared" si="2"/>
        <v>0</v>
      </c>
      <c r="L11" s="23">
        <v>0</v>
      </c>
      <c r="M11" s="24">
        <v>0</v>
      </c>
      <c r="N11" s="23">
        <v>0</v>
      </c>
      <c r="O11" s="24">
        <v>0</v>
      </c>
      <c r="P11" s="23">
        <v>0</v>
      </c>
      <c r="Q11" s="24">
        <v>0</v>
      </c>
      <c r="R11" s="23">
        <v>0</v>
      </c>
      <c r="S11" s="24">
        <v>0</v>
      </c>
      <c r="T11" s="23">
        <v>0</v>
      </c>
      <c r="U11" s="24">
        <v>0</v>
      </c>
      <c r="V11" s="23">
        <v>0</v>
      </c>
      <c r="W11" s="24">
        <v>0</v>
      </c>
    </row>
    <row r="12" spans="1:23" ht="14.45" customHeight="1" x14ac:dyDescent="0.25">
      <c r="A12" s="17">
        <f t="shared" si="0"/>
        <v>4</v>
      </c>
      <c r="B12" s="101"/>
      <c r="C12" s="101">
        <f>_xlfn.XLOOKUP(__xlnm._FilterDatabase_15717[[#This Row],[SAPSA Number]],Table1[SAPSA number],Table1[Paid up])</f>
        <v>0</v>
      </c>
      <c r="D12" s="39" t="e">
        <f>_xlfn.XLOOKUP(__xlnm._FilterDatabase_15717[[#This Row],[SAPSA Number]],'DS Point summary'!A:A,'DS Point summary'!C:C)</f>
        <v>#N/A</v>
      </c>
      <c r="E12" s="39" t="e">
        <f>_xlfn.XLOOKUP(__xlnm._FilterDatabase_15717[[#This Row],[SAPSA Number]],'DS Point summary'!A:A,'DS Point summary'!D:D)</f>
        <v>#N/A</v>
      </c>
      <c r="F12" s="20" t="e">
        <f>_xlfn.XLOOKUP(__xlnm._FilterDatabase_15717[[#This Row],[SAPSA Number]],'DS Point summary'!A:A,'DS Point summary'!E:E)</f>
        <v>#N/A</v>
      </c>
      <c r="G12" s="17">
        <f>_xlfn.XLOOKUP(__xlnm._FilterDatabase_15717[[#This Row],[SAPSA Number]],'DS Point summary'!A:A,'DS Point summary'!F:F)</f>
        <v>0</v>
      </c>
      <c r="H12" s="19" t="e">
        <f>_xlfn.XLOOKUP(__xlnm._FilterDatabase_15717[[#This Row],[SAPSA Number]],'DS Point summary'!A:A,'DS Point summary'!G:G)</f>
        <v>#N/A</v>
      </c>
      <c r="I12" s="19" t="s">
        <v>372</v>
      </c>
      <c r="J12" s="21">
        <f t="shared" si="1"/>
        <v>0</v>
      </c>
      <c r="K12" s="22">
        <f t="shared" si="2"/>
        <v>0</v>
      </c>
      <c r="L12" s="23">
        <v>0</v>
      </c>
      <c r="M12" s="24">
        <v>0</v>
      </c>
      <c r="N12" s="23">
        <v>0</v>
      </c>
      <c r="O12" s="24">
        <v>0</v>
      </c>
      <c r="P12" s="23">
        <v>0</v>
      </c>
      <c r="Q12" s="24">
        <v>0</v>
      </c>
      <c r="R12" s="23">
        <v>0</v>
      </c>
      <c r="S12" s="24">
        <v>0</v>
      </c>
      <c r="T12" s="23">
        <v>0</v>
      </c>
      <c r="U12" s="24">
        <v>0</v>
      </c>
      <c r="V12" s="23">
        <v>0</v>
      </c>
      <c r="W12" s="24">
        <v>0</v>
      </c>
    </row>
    <row r="13" spans="1:23" ht="14.45" customHeight="1" x14ac:dyDescent="0.25">
      <c r="A13" s="17">
        <f t="shared" si="0"/>
        <v>4</v>
      </c>
      <c r="B13" s="101"/>
      <c r="C13" s="101">
        <f>_xlfn.XLOOKUP(__xlnm._FilterDatabase_15717[[#This Row],[SAPSA Number]],Table1[SAPSA number],Table1[Paid up])</f>
        <v>0</v>
      </c>
      <c r="D13" s="39" t="e">
        <f>_xlfn.XLOOKUP(__xlnm._FilterDatabase_15717[[#This Row],[SAPSA Number]],'DS Point summary'!A:A,'DS Point summary'!C:C)</f>
        <v>#N/A</v>
      </c>
      <c r="E13" s="39" t="e">
        <f>_xlfn.XLOOKUP(__xlnm._FilterDatabase_15717[[#This Row],[SAPSA Number]],'DS Point summary'!A:A,'DS Point summary'!D:D)</f>
        <v>#N/A</v>
      </c>
      <c r="F13" s="20" t="e">
        <f>_xlfn.XLOOKUP(__xlnm._FilterDatabase_15717[[#This Row],[SAPSA Number]],'DS Point summary'!A:A,'DS Point summary'!E:E)</f>
        <v>#N/A</v>
      </c>
      <c r="G13" s="17">
        <f>_xlfn.XLOOKUP(__xlnm._FilterDatabase_15717[[#This Row],[SAPSA Number]],'DS Point summary'!A:A,'DS Point summary'!F:F)</f>
        <v>0</v>
      </c>
      <c r="H13" s="19" t="e">
        <f>_xlfn.XLOOKUP(__xlnm._FilterDatabase_15717[[#This Row],[SAPSA Number]],'DS Point summary'!A:A,'DS Point summary'!G:G)</f>
        <v>#N/A</v>
      </c>
      <c r="I13" s="19" t="s">
        <v>372</v>
      </c>
      <c r="J13" s="21">
        <f t="shared" si="1"/>
        <v>0</v>
      </c>
      <c r="K13" s="22">
        <f t="shared" si="2"/>
        <v>0</v>
      </c>
      <c r="L13" s="23">
        <v>0</v>
      </c>
      <c r="M13" s="24">
        <v>0</v>
      </c>
      <c r="N13" s="23">
        <v>0</v>
      </c>
      <c r="O13" s="24">
        <v>0</v>
      </c>
      <c r="P13" s="23">
        <v>0</v>
      </c>
      <c r="Q13" s="24">
        <v>0</v>
      </c>
      <c r="R13" s="23">
        <v>0</v>
      </c>
      <c r="S13" s="24">
        <v>0</v>
      </c>
      <c r="T13" s="23">
        <v>0</v>
      </c>
      <c r="U13" s="24">
        <v>0</v>
      </c>
      <c r="V13" s="23">
        <v>0</v>
      </c>
      <c r="W13" s="24">
        <v>0</v>
      </c>
    </row>
    <row r="14" spans="1:23" ht="14.45" customHeight="1" x14ac:dyDescent="0.25">
      <c r="A14" s="17">
        <f t="shared" si="0"/>
        <v>4</v>
      </c>
      <c r="B14" s="101"/>
      <c r="C14" s="101">
        <f>_xlfn.XLOOKUP(__xlnm._FilterDatabase_15717[[#This Row],[SAPSA Number]],Table1[SAPSA number],Table1[Paid up])</f>
        <v>0</v>
      </c>
      <c r="D14" s="39" t="e">
        <f>_xlfn.XLOOKUP(__xlnm._FilterDatabase_15717[[#This Row],[SAPSA Number]],'DS Point summary'!A:A,'DS Point summary'!C:C)</f>
        <v>#N/A</v>
      </c>
      <c r="E14" s="39" t="e">
        <f>_xlfn.XLOOKUP(__xlnm._FilterDatabase_15717[[#This Row],[SAPSA Number]],'DS Point summary'!A:A,'DS Point summary'!D:D)</f>
        <v>#N/A</v>
      </c>
      <c r="F14" s="20" t="e">
        <f>_xlfn.XLOOKUP(__xlnm._FilterDatabase_15717[[#This Row],[SAPSA Number]],'DS Point summary'!A:A,'DS Point summary'!E:E)</f>
        <v>#N/A</v>
      </c>
      <c r="G14" s="17">
        <f>_xlfn.XLOOKUP(__xlnm._FilterDatabase_15717[[#This Row],[SAPSA Number]],'DS Point summary'!A:A,'DS Point summary'!F:F)</f>
        <v>0</v>
      </c>
      <c r="H14" s="19" t="e">
        <f>_xlfn.XLOOKUP(__xlnm._FilterDatabase_15717[[#This Row],[SAPSA Number]],'DS Point summary'!A:A,'DS Point summary'!G:G)</f>
        <v>#N/A</v>
      </c>
      <c r="I14" s="19" t="s">
        <v>372</v>
      </c>
      <c r="J14" s="21">
        <f t="shared" si="1"/>
        <v>0</v>
      </c>
      <c r="K14" s="22">
        <f t="shared" si="2"/>
        <v>0</v>
      </c>
      <c r="L14" s="23">
        <v>0</v>
      </c>
      <c r="M14" s="24">
        <v>0</v>
      </c>
      <c r="N14" s="23">
        <v>0</v>
      </c>
      <c r="O14" s="24">
        <v>0</v>
      </c>
      <c r="P14" s="23">
        <v>0</v>
      </c>
      <c r="Q14" s="24">
        <v>0</v>
      </c>
      <c r="R14" s="23">
        <v>0</v>
      </c>
      <c r="S14" s="24">
        <v>0</v>
      </c>
      <c r="T14" s="23">
        <v>0</v>
      </c>
      <c r="U14" s="24">
        <v>0</v>
      </c>
      <c r="V14" s="23">
        <v>0</v>
      </c>
      <c r="W14" s="24">
        <v>0</v>
      </c>
    </row>
    <row r="15" spans="1:23" ht="14.45" customHeight="1" x14ac:dyDescent="0.25">
      <c r="A15" s="17">
        <f t="shared" si="0"/>
        <v>4</v>
      </c>
      <c r="B15" s="101"/>
      <c r="C15" s="101">
        <f>_xlfn.XLOOKUP(__xlnm._FilterDatabase_15717[[#This Row],[SAPSA Number]],Table1[SAPSA number],Table1[Paid up])</f>
        <v>0</v>
      </c>
      <c r="D15" s="39" t="e">
        <f>_xlfn.XLOOKUP(__xlnm._FilterDatabase_15717[[#This Row],[SAPSA Number]],'DS Point summary'!A:A,'DS Point summary'!C:C)</f>
        <v>#N/A</v>
      </c>
      <c r="E15" s="39" t="e">
        <f>_xlfn.XLOOKUP(__xlnm._FilterDatabase_15717[[#This Row],[SAPSA Number]],'DS Point summary'!A:A,'DS Point summary'!D:D)</f>
        <v>#N/A</v>
      </c>
      <c r="F15" s="20" t="e">
        <f>_xlfn.XLOOKUP(__xlnm._FilterDatabase_15717[[#This Row],[SAPSA Number]],'DS Point summary'!A:A,'DS Point summary'!E:E)</f>
        <v>#N/A</v>
      </c>
      <c r="G15" s="17">
        <f>_xlfn.XLOOKUP(__xlnm._FilterDatabase_15717[[#This Row],[SAPSA Number]],'DS Point summary'!A:A,'DS Point summary'!F:F)</f>
        <v>0</v>
      </c>
      <c r="H15" s="19" t="e">
        <f>_xlfn.XLOOKUP(__xlnm._FilterDatabase_15717[[#This Row],[SAPSA Number]],'DS Point summary'!A:A,'DS Point summary'!G:G)</f>
        <v>#N/A</v>
      </c>
      <c r="I15" s="19" t="s">
        <v>372</v>
      </c>
      <c r="J15" s="21">
        <f t="shared" si="1"/>
        <v>0</v>
      </c>
      <c r="K15" s="22">
        <f t="shared" si="2"/>
        <v>0</v>
      </c>
      <c r="L15" s="23">
        <v>0</v>
      </c>
      <c r="M15" s="24">
        <v>0</v>
      </c>
      <c r="N15" s="23">
        <v>0</v>
      </c>
      <c r="O15" s="24">
        <v>0</v>
      </c>
      <c r="P15" s="23">
        <v>0</v>
      </c>
      <c r="Q15" s="24">
        <v>0</v>
      </c>
      <c r="R15" s="23">
        <v>0</v>
      </c>
      <c r="S15" s="24">
        <v>0</v>
      </c>
      <c r="T15" s="23">
        <v>0</v>
      </c>
      <c r="U15" s="24">
        <v>0</v>
      </c>
      <c r="V15" s="23">
        <v>0</v>
      </c>
      <c r="W15" s="24">
        <v>0</v>
      </c>
    </row>
    <row r="16" spans="1:23" ht="14.45" customHeight="1" x14ac:dyDescent="0.25">
      <c r="A16" s="17">
        <f t="shared" si="0"/>
        <v>4</v>
      </c>
      <c r="B16" s="101">
        <v>7271</v>
      </c>
      <c r="C16" s="101" t="str">
        <f>_xlfn.XLOOKUP(__xlnm._FilterDatabase_15717[[#This Row],[SAPSA Number]],Table1[SAPSA number],Table1[Paid up])</f>
        <v>Y</v>
      </c>
      <c r="D16" s="39" t="str">
        <f>_xlfn.XLOOKUP(__xlnm._FilterDatabase_15717[[#This Row],[SAPSA Number]],'DS Point summary'!A:A,'DS Point summary'!C:C)</f>
        <v>Johan</v>
      </c>
      <c r="E16" s="39" t="str">
        <f>_xlfn.XLOOKUP(__xlnm._FilterDatabase_15717[[#This Row],[SAPSA Number]],'DS Point summary'!A:A,'DS Point summary'!D:D)</f>
        <v>Jacobs</v>
      </c>
      <c r="F16" s="20" t="str">
        <f>_xlfn.XLOOKUP(__xlnm._FilterDatabase_15717[[#This Row],[SAPSA Number]],'DS Point summary'!A:A,'DS Point summary'!E:E)</f>
        <v>J</v>
      </c>
      <c r="G16" s="17" t="str">
        <f ca="1">_xlfn.XLOOKUP(__xlnm._FilterDatabase_15717[[#This Row],[SAPSA Number]],'DS Point summary'!A:A,'DS Point summary'!F:F)</f>
        <v xml:space="preserve"> </v>
      </c>
      <c r="H16" s="19">
        <f ca="1">_xlfn.XLOOKUP(__xlnm._FilterDatabase_15717[[#This Row],[SAPSA Number]],'DS Point summary'!A:A,'DS Point summary'!G:G)</f>
        <v>45</v>
      </c>
      <c r="I16" s="19" t="s">
        <v>372</v>
      </c>
      <c r="J16" s="21">
        <f t="shared" si="1"/>
        <v>0</v>
      </c>
      <c r="K16" s="22">
        <f t="shared" si="2"/>
        <v>0</v>
      </c>
      <c r="L16" s="23">
        <v>0</v>
      </c>
      <c r="M16" s="24">
        <v>0</v>
      </c>
      <c r="N16" s="23">
        <v>0</v>
      </c>
      <c r="O16" s="24">
        <v>0</v>
      </c>
      <c r="P16" s="23">
        <v>0</v>
      </c>
      <c r="Q16" s="24">
        <v>0</v>
      </c>
      <c r="R16" s="23">
        <v>0</v>
      </c>
      <c r="S16" s="24">
        <v>0</v>
      </c>
      <c r="T16" s="23">
        <v>0</v>
      </c>
      <c r="U16" s="24">
        <v>0</v>
      </c>
      <c r="V16" s="23">
        <v>0</v>
      </c>
      <c r="W16" s="24">
        <v>0</v>
      </c>
    </row>
    <row r="17" spans="1:23" ht="14.45" customHeight="1" x14ac:dyDescent="0.25">
      <c r="A17" s="17">
        <f t="shared" si="0"/>
        <v>4</v>
      </c>
      <c r="B17" s="18">
        <v>7260</v>
      </c>
      <c r="C17" s="101" t="str">
        <f>_xlfn.XLOOKUP(__xlnm._FilterDatabase_15717[[#This Row],[SAPSA Number]],Table1[SAPSA number],Table1[Paid up])</f>
        <v>Y</v>
      </c>
      <c r="D17" s="39" t="str">
        <f>_xlfn.XLOOKUP(__xlnm._FilterDatabase_15717[[#This Row],[SAPSA Number]],'DS Point summary'!A:A,'DS Point summary'!C:C)</f>
        <v>Glenn</v>
      </c>
      <c r="E17" s="39" t="str">
        <f>_xlfn.XLOOKUP(__xlnm._FilterDatabase_15717[[#This Row],[SAPSA Number]],'DS Point summary'!A:A,'DS Point summary'!D:D)</f>
        <v>Kieser</v>
      </c>
      <c r="F17" s="20" t="str">
        <f>_xlfn.XLOOKUP(__xlnm._FilterDatabase_15717[[#This Row],[SAPSA Number]],'DS Point summary'!A:A,'DS Point summary'!E:E)</f>
        <v>G</v>
      </c>
      <c r="G17" s="17" t="str">
        <f ca="1">_xlfn.XLOOKUP(__xlnm._FilterDatabase_15717[[#This Row],[SAPSA Number]],'DS Point summary'!A:A,'DS Point summary'!F:F)</f>
        <v>S</v>
      </c>
      <c r="H17" s="19">
        <f ca="1">_xlfn.XLOOKUP(__xlnm._FilterDatabase_15717[[#This Row],[SAPSA Number]],'DS Point summary'!A:A,'DS Point summary'!G:G)</f>
        <v>59</v>
      </c>
      <c r="I17" s="19" t="s">
        <v>372</v>
      </c>
      <c r="J17" s="21">
        <f t="shared" si="1"/>
        <v>0</v>
      </c>
      <c r="K17" s="22">
        <f t="shared" si="2"/>
        <v>0</v>
      </c>
      <c r="L17" s="23">
        <v>0</v>
      </c>
      <c r="M17" s="24">
        <v>0</v>
      </c>
      <c r="N17" s="23">
        <v>0</v>
      </c>
      <c r="O17" s="24">
        <v>0</v>
      </c>
      <c r="P17" s="23">
        <v>0</v>
      </c>
      <c r="Q17" s="24">
        <v>0</v>
      </c>
      <c r="R17" s="23">
        <v>0</v>
      </c>
      <c r="S17" s="24">
        <v>0</v>
      </c>
      <c r="T17" s="23">
        <v>0</v>
      </c>
      <c r="U17" s="24">
        <v>0</v>
      </c>
      <c r="V17" s="23">
        <v>0</v>
      </c>
      <c r="W17" s="24">
        <v>0</v>
      </c>
    </row>
    <row r="18" spans="1:23" ht="14.45" customHeight="1" x14ac:dyDescent="0.25">
      <c r="A18" s="17">
        <f t="shared" si="0"/>
        <v>4</v>
      </c>
      <c r="B18" s="100">
        <v>6833</v>
      </c>
      <c r="C18" s="101" t="str">
        <f>_xlfn.XLOOKUP(__xlnm._FilterDatabase_15717[[#This Row],[SAPSA Number]],Table1[SAPSA number],Table1[Paid up])</f>
        <v>Y</v>
      </c>
      <c r="D18" s="39" t="str">
        <f>_xlfn.XLOOKUP(__xlnm._FilterDatabase_15717[[#This Row],[SAPSA Number]],'DS Point summary'!A:A,'DS Point summary'!C:C)</f>
        <v>Heinrich</v>
      </c>
      <c r="E18" s="39" t="str">
        <f>_xlfn.XLOOKUP(__xlnm._FilterDatabase_15717[[#This Row],[SAPSA Number]],'DS Point summary'!A:A,'DS Point summary'!D:D)</f>
        <v>Barnes</v>
      </c>
      <c r="F18" s="20" t="str">
        <f>_xlfn.XLOOKUP(__xlnm._FilterDatabase_15717[[#This Row],[SAPSA Number]],'DS Point summary'!A:A,'DS Point summary'!E:E)</f>
        <v>H</v>
      </c>
      <c r="G18" s="17" t="str">
        <f ca="1">_xlfn.XLOOKUP(__xlnm._FilterDatabase_15717[[#This Row],[SAPSA Number]],'DS Point summary'!A:A,'DS Point summary'!F:F)</f>
        <v xml:space="preserve"> </v>
      </c>
      <c r="H18" s="19">
        <f ca="1">_xlfn.XLOOKUP(__xlnm._FilterDatabase_15717[[#This Row],[SAPSA Number]],'DS Point summary'!A:A,'DS Point summary'!G:G)</f>
        <v>36</v>
      </c>
      <c r="I18" s="19" t="s">
        <v>372</v>
      </c>
      <c r="J18" s="21">
        <f t="shared" si="1"/>
        <v>0</v>
      </c>
      <c r="K18" s="22">
        <f t="shared" si="2"/>
        <v>0</v>
      </c>
      <c r="L18" s="23">
        <v>0</v>
      </c>
      <c r="M18" s="24">
        <v>0</v>
      </c>
      <c r="N18" s="23">
        <v>0</v>
      </c>
      <c r="O18" s="24">
        <v>0</v>
      </c>
      <c r="P18" s="23">
        <v>0</v>
      </c>
      <c r="Q18" s="24">
        <v>0</v>
      </c>
      <c r="R18" s="23">
        <v>0</v>
      </c>
      <c r="S18" s="24">
        <v>0</v>
      </c>
      <c r="T18" s="23">
        <v>0</v>
      </c>
      <c r="U18" s="24">
        <v>0</v>
      </c>
      <c r="V18" s="23">
        <v>0</v>
      </c>
      <c r="W18" s="24">
        <v>0</v>
      </c>
    </row>
    <row r="19" spans="1:23" ht="14.45" customHeight="1" x14ac:dyDescent="0.25">
      <c r="A19" s="17">
        <f t="shared" si="0"/>
        <v>4</v>
      </c>
      <c r="B19" s="100">
        <v>1471</v>
      </c>
      <c r="C19" s="101" t="str">
        <f>_xlfn.XLOOKUP(__xlnm._FilterDatabase_15717[[#This Row],[SAPSA Number]],Table1[SAPSA number],Table1[Paid up])</f>
        <v>Y</v>
      </c>
      <c r="D19" s="39" t="str">
        <f>_xlfn.XLOOKUP(__xlnm._FilterDatabase_15717[[#This Row],[SAPSA Number]],'DS Point summary'!A:A,'DS Point summary'!C:C)</f>
        <v>Nikolaus Phillip Karl</v>
      </c>
      <c r="E19" s="39" t="str">
        <f>_xlfn.XLOOKUP(__xlnm._FilterDatabase_15717[[#This Row],[SAPSA Number]],'DS Point summary'!A:A,'DS Point summary'!D:D)</f>
        <v>Bernhard</v>
      </c>
      <c r="F19" s="20" t="str">
        <f>_xlfn.XLOOKUP(__xlnm._FilterDatabase_15717[[#This Row],[SAPSA Number]],'DS Point summary'!A:A,'DS Point summary'!E:E)</f>
        <v>NPK</v>
      </c>
      <c r="G19" s="17" t="str">
        <f ca="1">_xlfn.XLOOKUP(__xlnm._FilterDatabase_15717[[#This Row],[SAPSA Number]],'DS Point summary'!A:A,'DS Point summary'!F:F)</f>
        <v xml:space="preserve"> </v>
      </c>
      <c r="H19" s="19">
        <f ca="1">_xlfn.XLOOKUP(__xlnm._FilterDatabase_15717[[#This Row],[SAPSA Number]],'DS Point summary'!A:A,'DS Point summary'!G:G)</f>
        <v>41</v>
      </c>
      <c r="I19" s="19" t="s">
        <v>372</v>
      </c>
      <c r="J19" s="21">
        <f t="shared" si="1"/>
        <v>0</v>
      </c>
      <c r="K19" s="22">
        <f t="shared" si="2"/>
        <v>0</v>
      </c>
      <c r="L19" s="23">
        <v>0</v>
      </c>
      <c r="M19" s="24">
        <v>0</v>
      </c>
      <c r="N19" s="23">
        <v>0</v>
      </c>
      <c r="O19" s="24">
        <v>0</v>
      </c>
      <c r="P19" s="23">
        <v>0</v>
      </c>
      <c r="Q19" s="24">
        <v>0</v>
      </c>
      <c r="R19" s="23">
        <v>0</v>
      </c>
      <c r="S19" s="24">
        <v>0</v>
      </c>
      <c r="T19" s="23">
        <v>0</v>
      </c>
      <c r="U19" s="24">
        <v>0</v>
      </c>
      <c r="V19" s="23">
        <v>0</v>
      </c>
      <c r="W19" s="24">
        <v>0</v>
      </c>
    </row>
    <row r="20" spans="1:23" ht="14.45" customHeight="1" x14ac:dyDescent="0.25">
      <c r="A20" s="17">
        <f t="shared" si="0"/>
        <v>4</v>
      </c>
      <c r="B20" s="103">
        <v>4624</v>
      </c>
      <c r="C20" s="101" t="str">
        <f>_xlfn.XLOOKUP(__xlnm._FilterDatabase_15717[[#This Row],[SAPSA Number]],Table1[SAPSA number],Table1[Paid up])</f>
        <v>Y</v>
      </c>
      <c r="D20" s="39" t="str">
        <f>_xlfn.XLOOKUP(__xlnm._FilterDatabase_15717[[#This Row],[SAPSA Number]],'DS Point summary'!A:A,'DS Point summary'!C:C)</f>
        <v>Stephanus Christiaan</v>
      </c>
      <c r="E20" s="39" t="str">
        <f>_xlfn.XLOOKUP(__xlnm._FilterDatabase_15717[[#This Row],[SAPSA Number]],'DS Point summary'!A:A,'DS Point summary'!D:D)</f>
        <v>Bester</v>
      </c>
      <c r="F20" s="20" t="str">
        <f>_xlfn.XLOOKUP(__xlnm._FilterDatabase_15717[[#This Row],[SAPSA Number]],'DS Point summary'!A:A,'DS Point summary'!E:E)</f>
        <v>SC</v>
      </c>
      <c r="G20" s="17" t="str">
        <f ca="1">_xlfn.XLOOKUP(__xlnm._FilterDatabase_15717[[#This Row],[SAPSA Number]],'DS Point summary'!A:A,'DS Point summary'!F:F)</f>
        <v>S</v>
      </c>
      <c r="H20" s="19">
        <f ca="1">_xlfn.XLOOKUP(__xlnm._FilterDatabase_15717[[#This Row],[SAPSA Number]],'DS Point summary'!A:A,'DS Point summary'!G:G)</f>
        <v>56</v>
      </c>
      <c r="I20" s="19" t="s">
        <v>372</v>
      </c>
      <c r="J20" s="21">
        <f t="shared" si="1"/>
        <v>0</v>
      </c>
      <c r="K20" s="22">
        <f t="shared" si="2"/>
        <v>0</v>
      </c>
      <c r="L20" s="23">
        <v>0</v>
      </c>
      <c r="M20" s="24">
        <v>0</v>
      </c>
      <c r="N20" s="23">
        <v>0</v>
      </c>
      <c r="O20" s="24">
        <v>0</v>
      </c>
      <c r="P20" s="23">
        <v>0</v>
      </c>
      <c r="Q20" s="24">
        <v>0</v>
      </c>
      <c r="R20" s="23">
        <v>0</v>
      </c>
      <c r="S20" s="24">
        <v>0</v>
      </c>
      <c r="T20" s="23">
        <v>0</v>
      </c>
      <c r="U20" s="24">
        <v>0</v>
      </c>
      <c r="V20" s="23">
        <v>0</v>
      </c>
      <c r="W20" s="24">
        <v>0</v>
      </c>
    </row>
    <row r="21" spans="1:23" ht="14.45" customHeight="1" x14ac:dyDescent="0.25">
      <c r="A21" s="17">
        <f t="shared" si="0"/>
        <v>4</v>
      </c>
      <c r="B21" s="103">
        <v>3349</v>
      </c>
      <c r="C21" s="101" t="str">
        <f>_xlfn.XLOOKUP(__xlnm._FilterDatabase_15717[[#This Row],[SAPSA Number]],Table1[SAPSA number],Table1[Paid up])</f>
        <v>Y</v>
      </c>
      <c r="D21" s="39" t="str">
        <f>_xlfn.XLOOKUP(__xlnm._FilterDatabase_15717[[#This Row],[SAPSA Number]],'DS Point summary'!A:A,'DS Point summary'!C:C)</f>
        <v>Stefanus Christiaan</v>
      </c>
      <c r="E21" s="39" t="str">
        <f>_xlfn.XLOOKUP(__xlnm._FilterDatabase_15717[[#This Row],[SAPSA Number]],'DS Point summary'!A:A,'DS Point summary'!D:D)</f>
        <v>Bosch</v>
      </c>
      <c r="F21" s="20" t="str">
        <f>_xlfn.XLOOKUP(__xlnm._FilterDatabase_15717[[#This Row],[SAPSA Number]],'DS Point summary'!A:A,'DS Point summary'!E:E)</f>
        <v>SC</v>
      </c>
      <c r="G21" s="17" t="str">
        <f ca="1">_xlfn.XLOOKUP(__xlnm._FilterDatabase_15717[[#This Row],[SAPSA Number]],'DS Point summary'!A:A,'DS Point summary'!F:F)</f>
        <v>S</v>
      </c>
      <c r="H21" s="19">
        <f ca="1">_xlfn.XLOOKUP(__xlnm._FilterDatabase_15717[[#This Row],[SAPSA Number]],'DS Point summary'!A:A,'DS Point summary'!G:G)</f>
        <v>52</v>
      </c>
      <c r="I21" s="19" t="s">
        <v>372</v>
      </c>
      <c r="J21" s="21">
        <f t="shared" si="1"/>
        <v>0</v>
      </c>
      <c r="K21" s="22">
        <f t="shared" si="2"/>
        <v>0</v>
      </c>
      <c r="L21" s="23">
        <v>0</v>
      </c>
      <c r="M21" s="24">
        <v>0</v>
      </c>
      <c r="N21" s="23">
        <v>0</v>
      </c>
      <c r="O21" s="24">
        <v>0</v>
      </c>
      <c r="P21" s="23">
        <v>0</v>
      </c>
      <c r="Q21" s="24">
        <v>0</v>
      </c>
      <c r="R21" s="23">
        <v>0</v>
      </c>
      <c r="S21" s="24">
        <v>0</v>
      </c>
      <c r="T21" s="23">
        <v>0</v>
      </c>
      <c r="U21" s="24">
        <v>0</v>
      </c>
      <c r="V21" s="23">
        <v>0</v>
      </c>
      <c r="W21" s="24">
        <v>0</v>
      </c>
    </row>
    <row r="22" spans="1:23" ht="14.45" customHeight="1" x14ac:dyDescent="0.25">
      <c r="A22" s="17">
        <f>RANK(K22,K$2:K$160,0)</f>
        <v>4</v>
      </c>
      <c r="B22" s="18">
        <v>4621</v>
      </c>
      <c r="C22" s="101" t="str">
        <f>_xlfn.XLOOKUP(__xlnm._FilterDatabase_15717[[#This Row],[SAPSA Number]],Table1[SAPSA number],Table1[Paid up])</f>
        <v>Y</v>
      </c>
      <c r="D22" s="39" t="str">
        <f>_xlfn.XLOOKUP(__xlnm._FilterDatabase_15717[[#This Row],[SAPSA Number]],'DS Point summary'!A:A,'DS Point summary'!C:C)</f>
        <v>Colin</v>
      </c>
      <c r="E22" s="39" t="str">
        <f>_xlfn.XLOOKUP(__xlnm._FilterDatabase_15717[[#This Row],[SAPSA Number]],'DS Point summary'!A:A,'DS Point summary'!D:D)</f>
        <v>Bowring</v>
      </c>
      <c r="F22" s="20" t="str">
        <f>_xlfn.XLOOKUP(__xlnm._FilterDatabase_15717[[#This Row],[SAPSA Number]],'DS Point summary'!A:A,'DS Point summary'!E:E)</f>
        <v>C</v>
      </c>
      <c r="G22" s="17" t="str">
        <f ca="1">_xlfn.XLOOKUP(__xlnm._FilterDatabase_15717[[#This Row],[SAPSA Number]],'DS Point summary'!A:A,'DS Point summary'!F:F)</f>
        <v>SS</v>
      </c>
      <c r="H22" s="19">
        <f ca="1">_xlfn.XLOOKUP(__xlnm._FilterDatabase_15717[[#This Row],[SAPSA Number]],'DS Point summary'!A:A,'DS Point summary'!G:G)</f>
        <v>62</v>
      </c>
      <c r="I22" s="19" t="s">
        <v>372</v>
      </c>
      <c r="J22" s="21">
        <f t="shared" si="1"/>
        <v>0</v>
      </c>
      <c r="K22" s="22">
        <f t="shared" si="2"/>
        <v>0</v>
      </c>
      <c r="L22" s="23">
        <v>0</v>
      </c>
      <c r="M22" s="24">
        <v>0</v>
      </c>
      <c r="N22" s="23">
        <v>0</v>
      </c>
      <c r="O22" s="24">
        <v>0</v>
      </c>
      <c r="P22" s="23">
        <v>0</v>
      </c>
      <c r="Q22" s="24">
        <v>0</v>
      </c>
      <c r="R22" s="23">
        <v>0</v>
      </c>
      <c r="S22" s="24">
        <v>0</v>
      </c>
      <c r="T22" s="23">
        <v>0</v>
      </c>
      <c r="U22" s="24">
        <v>0</v>
      </c>
      <c r="V22" s="23">
        <v>0</v>
      </c>
      <c r="W22" s="24">
        <v>0</v>
      </c>
    </row>
    <row r="23" spans="1:23" ht="14.45" customHeight="1" x14ac:dyDescent="0.25">
      <c r="A23" s="17">
        <f t="shared" ref="A23:A54" si="3">RANK(K23,K$2:K$141,0)</f>
        <v>4</v>
      </c>
      <c r="B23" s="18">
        <v>3338</v>
      </c>
      <c r="C23" s="101" t="str">
        <f>_xlfn.XLOOKUP(__xlnm._FilterDatabase_15717[[#This Row],[SAPSA Number]],Table1[SAPSA number],Table1[Paid up])</f>
        <v>Y</v>
      </c>
      <c r="D23" s="39" t="str">
        <f>_xlfn.XLOOKUP(__xlnm._FilterDatabase_15717[[#This Row],[SAPSA Number]],'DS Point summary'!A:A,'DS Point summary'!C:C)</f>
        <v>Carl Johann</v>
      </c>
      <c r="E23" s="39" t="str">
        <f>_xlfn.XLOOKUP(__xlnm._FilterDatabase_15717[[#This Row],[SAPSA Number]],'DS Point summary'!A:A,'DS Point summary'!D:D)</f>
        <v>Brandt</v>
      </c>
      <c r="F23" s="20" t="str">
        <f>_xlfn.XLOOKUP(__xlnm._FilterDatabase_15717[[#This Row],[SAPSA Number]],'DS Point summary'!A:A,'DS Point summary'!E:E)</f>
        <v>CJ</v>
      </c>
      <c r="G23" s="17" t="str">
        <f ca="1">_xlfn.XLOOKUP(__xlnm._FilterDatabase_15717[[#This Row],[SAPSA Number]],'DS Point summary'!A:A,'DS Point summary'!F:F)</f>
        <v>S</v>
      </c>
      <c r="H23" s="19">
        <f ca="1">_xlfn.XLOOKUP(__xlnm._FilterDatabase_15717[[#This Row],[SAPSA Number]],'DS Point summary'!A:A,'DS Point summary'!G:G)</f>
        <v>53</v>
      </c>
      <c r="I23" s="19" t="s">
        <v>372</v>
      </c>
      <c r="J23" s="21">
        <f t="shared" si="1"/>
        <v>0</v>
      </c>
      <c r="K23" s="22">
        <f t="shared" si="2"/>
        <v>0</v>
      </c>
      <c r="L23" s="23">
        <v>0</v>
      </c>
      <c r="M23" s="24">
        <v>0</v>
      </c>
      <c r="N23" s="23">
        <v>0</v>
      </c>
      <c r="O23" s="24">
        <v>0</v>
      </c>
      <c r="P23" s="23">
        <v>0</v>
      </c>
      <c r="Q23" s="24">
        <v>0</v>
      </c>
      <c r="R23" s="23">
        <v>0</v>
      </c>
      <c r="S23" s="24">
        <v>0</v>
      </c>
      <c r="T23" s="23">
        <v>0</v>
      </c>
      <c r="U23" s="24">
        <v>0</v>
      </c>
      <c r="V23" s="23">
        <v>0</v>
      </c>
      <c r="W23" s="24">
        <v>0</v>
      </c>
    </row>
    <row r="24" spans="1:23" ht="14.45" customHeight="1" x14ac:dyDescent="0.25">
      <c r="A24" s="17">
        <f t="shared" si="3"/>
        <v>4</v>
      </c>
      <c r="B24" s="100">
        <v>3350</v>
      </c>
      <c r="C24" s="101" t="str">
        <f>_xlfn.XLOOKUP(__xlnm._FilterDatabase_15717[[#This Row],[SAPSA Number]],Table1[SAPSA number],Table1[Paid up])</f>
        <v>Y</v>
      </c>
      <c r="D24" s="39" t="str">
        <f>_xlfn.XLOOKUP(__xlnm._FilterDatabase_15717[[#This Row],[SAPSA Number]],'DS Point summary'!A:A,'DS Point summary'!C:C)</f>
        <v>Conrad Ernest</v>
      </c>
      <c r="E24" s="39" t="str">
        <f>_xlfn.XLOOKUP(__xlnm._FilterDatabase_15717[[#This Row],[SAPSA Number]],'DS Point summary'!A:A,'DS Point summary'!D:D)</f>
        <v>Brandt</v>
      </c>
      <c r="F24" s="20" t="str">
        <f>_xlfn.XLOOKUP(__xlnm._FilterDatabase_15717[[#This Row],[SAPSA Number]],'DS Point summary'!A:A,'DS Point summary'!E:E)</f>
        <v>CE</v>
      </c>
      <c r="G24" s="17" t="str">
        <f ca="1">_xlfn.XLOOKUP(__xlnm._FilterDatabase_15717[[#This Row],[SAPSA Number]],'DS Point summary'!A:A,'DS Point summary'!F:F)</f>
        <v>S</v>
      </c>
      <c r="H24" s="19">
        <f ca="1">_xlfn.XLOOKUP(__xlnm._FilterDatabase_15717[[#This Row],[SAPSA Number]],'DS Point summary'!A:A,'DS Point summary'!G:G)</f>
        <v>50</v>
      </c>
      <c r="I24" s="19" t="s">
        <v>372</v>
      </c>
      <c r="J24" s="21">
        <f t="shared" si="1"/>
        <v>0</v>
      </c>
      <c r="K24" s="22">
        <f t="shared" si="2"/>
        <v>0</v>
      </c>
      <c r="L24" s="23">
        <v>0</v>
      </c>
      <c r="M24" s="24">
        <v>0</v>
      </c>
      <c r="N24" s="23">
        <v>0</v>
      </c>
      <c r="O24" s="24">
        <v>0</v>
      </c>
      <c r="P24" s="23">
        <v>0</v>
      </c>
      <c r="Q24" s="24">
        <v>0</v>
      </c>
      <c r="R24" s="23">
        <v>0</v>
      </c>
      <c r="S24" s="24">
        <v>0</v>
      </c>
      <c r="T24" s="23">
        <v>0</v>
      </c>
      <c r="U24" s="24">
        <v>0</v>
      </c>
      <c r="V24" s="23">
        <v>0</v>
      </c>
      <c r="W24" s="24">
        <v>0</v>
      </c>
    </row>
    <row r="25" spans="1:23" ht="14.45" customHeight="1" x14ac:dyDescent="0.25">
      <c r="A25" s="17">
        <f t="shared" si="3"/>
        <v>4</v>
      </c>
      <c r="B25" s="100">
        <v>3576</v>
      </c>
      <c r="C25" s="101" t="str">
        <f>_xlfn.XLOOKUP(__xlnm._FilterDatabase_15717[[#This Row],[SAPSA Number]],Table1[SAPSA number],Table1[Paid up])</f>
        <v>Y</v>
      </c>
      <c r="D25" s="39" t="str">
        <f>_xlfn.XLOOKUP(__xlnm._FilterDatabase_15717[[#This Row],[SAPSA Number]],'DS Point summary'!A:A,'DS Point summary'!C:C)</f>
        <v>Christoff Mechiel</v>
      </c>
      <c r="E25" s="39" t="str">
        <f>_xlfn.XLOOKUP(__xlnm._FilterDatabase_15717[[#This Row],[SAPSA Number]],'DS Point summary'!A:A,'DS Point summary'!D:D)</f>
        <v>Brandt</v>
      </c>
      <c r="F25" s="20" t="str">
        <f>_xlfn.XLOOKUP(__xlnm._FilterDatabase_15717[[#This Row],[SAPSA Number]],'DS Point summary'!A:A,'DS Point summary'!E:E)</f>
        <v>CM</v>
      </c>
      <c r="G25" s="17" t="str">
        <f ca="1">_xlfn.XLOOKUP(__xlnm._FilterDatabase_15717[[#This Row],[SAPSA Number]],'DS Point summary'!A:A,'DS Point summary'!F:F)</f>
        <v xml:space="preserve"> </v>
      </c>
      <c r="H25" s="19">
        <f ca="1">_xlfn.XLOOKUP(__xlnm._FilterDatabase_15717[[#This Row],[SAPSA Number]],'DS Point summary'!A:A,'DS Point summary'!G:G)</f>
        <v>46</v>
      </c>
      <c r="I25" s="19" t="s">
        <v>372</v>
      </c>
      <c r="J25" s="21">
        <f t="shared" si="1"/>
        <v>0</v>
      </c>
      <c r="K25" s="22">
        <f t="shared" si="2"/>
        <v>0</v>
      </c>
      <c r="L25" s="23">
        <v>0</v>
      </c>
      <c r="M25" s="24">
        <v>0</v>
      </c>
      <c r="N25" s="23">
        <v>0</v>
      </c>
      <c r="O25" s="24">
        <v>0</v>
      </c>
      <c r="P25" s="23">
        <v>0</v>
      </c>
      <c r="Q25" s="24">
        <v>0</v>
      </c>
      <c r="R25" s="23">
        <v>0</v>
      </c>
      <c r="S25" s="24">
        <v>0</v>
      </c>
      <c r="T25" s="23">
        <v>0</v>
      </c>
      <c r="U25" s="24">
        <v>0</v>
      </c>
      <c r="V25" s="23">
        <v>0</v>
      </c>
      <c r="W25" s="24">
        <v>0</v>
      </c>
    </row>
    <row r="26" spans="1:23" ht="14.45" customHeight="1" x14ac:dyDescent="0.25">
      <c r="A26" s="17">
        <f t="shared" si="3"/>
        <v>4</v>
      </c>
      <c r="B26" s="100">
        <v>3577</v>
      </c>
      <c r="C26" s="101" t="str">
        <f>_xlfn.XLOOKUP(__xlnm._FilterDatabase_15717[[#This Row],[SAPSA Number]],Table1[SAPSA number],Table1[Paid up])</f>
        <v>Y</v>
      </c>
      <c r="D26" s="39" t="str">
        <f>_xlfn.XLOOKUP(__xlnm._FilterDatabase_15717[[#This Row],[SAPSA Number]],'DS Point summary'!A:A,'DS Point summary'!C:C)</f>
        <v>Werner</v>
      </c>
      <c r="E26" s="39" t="str">
        <f>_xlfn.XLOOKUP(__xlnm._FilterDatabase_15717[[#This Row],[SAPSA Number]],'DS Point summary'!A:A,'DS Point summary'!D:D)</f>
        <v>Britz</v>
      </c>
      <c r="F26" s="20" t="str">
        <f>_xlfn.XLOOKUP(__xlnm._FilterDatabase_15717[[#This Row],[SAPSA Number]],'DS Point summary'!A:A,'DS Point summary'!E:E)</f>
        <v>W</v>
      </c>
      <c r="G26" s="17" t="str">
        <f ca="1">_xlfn.XLOOKUP(__xlnm._FilterDatabase_15717[[#This Row],[SAPSA Number]],'DS Point summary'!A:A,'DS Point summary'!F:F)</f>
        <v xml:space="preserve"> </v>
      </c>
      <c r="H26" s="19">
        <f ca="1">_xlfn.XLOOKUP(__xlnm._FilterDatabase_15717[[#This Row],[SAPSA Number]],'DS Point summary'!A:A,'DS Point summary'!G:G)</f>
        <v>43</v>
      </c>
      <c r="I26" s="19" t="s">
        <v>372</v>
      </c>
      <c r="J26" s="21">
        <f t="shared" si="1"/>
        <v>0</v>
      </c>
      <c r="K26" s="22">
        <f t="shared" si="2"/>
        <v>0</v>
      </c>
      <c r="L26" s="23">
        <v>0</v>
      </c>
      <c r="M26" s="24">
        <v>0</v>
      </c>
      <c r="N26" s="23">
        <v>0</v>
      </c>
      <c r="O26" s="24">
        <v>0</v>
      </c>
      <c r="P26" s="23">
        <v>0</v>
      </c>
      <c r="Q26" s="24">
        <v>0</v>
      </c>
      <c r="R26" s="23">
        <v>0</v>
      </c>
      <c r="S26" s="24">
        <v>0</v>
      </c>
      <c r="T26" s="23">
        <v>0</v>
      </c>
      <c r="U26" s="24">
        <v>0</v>
      </c>
      <c r="V26" s="23">
        <v>0</v>
      </c>
      <c r="W26" s="24">
        <v>0</v>
      </c>
    </row>
    <row r="27" spans="1:23" ht="14.45" customHeight="1" x14ac:dyDescent="0.25">
      <c r="A27" s="17">
        <f t="shared" si="3"/>
        <v>4</v>
      </c>
      <c r="B27" s="101">
        <v>5304</v>
      </c>
      <c r="C27" s="101" t="str">
        <f>_xlfn.XLOOKUP(__xlnm._FilterDatabase_15717[[#This Row],[SAPSA Number]],Table1[SAPSA number],Table1[Paid up])</f>
        <v>Y</v>
      </c>
      <c r="D27" s="39" t="str">
        <f>_xlfn.XLOOKUP(__xlnm._FilterDatabase_15717[[#This Row],[SAPSA Number]],'DS Point summary'!A:A,'DS Point summary'!C:C)</f>
        <v>Johan Gerard</v>
      </c>
      <c r="E27" s="39" t="str">
        <f>_xlfn.XLOOKUP(__xlnm._FilterDatabase_15717[[#This Row],[SAPSA Number]],'DS Point summary'!A:A,'DS Point summary'!D:D)</f>
        <v>Bultman</v>
      </c>
      <c r="F27" s="20" t="str">
        <f>_xlfn.XLOOKUP(__xlnm._FilterDatabase_15717[[#This Row],[SAPSA Number]],'DS Point summary'!A:A,'DS Point summary'!E:E)</f>
        <v>JG</v>
      </c>
      <c r="G27" s="17" t="str">
        <f ca="1">_xlfn.XLOOKUP(__xlnm._FilterDatabase_15717[[#This Row],[SAPSA Number]],'DS Point summary'!A:A,'DS Point summary'!F:F)</f>
        <v xml:space="preserve"> </v>
      </c>
      <c r="H27" s="19">
        <f ca="1">_xlfn.XLOOKUP(__xlnm._FilterDatabase_15717[[#This Row],[SAPSA Number]],'DS Point summary'!A:A,'DS Point summary'!G:G)</f>
        <v>40</v>
      </c>
      <c r="I27" s="19" t="s">
        <v>372</v>
      </c>
      <c r="J27" s="21">
        <f t="shared" si="1"/>
        <v>0</v>
      </c>
      <c r="K27" s="22">
        <f t="shared" si="2"/>
        <v>0</v>
      </c>
      <c r="L27" s="23">
        <v>0</v>
      </c>
      <c r="M27" s="24">
        <v>0</v>
      </c>
      <c r="N27" s="23">
        <v>0</v>
      </c>
      <c r="O27" s="24">
        <v>0</v>
      </c>
      <c r="P27" s="23">
        <v>0</v>
      </c>
      <c r="Q27" s="24">
        <v>0</v>
      </c>
      <c r="R27" s="23">
        <v>0</v>
      </c>
      <c r="S27" s="24">
        <v>0</v>
      </c>
      <c r="T27" s="23">
        <v>0</v>
      </c>
      <c r="U27" s="24">
        <v>0</v>
      </c>
      <c r="V27" s="23">
        <v>0</v>
      </c>
      <c r="W27" s="24">
        <v>0</v>
      </c>
    </row>
    <row r="28" spans="1:23" ht="14.45" customHeight="1" x14ac:dyDescent="0.25">
      <c r="A28" s="17">
        <f t="shared" si="3"/>
        <v>4</v>
      </c>
      <c r="B28" s="100">
        <v>259</v>
      </c>
      <c r="C28" s="101" t="str">
        <f>_xlfn.XLOOKUP(__xlnm._FilterDatabase_15717[[#This Row],[SAPSA Number]],Table1[SAPSA number],Table1[Paid up])</f>
        <v>Y</v>
      </c>
      <c r="D28" s="39" t="str">
        <f>_xlfn.XLOOKUP(__xlnm._FilterDatabase_15717[[#This Row],[SAPSA Number]],'DS Point summary'!A:A,'DS Point summary'!C:C)</f>
        <v>Kathleen Beresford</v>
      </c>
      <c r="E28" s="39" t="str">
        <f>_xlfn.XLOOKUP(__xlnm._FilterDatabase_15717[[#This Row],[SAPSA Number]],'DS Point summary'!A:A,'DS Point summary'!D:D)</f>
        <v>Carter</v>
      </c>
      <c r="F28" s="20" t="str">
        <f>_xlfn.XLOOKUP(__xlnm._FilterDatabase_15717[[#This Row],[SAPSA Number]],'DS Point summary'!A:A,'DS Point summary'!E:E)</f>
        <v>KB</v>
      </c>
      <c r="G28" s="17" t="str">
        <f>_xlfn.XLOOKUP(__xlnm._FilterDatabase_15717[[#This Row],[SAPSA Number]],'DS Point summary'!A:A,'DS Point summary'!F:F)</f>
        <v>Lady</v>
      </c>
      <c r="H28" s="19">
        <f ca="1">_xlfn.XLOOKUP(__xlnm._FilterDatabase_15717[[#This Row],[SAPSA Number]],'DS Point summary'!A:A,'DS Point summary'!G:G)</f>
        <v>38</v>
      </c>
      <c r="I28" s="19" t="s">
        <v>372</v>
      </c>
      <c r="J28" s="21">
        <f t="shared" si="1"/>
        <v>0</v>
      </c>
      <c r="K28" s="22">
        <f t="shared" si="2"/>
        <v>0</v>
      </c>
      <c r="L28" s="23">
        <v>0</v>
      </c>
      <c r="M28" s="24">
        <v>0</v>
      </c>
      <c r="N28" s="23">
        <v>0</v>
      </c>
      <c r="O28" s="24">
        <v>0</v>
      </c>
      <c r="P28" s="23">
        <v>0</v>
      </c>
      <c r="Q28" s="24">
        <v>0</v>
      </c>
      <c r="R28" s="23">
        <v>0</v>
      </c>
      <c r="S28" s="24">
        <v>0</v>
      </c>
      <c r="T28" s="23">
        <v>0</v>
      </c>
      <c r="U28" s="24">
        <v>0</v>
      </c>
      <c r="V28" s="23">
        <v>0</v>
      </c>
      <c r="W28" s="24">
        <v>0</v>
      </c>
    </row>
    <row r="29" spans="1:23" ht="14.45" customHeight="1" x14ac:dyDescent="0.25">
      <c r="A29" s="17">
        <f t="shared" si="3"/>
        <v>4</v>
      </c>
      <c r="B29" s="102">
        <v>4316</v>
      </c>
      <c r="C29" s="101" t="str">
        <f>_xlfn.XLOOKUP(__xlnm._FilterDatabase_15717[[#This Row],[SAPSA Number]],Table1[SAPSA number],Table1[Paid up])</f>
        <v>Y</v>
      </c>
      <c r="D29" s="39" t="str">
        <f>_xlfn.XLOOKUP(__xlnm._FilterDatabase_15717[[#This Row],[SAPSA Number]],'DS Point summary'!A:A,'DS Point summary'!C:C)</f>
        <v>Wilhelm Jacobus</v>
      </c>
      <c r="E29" s="39" t="str">
        <f>_xlfn.XLOOKUP(__xlnm._FilterDatabase_15717[[#This Row],[SAPSA Number]],'DS Point summary'!A:A,'DS Point summary'!D:D)</f>
        <v>Coetzee</v>
      </c>
      <c r="F29" s="20" t="str">
        <f>_xlfn.XLOOKUP(__xlnm._FilterDatabase_15717[[#This Row],[SAPSA Number]],'DS Point summary'!A:A,'DS Point summary'!E:E)</f>
        <v>WJ</v>
      </c>
      <c r="G29" s="17" t="str">
        <f ca="1">_xlfn.XLOOKUP(__xlnm._FilterDatabase_15717[[#This Row],[SAPSA Number]],'DS Point summary'!A:A,'DS Point summary'!F:F)</f>
        <v>S</v>
      </c>
      <c r="H29" s="19">
        <f ca="1">_xlfn.XLOOKUP(__xlnm._FilterDatabase_15717[[#This Row],[SAPSA Number]],'DS Point summary'!A:A,'DS Point summary'!G:G)</f>
        <v>54</v>
      </c>
      <c r="I29" s="19" t="s">
        <v>372</v>
      </c>
      <c r="J29" s="21">
        <f t="shared" si="1"/>
        <v>0</v>
      </c>
      <c r="K29" s="22">
        <f t="shared" si="2"/>
        <v>0</v>
      </c>
      <c r="L29" s="23">
        <v>0</v>
      </c>
      <c r="M29" s="24">
        <v>0</v>
      </c>
      <c r="N29" s="23">
        <v>0</v>
      </c>
      <c r="O29" s="24">
        <v>0</v>
      </c>
      <c r="P29" s="23">
        <v>0</v>
      </c>
      <c r="Q29" s="24">
        <v>0</v>
      </c>
      <c r="R29" s="23">
        <v>0</v>
      </c>
      <c r="S29" s="24">
        <v>0</v>
      </c>
      <c r="T29" s="23">
        <v>0</v>
      </c>
      <c r="U29" s="24">
        <v>0</v>
      </c>
      <c r="V29" s="23">
        <v>0</v>
      </c>
      <c r="W29" s="24">
        <v>0</v>
      </c>
    </row>
    <row r="30" spans="1:23" ht="14.45" customHeight="1" x14ac:dyDescent="0.25">
      <c r="A30" s="17">
        <f t="shared" si="3"/>
        <v>4</v>
      </c>
      <c r="B30" s="100">
        <v>591</v>
      </c>
      <c r="C30" s="101" t="str">
        <f>_xlfn.XLOOKUP(__xlnm._FilterDatabase_15717[[#This Row],[SAPSA Number]],Table1[SAPSA number],Table1[Paid up])</f>
        <v>Y</v>
      </c>
      <c r="D30" s="39" t="str">
        <f>_xlfn.XLOOKUP(__xlnm._FilterDatabase_15717[[#This Row],[SAPSA Number]],'DS Point summary'!A:A,'DS Point summary'!C:C)</f>
        <v>Enrico</v>
      </c>
      <c r="E30" s="39" t="str">
        <f>_xlfn.XLOOKUP(__xlnm._FilterDatabase_15717[[#This Row],[SAPSA Number]],'DS Point summary'!A:A,'DS Point summary'!D:D)</f>
        <v>Cupido</v>
      </c>
      <c r="F30" s="20" t="str">
        <f>_xlfn.XLOOKUP(__xlnm._FilterDatabase_15717[[#This Row],[SAPSA Number]],'DS Point summary'!A:A,'DS Point summary'!E:E)</f>
        <v>E</v>
      </c>
      <c r="G30" s="17" t="str">
        <f ca="1">_xlfn.XLOOKUP(__xlnm._FilterDatabase_15717[[#This Row],[SAPSA Number]],'DS Point summary'!A:A,'DS Point summary'!F:F)</f>
        <v>GS</v>
      </c>
      <c r="H30" s="19">
        <f ca="1">_xlfn.XLOOKUP(__xlnm._FilterDatabase_15717[[#This Row],[SAPSA Number]],'DS Point summary'!A:A,'DS Point summary'!G:G)</f>
        <v>74</v>
      </c>
      <c r="I30" s="19" t="s">
        <v>372</v>
      </c>
      <c r="J30" s="21">
        <f t="shared" si="1"/>
        <v>0</v>
      </c>
      <c r="K30" s="22">
        <f t="shared" si="2"/>
        <v>0</v>
      </c>
      <c r="L30" s="23">
        <v>0</v>
      </c>
      <c r="M30" s="24">
        <v>0</v>
      </c>
      <c r="N30" s="23">
        <v>0</v>
      </c>
      <c r="O30" s="24">
        <v>0</v>
      </c>
      <c r="P30" s="23">
        <v>0</v>
      </c>
      <c r="Q30" s="24">
        <v>0</v>
      </c>
      <c r="R30" s="23">
        <v>0</v>
      </c>
      <c r="S30" s="24">
        <v>0</v>
      </c>
      <c r="T30" s="23">
        <v>0</v>
      </c>
      <c r="U30" s="24">
        <v>0</v>
      </c>
      <c r="V30" s="23">
        <v>0</v>
      </c>
      <c r="W30" s="24">
        <v>0</v>
      </c>
    </row>
    <row r="31" spans="1:23" ht="14.45" customHeight="1" x14ac:dyDescent="0.25">
      <c r="A31" s="17">
        <f t="shared" si="3"/>
        <v>4</v>
      </c>
      <c r="B31" s="100">
        <v>601</v>
      </c>
      <c r="C31" s="101" t="str">
        <f>_xlfn.XLOOKUP(__xlnm._FilterDatabase_15717[[#This Row],[SAPSA Number]],Table1[SAPSA number],Table1[Paid up])</f>
        <v>Y</v>
      </c>
      <c r="D31" s="39" t="str">
        <f>_xlfn.XLOOKUP(__xlnm._FilterDatabase_15717[[#This Row],[SAPSA Number]],'DS Point summary'!A:A,'DS Point summary'!C:C)</f>
        <v>Piero</v>
      </c>
      <c r="E31" s="39" t="str">
        <f>_xlfn.XLOOKUP(__xlnm._FilterDatabase_15717[[#This Row],[SAPSA Number]],'DS Point summary'!A:A,'DS Point summary'!D:D)</f>
        <v>Cupido</v>
      </c>
      <c r="F31" s="20" t="str">
        <f>_xlfn.XLOOKUP(__xlnm._FilterDatabase_15717[[#This Row],[SAPSA Number]],'DS Point summary'!A:A,'DS Point summary'!E:E)</f>
        <v>P</v>
      </c>
      <c r="G31" s="17" t="str">
        <f ca="1">_xlfn.XLOOKUP(__xlnm._FilterDatabase_15717[[#This Row],[SAPSA Number]],'DS Point summary'!A:A,'DS Point summary'!F:F)</f>
        <v xml:space="preserve"> </v>
      </c>
      <c r="H31" s="19">
        <f ca="1">_xlfn.XLOOKUP(__xlnm._FilterDatabase_15717[[#This Row],[SAPSA Number]],'DS Point summary'!A:A,'DS Point summary'!G:G)</f>
        <v>46</v>
      </c>
      <c r="I31" s="19" t="s">
        <v>372</v>
      </c>
      <c r="J31" s="21">
        <f t="shared" si="1"/>
        <v>0</v>
      </c>
      <c r="K31" s="22">
        <f t="shared" si="2"/>
        <v>0</v>
      </c>
      <c r="L31" s="23">
        <v>0</v>
      </c>
      <c r="M31" s="24">
        <v>0</v>
      </c>
      <c r="N31" s="23">
        <v>0</v>
      </c>
      <c r="O31" s="24">
        <v>0</v>
      </c>
      <c r="P31" s="23">
        <v>0</v>
      </c>
      <c r="Q31" s="24">
        <v>0</v>
      </c>
      <c r="R31" s="23">
        <v>0</v>
      </c>
      <c r="S31" s="24">
        <v>0</v>
      </c>
      <c r="T31" s="23">
        <v>0</v>
      </c>
      <c r="U31" s="24">
        <v>0</v>
      </c>
      <c r="V31" s="23">
        <v>0</v>
      </c>
      <c r="W31" s="24">
        <v>0</v>
      </c>
    </row>
    <row r="32" spans="1:23" ht="14.45" customHeight="1" x14ac:dyDescent="0.25">
      <c r="A32" s="17">
        <f t="shared" si="3"/>
        <v>4</v>
      </c>
      <c r="B32" s="100">
        <v>6225</v>
      </c>
      <c r="C32" s="101" t="str">
        <f>_xlfn.XLOOKUP(__xlnm._FilterDatabase_15717[[#This Row],[SAPSA Number]],Table1[SAPSA number],Table1[Paid up])</f>
        <v>Y</v>
      </c>
      <c r="D32" s="39" t="str">
        <f>_xlfn.XLOOKUP(__xlnm._FilterDatabase_15717[[#This Row],[SAPSA Number]],'DS Point summary'!A:A,'DS Point summary'!C:C)</f>
        <v>Hannele Meliske</v>
      </c>
      <c r="E32" s="39" t="str">
        <f>_xlfn.XLOOKUP(__xlnm._FilterDatabase_15717[[#This Row],[SAPSA Number]],'DS Point summary'!A:A,'DS Point summary'!D:D)</f>
        <v>du Bruyn</v>
      </c>
      <c r="F32" s="20" t="str">
        <f>_xlfn.XLOOKUP(__xlnm._FilterDatabase_15717[[#This Row],[SAPSA Number]],'DS Point summary'!A:A,'DS Point summary'!E:E)</f>
        <v>HM</v>
      </c>
      <c r="G32" s="17" t="str">
        <f>_xlfn.XLOOKUP(__xlnm._FilterDatabase_15717[[#This Row],[SAPSA Number]],'DS Point summary'!A:A,'DS Point summary'!F:F)</f>
        <v>Lady</v>
      </c>
      <c r="H32" s="19">
        <f ca="1">_xlfn.XLOOKUP(__xlnm._FilterDatabase_15717[[#This Row],[SAPSA Number]],'DS Point summary'!A:A,'DS Point summary'!G:G)</f>
        <v>42</v>
      </c>
      <c r="I32" s="19" t="s">
        <v>372</v>
      </c>
      <c r="J32" s="21">
        <f t="shared" si="1"/>
        <v>0</v>
      </c>
      <c r="K32" s="22">
        <f t="shared" si="2"/>
        <v>0</v>
      </c>
      <c r="L32" s="23">
        <v>0</v>
      </c>
      <c r="M32" s="24">
        <v>0</v>
      </c>
      <c r="N32" s="23">
        <v>0</v>
      </c>
      <c r="O32" s="24">
        <v>0</v>
      </c>
      <c r="P32" s="23">
        <v>0</v>
      </c>
      <c r="Q32" s="24">
        <v>0</v>
      </c>
      <c r="R32" s="23">
        <v>0</v>
      </c>
      <c r="S32" s="24">
        <v>0</v>
      </c>
      <c r="T32" s="23">
        <v>0</v>
      </c>
      <c r="U32" s="24">
        <v>0</v>
      </c>
      <c r="V32" s="23">
        <v>0</v>
      </c>
      <c r="W32" s="24">
        <v>0</v>
      </c>
    </row>
    <row r="33" spans="1:23" ht="14.45" customHeight="1" x14ac:dyDescent="0.25">
      <c r="A33" s="17">
        <f t="shared" si="3"/>
        <v>4</v>
      </c>
      <c r="B33" s="101">
        <v>6855</v>
      </c>
      <c r="C33" s="101" t="str">
        <f>_xlfn.XLOOKUP(__xlnm._FilterDatabase_15717[[#This Row],[SAPSA Number]],Table1[SAPSA number],Table1[Paid up])</f>
        <v>Y</v>
      </c>
      <c r="D33" s="39" t="str">
        <f>_xlfn.XLOOKUP(__xlnm._FilterDatabase_15717[[#This Row],[SAPSA Number]],'DS Point summary'!A:A,'DS Point summary'!C:C)</f>
        <v>Cornelius Jansen</v>
      </c>
      <c r="E33" s="39" t="str">
        <f>_xlfn.XLOOKUP(__xlnm._FilterDatabase_15717[[#This Row],[SAPSA Number]],'DS Point summary'!A:A,'DS Point summary'!D:D)</f>
        <v>de Jager</v>
      </c>
      <c r="F33" s="20" t="str">
        <f>_xlfn.XLOOKUP(__xlnm._FilterDatabase_15717[[#This Row],[SAPSA Number]],'DS Point summary'!A:A,'DS Point summary'!E:E)</f>
        <v>CJ</v>
      </c>
      <c r="G33" s="17" t="str">
        <f ca="1">_xlfn.XLOOKUP(__xlnm._FilterDatabase_15717[[#This Row],[SAPSA Number]],'DS Point summary'!A:A,'DS Point summary'!F:F)</f>
        <v xml:space="preserve"> </v>
      </c>
      <c r="H33" s="19">
        <f ca="1">_xlfn.XLOOKUP(__xlnm._FilterDatabase_15717[[#This Row],[SAPSA Number]],'DS Point summary'!A:A,'DS Point summary'!G:G)</f>
        <v>38</v>
      </c>
      <c r="I33" s="19" t="s">
        <v>372</v>
      </c>
      <c r="J33" s="21">
        <f t="shared" si="1"/>
        <v>0</v>
      </c>
      <c r="K33" s="22">
        <f t="shared" si="2"/>
        <v>0</v>
      </c>
      <c r="L33" s="23">
        <v>0</v>
      </c>
      <c r="M33" s="24">
        <v>0</v>
      </c>
      <c r="N33" s="23">
        <v>0</v>
      </c>
      <c r="O33" s="24">
        <v>0</v>
      </c>
      <c r="P33" s="23">
        <v>0</v>
      </c>
      <c r="Q33" s="24">
        <v>0</v>
      </c>
      <c r="R33" s="23">
        <v>0</v>
      </c>
      <c r="S33" s="24">
        <v>0</v>
      </c>
      <c r="T33" s="23">
        <v>0</v>
      </c>
      <c r="U33" s="24">
        <v>0</v>
      </c>
      <c r="V33" s="23">
        <v>0</v>
      </c>
      <c r="W33" s="24">
        <v>0</v>
      </c>
    </row>
    <row r="34" spans="1:23" ht="14.45" customHeight="1" x14ac:dyDescent="0.25">
      <c r="A34" s="17">
        <f t="shared" si="3"/>
        <v>4</v>
      </c>
      <c r="B34" s="102">
        <v>7193</v>
      </c>
      <c r="C34" s="101" t="str">
        <f>_xlfn.XLOOKUP(__xlnm._FilterDatabase_15717[[#This Row],[SAPSA Number]],Table1[SAPSA number],Table1[Paid up])</f>
        <v>Y</v>
      </c>
      <c r="D34" s="39" t="str">
        <f>_xlfn.XLOOKUP(__xlnm._FilterDatabase_15717[[#This Row],[SAPSA Number]],'DS Point summary'!A:A,'DS Point summary'!C:C)</f>
        <v>Liezl</v>
      </c>
      <c r="E34" s="39" t="str">
        <f>_xlfn.XLOOKUP(__xlnm._FilterDatabase_15717[[#This Row],[SAPSA Number]],'DS Point summary'!A:A,'DS Point summary'!D:D)</f>
        <v>de Jager</v>
      </c>
      <c r="F34" s="20" t="str">
        <f>_xlfn.XLOOKUP(__xlnm._FilterDatabase_15717[[#This Row],[SAPSA Number]],'DS Point summary'!A:A,'DS Point summary'!E:E)</f>
        <v>L</v>
      </c>
      <c r="G34" s="17" t="str">
        <f>_xlfn.XLOOKUP(__xlnm._FilterDatabase_15717[[#This Row],[SAPSA Number]],'DS Point summary'!A:A,'DS Point summary'!F:F)</f>
        <v>Lady</v>
      </c>
      <c r="H34" s="19">
        <f ca="1">_xlfn.XLOOKUP(__xlnm._FilterDatabase_15717[[#This Row],[SAPSA Number]],'DS Point summary'!A:A,'DS Point summary'!G:G)</f>
        <v>39</v>
      </c>
      <c r="I34" s="19" t="s">
        <v>372</v>
      </c>
      <c r="J34" s="21">
        <f t="shared" ref="J34:J65" si="4">(IF(L34&gt;0,1,0)+(IF(M34&gt;0,1,0))+(IF(N34&gt;0,1,0))+(IF(O34&gt;0,1,0))+(IF(P34&gt;0,1,0))+(IF(Q34&gt;0,1,0))+(IF(R34&gt;0,1,0))+(IF(S34&gt;0,1,0))+(IF(T34&gt;0,1,0))+(IF(U34&gt;0,1,0))+(IF(V34&gt;0,1,0))+(IF(W34&gt;0,1,0)))</f>
        <v>0</v>
      </c>
      <c r="K34" s="22">
        <f t="shared" ref="K34:K65" si="5">(LARGE(L34:W34,1)+LARGE(L34:W34,2)+LARGE(L34:W34,3)+LARGE(L34:W34,4)+LARGE(L34:W34,5))/5</f>
        <v>0</v>
      </c>
      <c r="L34" s="23">
        <v>0</v>
      </c>
      <c r="M34" s="24">
        <v>0</v>
      </c>
      <c r="N34" s="23">
        <v>0</v>
      </c>
      <c r="O34" s="24">
        <v>0</v>
      </c>
      <c r="P34" s="23">
        <v>0</v>
      </c>
      <c r="Q34" s="24">
        <v>0</v>
      </c>
      <c r="R34" s="23">
        <v>0</v>
      </c>
      <c r="S34" s="24">
        <v>0</v>
      </c>
      <c r="T34" s="23">
        <v>0</v>
      </c>
      <c r="U34" s="24">
        <v>0</v>
      </c>
      <c r="V34" s="23">
        <v>0</v>
      </c>
      <c r="W34" s="24">
        <v>0</v>
      </c>
    </row>
    <row r="35" spans="1:23" ht="14.45" customHeight="1" x14ac:dyDescent="0.25">
      <c r="A35" s="17">
        <f t="shared" si="3"/>
        <v>4</v>
      </c>
      <c r="B35" s="102">
        <v>301</v>
      </c>
      <c r="C35" s="101" t="str">
        <f>_xlfn.XLOOKUP(__xlnm._FilterDatabase_15717[[#This Row],[SAPSA Number]],Table1[SAPSA number],Table1[Paid up])</f>
        <v>Y</v>
      </c>
      <c r="D35" s="39" t="str">
        <f>_xlfn.XLOOKUP(__xlnm._FilterDatabase_15717[[#This Row],[SAPSA Number]],'DS Point summary'!A:A,'DS Point summary'!C:C)</f>
        <v>Wolfgang Wilhelm</v>
      </c>
      <c r="E35" s="39" t="str">
        <f>_xlfn.XLOOKUP(__xlnm._FilterDatabase_15717[[#This Row],[SAPSA Number]],'DS Point summary'!A:A,'DS Point summary'!D:D)</f>
        <v>Dirsuweit</v>
      </c>
      <c r="F35" s="20" t="str">
        <f>_xlfn.XLOOKUP(__xlnm._FilterDatabase_15717[[#This Row],[SAPSA Number]],'DS Point summary'!A:A,'DS Point summary'!E:E)</f>
        <v>WW</v>
      </c>
      <c r="G35" s="17" t="str">
        <f ca="1">_xlfn.XLOOKUP(__xlnm._FilterDatabase_15717[[#This Row],[SAPSA Number]],'DS Point summary'!A:A,'DS Point summary'!F:F)</f>
        <v>GS</v>
      </c>
      <c r="H35" s="19">
        <f>_xlfn.XLOOKUP(__xlnm._FilterDatabase_15717[[#This Row],[SAPSA Number]],'DS Point summary'!A:A,'DS Point summary'!G:G)</f>
        <v>0</v>
      </c>
      <c r="I35" s="19" t="s">
        <v>372</v>
      </c>
      <c r="J35" s="21">
        <f t="shared" si="4"/>
        <v>0</v>
      </c>
      <c r="K35" s="22">
        <f t="shared" si="5"/>
        <v>0</v>
      </c>
      <c r="L35" s="23">
        <v>0</v>
      </c>
      <c r="M35" s="24">
        <v>0</v>
      </c>
      <c r="N35" s="23">
        <v>0</v>
      </c>
      <c r="O35" s="24">
        <v>0</v>
      </c>
      <c r="P35" s="23">
        <v>0</v>
      </c>
      <c r="Q35" s="24">
        <v>0</v>
      </c>
      <c r="R35" s="23">
        <v>0</v>
      </c>
      <c r="S35" s="24">
        <v>0</v>
      </c>
      <c r="T35" s="23">
        <v>0</v>
      </c>
      <c r="U35" s="24">
        <v>0</v>
      </c>
      <c r="V35" s="23">
        <v>0</v>
      </c>
      <c r="W35" s="24">
        <v>0</v>
      </c>
    </row>
    <row r="36" spans="1:23" ht="14.45" customHeight="1" x14ac:dyDescent="0.25">
      <c r="A36" s="17">
        <f t="shared" si="3"/>
        <v>4</v>
      </c>
      <c r="B36" s="101">
        <v>6846</v>
      </c>
      <c r="C36" s="101" t="str">
        <f>_xlfn.XLOOKUP(__xlnm._FilterDatabase_15717[[#This Row],[SAPSA Number]],Table1[SAPSA number],Table1[Paid up])</f>
        <v>Y</v>
      </c>
      <c r="D36" s="39" t="str">
        <f>_xlfn.XLOOKUP(__xlnm._FilterDatabase_15717[[#This Row],[SAPSA Number]],'DS Point summary'!A:A,'DS Point summary'!C:C)</f>
        <v>Daniel Stephanus</v>
      </c>
      <c r="E36" s="39" t="str">
        <f>_xlfn.XLOOKUP(__xlnm._FilterDatabase_15717[[#This Row],[SAPSA Number]],'DS Point summary'!A:A,'DS Point summary'!D:D)</f>
        <v>Dreyer</v>
      </c>
      <c r="F36" s="20" t="str">
        <f>_xlfn.XLOOKUP(__xlnm._FilterDatabase_15717[[#This Row],[SAPSA Number]],'DS Point summary'!A:A,'DS Point summary'!E:E)</f>
        <v>DSJ</v>
      </c>
      <c r="G36" s="17" t="str">
        <f ca="1">_xlfn.XLOOKUP(__xlnm._FilterDatabase_15717[[#This Row],[SAPSA Number]],'DS Point summary'!A:A,'DS Point summary'!F:F)</f>
        <v xml:space="preserve"> </v>
      </c>
      <c r="H36" s="19">
        <f ca="1">_xlfn.XLOOKUP(__xlnm._FilterDatabase_15717[[#This Row],[SAPSA Number]],'DS Point summary'!A:A,'DS Point summary'!G:G)</f>
        <v>41</v>
      </c>
      <c r="I36" s="19" t="s">
        <v>372</v>
      </c>
      <c r="J36" s="21">
        <f t="shared" si="4"/>
        <v>0</v>
      </c>
      <c r="K36" s="22">
        <f t="shared" si="5"/>
        <v>0</v>
      </c>
      <c r="L36" s="23">
        <v>0</v>
      </c>
      <c r="M36" s="24">
        <v>0</v>
      </c>
      <c r="N36" s="23">
        <v>0</v>
      </c>
      <c r="O36" s="24">
        <v>0</v>
      </c>
      <c r="P36" s="23">
        <v>0</v>
      </c>
      <c r="Q36" s="24">
        <v>0</v>
      </c>
      <c r="R36" s="23">
        <v>0</v>
      </c>
      <c r="S36" s="24">
        <v>0</v>
      </c>
      <c r="T36" s="23">
        <v>0</v>
      </c>
      <c r="U36" s="24">
        <v>0</v>
      </c>
      <c r="V36" s="23">
        <v>0</v>
      </c>
      <c r="W36" s="24">
        <v>0</v>
      </c>
    </row>
    <row r="37" spans="1:23" ht="14.45" customHeight="1" x14ac:dyDescent="0.25">
      <c r="A37" s="17">
        <f t="shared" si="3"/>
        <v>4</v>
      </c>
      <c r="B37" s="100">
        <v>6975</v>
      </c>
      <c r="C37" s="101" t="str">
        <f>_xlfn.XLOOKUP(__xlnm._FilterDatabase_15717[[#This Row],[SAPSA Number]],Table1[SAPSA number],Table1[Paid up])</f>
        <v>Y</v>
      </c>
      <c r="D37" s="39" t="str">
        <f>_xlfn.XLOOKUP(__xlnm._FilterDatabase_15717[[#This Row],[SAPSA Number]],'DS Point summary'!A:A,'DS Point summary'!C:C)</f>
        <v>Mattheus Johannes</v>
      </c>
      <c r="E37" s="39" t="str">
        <f>_xlfn.XLOOKUP(__xlnm._FilterDatabase_15717[[#This Row],[SAPSA Number]],'DS Point summary'!A:A,'DS Point summary'!D:D)</f>
        <v>du Bruyn</v>
      </c>
      <c r="F37" s="20" t="str">
        <f>_xlfn.XLOOKUP(__xlnm._FilterDatabase_15717[[#This Row],[SAPSA Number]],'DS Point summary'!A:A,'DS Point summary'!E:E)</f>
        <v>MJ</v>
      </c>
      <c r="G37" s="17" t="str">
        <f ca="1">_xlfn.XLOOKUP(__xlnm._FilterDatabase_15717[[#This Row],[SAPSA Number]],'DS Point summary'!A:A,'DS Point summary'!F:F)</f>
        <v xml:space="preserve"> </v>
      </c>
      <c r="H37" s="19">
        <f ca="1">_xlfn.XLOOKUP(__xlnm._FilterDatabase_15717[[#This Row],[SAPSA Number]],'DS Point summary'!A:A,'DS Point summary'!G:G)</f>
        <v>45</v>
      </c>
      <c r="I37" s="19" t="s">
        <v>372</v>
      </c>
      <c r="J37" s="21">
        <f t="shared" si="4"/>
        <v>0</v>
      </c>
      <c r="K37" s="22">
        <f t="shared" si="5"/>
        <v>0</v>
      </c>
      <c r="L37" s="23">
        <v>0</v>
      </c>
      <c r="M37" s="24">
        <v>0</v>
      </c>
      <c r="N37" s="23">
        <v>0</v>
      </c>
      <c r="O37" s="24">
        <v>0</v>
      </c>
      <c r="P37" s="23">
        <v>0</v>
      </c>
      <c r="Q37" s="24">
        <v>0</v>
      </c>
      <c r="R37" s="23">
        <v>0</v>
      </c>
      <c r="S37" s="24">
        <v>0</v>
      </c>
      <c r="T37" s="23">
        <v>0</v>
      </c>
      <c r="U37" s="24">
        <v>0</v>
      </c>
      <c r="V37" s="23">
        <v>0</v>
      </c>
      <c r="W37" s="24">
        <v>0</v>
      </c>
    </row>
    <row r="38" spans="1:23" ht="14.45" customHeight="1" x14ac:dyDescent="0.25">
      <c r="A38" s="17">
        <f t="shared" si="3"/>
        <v>4</v>
      </c>
      <c r="B38" s="102">
        <v>392</v>
      </c>
      <c r="C38" s="101" t="str">
        <f>_xlfn.XLOOKUP(__xlnm._FilterDatabase_15717[[#This Row],[SAPSA Number]],Table1[SAPSA number],Table1[Paid up])</f>
        <v>Y</v>
      </c>
      <c r="D38" s="39" t="str">
        <f>_xlfn.XLOOKUP(__xlnm._FilterDatabase_15717[[#This Row],[SAPSA Number]],'DS Point summary'!A:A,'DS Point summary'!C:C)</f>
        <v>Sasha-Lee</v>
      </c>
      <c r="E38" s="39" t="str">
        <f>_xlfn.XLOOKUP(__xlnm._FilterDatabase_15717[[#This Row],[SAPSA Number]],'DS Point summary'!A:A,'DS Point summary'!D:D)</f>
        <v>Du Plessis</v>
      </c>
      <c r="F38" s="20" t="str">
        <f>_xlfn.XLOOKUP(__xlnm._FilterDatabase_15717[[#This Row],[SAPSA Number]],'DS Point summary'!A:A,'DS Point summary'!E:E)</f>
        <v>SL</v>
      </c>
      <c r="G38" s="17" t="str">
        <f>_xlfn.XLOOKUP(__xlnm._FilterDatabase_15717[[#This Row],[SAPSA Number]],'DS Point summary'!A:A,'DS Point summary'!F:F)</f>
        <v>Lady</v>
      </c>
      <c r="H38" s="19">
        <f ca="1">_xlfn.XLOOKUP(__xlnm._FilterDatabase_15717[[#This Row],[SAPSA Number]],'DS Point summary'!A:A,'DS Point summary'!G:G)</f>
        <v>31</v>
      </c>
      <c r="I38" s="19" t="s">
        <v>372</v>
      </c>
      <c r="J38" s="21">
        <f t="shared" si="4"/>
        <v>0</v>
      </c>
      <c r="K38" s="22">
        <f t="shared" si="5"/>
        <v>0</v>
      </c>
      <c r="L38" s="23">
        <v>0</v>
      </c>
      <c r="M38" s="24">
        <v>0</v>
      </c>
      <c r="N38" s="23">
        <v>0</v>
      </c>
      <c r="O38" s="24">
        <v>0</v>
      </c>
      <c r="P38" s="23">
        <v>0</v>
      </c>
      <c r="Q38" s="24">
        <v>0</v>
      </c>
      <c r="R38" s="23">
        <v>0</v>
      </c>
      <c r="S38" s="24">
        <v>0</v>
      </c>
      <c r="T38" s="23">
        <v>0</v>
      </c>
      <c r="U38" s="24">
        <v>0</v>
      </c>
      <c r="V38" s="23">
        <v>0</v>
      </c>
      <c r="W38" s="24">
        <v>0</v>
      </c>
    </row>
    <row r="39" spans="1:23" ht="14.45" customHeight="1" x14ac:dyDescent="0.25">
      <c r="A39" s="17">
        <f t="shared" si="3"/>
        <v>4</v>
      </c>
      <c r="B39" s="100">
        <v>127</v>
      </c>
      <c r="C39" s="101" t="str">
        <f>_xlfn.XLOOKUP(__xlnm._FilterDatabase_15717[[#This Row],[SAPSA Number]],Table1[SAPSA number],Table1[Paid up])</f>
        <v>Y</v>
      </c>
      <c r="D39" s="39" t="str">
        <f>_xlfn.XLOOKUP(__xlnm._FilterDatabase_15717[[#This Row],[SAPSA Number]],'DS Point summary'!A:A,'DS Point summary'!C:C)</f>
        <v>Eurika Susara</v>
      </c>
      <c r="E39" s="39" t="str">
        <f>_xlfn.XLOOKUP(__xlnm._FilterDatabase_15717[[#This Row],[SAPSA Number]],'DS Point summary'!A:A,'DS Point summary'!D:D)</f>
        <v>Du Plooy</v>
      </c>
      <c r="F39" s="20" t="str">
        <f>_xlfn.XLOOKUP(__xlnm._FilterDatabase_15717[[#This Row],[SAPSA Number]],'DS Point summary'!A:A,'DS Point summary'!E:E)</f>
        <v>E</v>
      </c>
      <c r="G39" s="17" t="str">
        <f>_xlfn.XLOOKUP(__xlnm._FilterDatabase_15717[[#This Row],[SAPSA Number]],'DS Point summary'!A:A,'DS Point summary'!F:F)</f>
        <v>SS</v>
      </c>
      <c r="H39" s="19">
        <f ca="1">_xlfn.XLOOKUP(__xlnm._FilterDatabase_15717[[#This Row],[SAPSA Number]],'DS Point summary'!A:A,'DS Point summary'!G:G)</f>
        <v>65</v>
      </c>
      <c r="I39" s="19" t="s">
        <v>372</v>
      </c>
      <c r="J39" s="21">
        <f t="shared" si="4"/>
        <v>0</v>
      </c>
      <c r="K39" s="22">
        <f t="shared" si="5"/>
        <v>0</v>
      </c>
      <c r="L39" s="23">
        <v>0</v>
      </c>
      <c r="M39" s="24">
        <v>0</v>
      </c>
      <c r="N39" s="23">
        <v>0</v>
      </c>
      <c r="O39" s="24">
        <v>0</v>
      </c>
      <c r="P39" s="23">
        <v>0</v>
      </c>
      <c r="Q39" s="24">
        <v>0</v>
      </c>
      <c r="R39" s="23">
        <v>0</v>
      </c>
      <c r="S39" s="24">
        <v>0</v>
      </c>
      <c r="T39" s="23">
        <v>0</v>
      </c>
      <c r="U39" s="24">
        <v>0</v>
      </c>
      <c r="V39" s="23">
        <v>0</v>
      </c>
      <c r="W39" s="24">
        <v>0</v>
      </c>
    </row>
    <row r="40" spans="1:23" ht="14.45" customHeight="1" x14ac:dyDescent="0.25">
      <c r="A40" s="17">
        <f t="shared" si="3"/>
        <v>4</v>
      </c>
      <c r="B40" s="101">
        <v>6935</v>
      </c>
      <c r="C40" s="101" t="str">
        <f>_xlfn.XLOOKUP(__xlnm._FilterDatabase_15717[[#This Row],[SAPSA Number]],Table1[SAPSA number],Table1[Paid up])</f>
        <v>Y</v>
      </c>
      <c r="D40" s="39" t="str">
        <f>_xlfn.XLOOKUP(__xlnm._FilterDatabase_15717[[#This Row],[SAPSA Number]],'DS Point summary'!A:A,'DS Point summary'!C:C)</f>
        <v>Dewaldt</v>
      </c>
      <c r="E40" s="39" t="str">
        <f>_xlfn.XLOOKUP(__xlnm._FilterDatabase_15717[[#This Row],[SAPSA Number]],'DS Point summary'!A:A,'DS Point summary'!D:D)</f>
        <v>Engelbrecht</v>
      </c>
      <c r="F40" s="20" t="str">
        <f>_xlfn.XLOOKUP(__xlnm._FilterDatabase_15717[[#This Row],[SAPSA Number]],'DS Point summary'!A:A,'DS Point summary'!E:E)</f>
        <v>D</v>
      </c>
      <c r="G40" s="17" t="str">
        <f ca="1">_xlfn.XLOOKUP(__xlnm._FilterDatabase_15717[[#This Row],[SAPSA Number]],'DS Point summary'!A:A,'DS Point summary'!F:F)</f>
        <v xml:space="preserve"> </v>
      </c>
      <c r="H40" s="19">
        <f ca="1">_xlfn.XLOOKUP(__xlnm._FilterDatabase_15717[[#This Row],[SAPSA Number]],'DS Point summary'!A:A,'DS Point summary'!G:G)</f>
        <v>36</v>
      </c>
      <c r="I40" s="19" t="s">
        <v>372</v>
      </c>
      <c r="J40" s="21">
        <f t="shared" si="4"/>
        <v>0</v>
      </c>
      <c r="K40" s="22">
        <f t="shared" si="5"/>
        <v>0</v>
      </c>
      <c r="L40" s="23">
        <v>0</v>
      </c>
      <c r="M40" s="24">
        <v>0</v>
      </c>
      <c r="N40" s="23">
        <v>0</v>
      </c>
      <c r="O40" s="24">
        <v>0</v>
      </c>
      <c r="P40" s="23">
        <v>0</v>
      </c>
      <c r="Q40" s="24">
        <v>0</v>
      </c>
      <c r="R40" s="23">
        <v>0</v>
      </c>
      <c r="S40" s="24">
        <v>0</v>
      </c>
      <c r="T40" s="23">
        <v>0</v>
      </c>
      <c r="U40" s="24">
        <v>0</v>
      </c>
      <c r="V40" s="23">
        <v>0</v>
      </c>
      <c r="W40" s="24">
        <v>0</v>
      </c>
    </row>
    <row r="41" spans="1:23" ht="14.45" customHeight="1" x14ac:dyDescent="0.25">
      <c r="A41" s="17">
        <f t="shared" si="3"/>
        <v>4</v>
      </c>
      <c r="B41" s="100">
        <v>393</v>
      </c>
      <c r="C41" s="101" t="str">
        <f>_xlfn.XLOOKUP(__xlnm._FilterDatabase_15717[[#This Row],[SAPSA Number]],Table1[SAPSA number],Table1[Paid up])</f>
        <v>Y</v>
      </c>
      <c r="D41" s="39" t="str">
        <f>_xlfn.XLOOKUP(__xlnm._FilterDatabase_15717[[#This Row],[SAPSA Number]],'DS Point summary'!A:A,'DS Point summary'!C:C)</f>
        <v>Robyn Angela</v>
      </c>
      <c r="E41" s="39" t="str">
        <f>_xlfn.XLOOKUP(__xlnm._FilterDatabase_15717[[#This Row],[SAPSA Number]],'DS Point summary'!A:A,'DS Point summary'!D:D)</f>
        <v>Evans</v>
      </c>
      <c r="F41" s="20" t="str">
        <f>_xlfn.XLOOKUP(__xlnm._FilterDatabase_15717[[#This Row],[SAPSA Number]],'DS Point summary'!A:A,'DS Point summary'!E:E)</f>
        <v>RA</v>
      </c>
      <c r="G41" s="17" t="str">
        <f>_xlfn.XLOOKUP(__xlnm._FilterDatabase_15717[[#This Row],[SAPSA Number]],'DS Point summary'!A:A,'DS Point summary'!F:F)</f>
        <v>Lady</v>
      </c>
      <c r="H41" s="19">
        <f ca="1">_xlfn.XLOOKUP(__xlnm._FilterDatabase_15717[[#This Row],[SAPSA Number]],'DS Point summary'!A:A,'DS Point summary'!G:G)</f>
        <v>59</v>
      </c>
      <c r="I41" s="19" t="s">
        <v>372</v>
      </c>
      <c r="J41" s="21">
        <f t="shared" si="4"/>
        <v>0</v>
      </c>
      <c r="K41" s="22">
        <f t="shared" si="5"/>
        <v>0</v>
      </c>
      <c r="L41" s="23">
        <v>0</v>
      </c>
      <c r="M41" s="24">
        <v>0</v>
      </c>
      <c r="N41" s="23">
        <v>0</v>
      </c>
      <c r="O41" s="24">
        <v>0</v>
      </c>
      <c r="P41" s="23">
        <v>0</v>
      </c>
      <c r="Q41" s="24">
        <v>0</v>
      </c>
      <c r="R41" s="23">
        <v>0</v>
      </c>
      <c r="S41" s="24">
        <v>0</v>
      </c>
      <c r="T41" s="23">
        <v>0</v>
      </c>
      <c r="U41" s="24">
        <v>0</v>
      </c>
      <c r="V41" s="23">
        <v>0</v>
      </c>
      <c r="W41" s="24">
        <v>0</v>
      </c>
    </row>
    <row r="42" spans="1:23" ht="14.25" customHeight="1" x14ac:dyDescent="0.25">
      <c r="A42" s="17">
        <f t="shared" si="3"/>
        <v>4</v>
      </c>
      <c r="B42" s="100">
        <v>3172</v>
      </c>
      <c r="C42" s="101" t="str">
        <f>_xlfn.XLOOKUP(__xlnm._FilterDatabase_15717[[#This Row],[SAPSA Number]],Table1[SAPSA number],Table1[Paid up])</f>
        <v>Y</v>
      </c>
      <c r="D42" s="39" t="str">
        <f>_xlfn.XLOOKUP(__xlnm._FilterDatabase_15717[[#This Row],[SAPSA Number]],'DS Point summary'!A:A,'DS Point summary'!C:C)</f>
        <v>Mervyn-John</v>
      </c>
      <c r="E42" s="39" t="str">
        <f>_xlfn.XLOOKUP(__xlnm._FilterDatabase_15717[[#This Row],[SAPSA Number]],'DS Point summary'!A:A,'DS Point summary'!D:D)</f>
        <v>Evans</v>
      </c>
      <c r="F42" s="20" t="str">
        <f>_xlfn.XLOOKUP(__xlnm._FilterDatabase_15717[[#This Row],[SAPSA Number]],'DS Point summary'!A:A,'DS Point summary'!E:E)</f>
        <v>MJ</v>
      </c>
      <c r="G42" s="17" t="str">
        <f ca="1">_xlfn.XLOOKUP(__xlnm._FilterDatabase_15717[[#This Row],[SAPSA Number]],'DS Point summary'!A:A,'DS Point summary'!F:F)</f>
        <v>SS</v>
      </c>
      <c r="H42" s="19">
        <f ca="1">_xlfn.XLOOKUP(__xlnm._FilterDatabase_15717[[#This Row],[SAPSA Number]],'DS Point summary'!A:A,'DS Point summary'!G:G)</f>
        <v>65</v>
      </c>
      <c r="I42" s="19" t="s">
        <v>372</v>
      </c>
      <c r="J42" s="21">
        <f t="shared" si="4"/>
        <v>0</v>
      </c>
      <c r="K42" s="22">
        <f t="shared" si="5"/>
        <v>0</v>
      </c>
      <c r="L42" s="23">
        <v>0</v>
      </c>
      <c r="M42" s="24">
        <v>0</v>
      </c>
      <c r="N42" s="23">
        <v>0</v>
      </c>
      <c r="O42" s="24">
        <v>0</v>
      </c>
      <c r="P42" s="23">
        <v>0</v>
      </c>
      <c r="Q42" s="24">
        <v>0</v>
      </c>
      <c r="R42" s="23">
        <v>0</v>
      </c>
      <c r="S42" s="24">
        <v>0</v>
      </c>
      <c r="T42" s="23">
        <v>0</v>
      </c>
      <c r="U42" s="24">
        <v>0</v>
      </c>
      <c r="V42" s="23">
        <v>0</v>
      </c>
      <c r="W42" s="24">
        <v>0</v>
      </c>
    </row>
    <row r="43" spans="1:23" ht="14.45" customHeight="1" x14ac:dyDescent="0.25">
      <c r="A43" s="17">
        <f t="shared" si="3"/>
        <v>4</v>
      </c>
      <c r="B43" s="100">
        <v>3173</v>
      </c>
      <c r="C43" s="101" t="str">
        <f>_xlfn.XLOOKUP(__xlnm._FilterDatabase_15717[[#This Row],[SAPSA Number]],Table1[SAPSA number],Table1[Paid up])</f>
        <v>Y</v>
      </c>
      <c r="D43" s="39" t="str">
        <f>_xlfn.XLOOKUP(__xlnm._FilterDatabase_15717[[#This Row],[SAPSA Number]],'DS Point summary'!A:A,'DS Point summary'!C:C)</f>
        <v>Garrett-John</v>
      </c>
      <c r="E43" s="39" t="str">
        <f>_xlfn.XLOOKUP(__xlnm._FilterDatabase_15717[[#This Row],[SAPSA Number]],'DS Point summary'!A:A,'DS Point summary'!D:D)</f>
        <v>Evans</v>
      </c>
      <c r="F43" s="20" t="str">
        <f>_xlfn.XLOOKUP(__xlnm._FilterDatabase_15717[[#This Row],[SAPSA Number]],'DS Point summary'!A:A,'DS Point summary'!E:E)</f>
        <v>G-J</v>
      </c>
      <c r="G43" s="17" t="str">
        <f ca="1">_xlfn.XLOOKUP(__xlnm._FilterDatabase_15717[[#This Row],[SAPSA Number]],'DS Point summary'!A:A,'DS Point summary'!F:F)</f>
        <v xml:space="preserve"> </v>
      </c>
      <c r="H43" s="19">
        <f ca="1">_xlfn.XLOOKUP(__xlnm._FilterDatabase_15717[[#This Row],[SAPSA Number]],'DS Point summary'!A:A,'DS Point summary'!G:G)</f>
        <v>31</v>
      </c>
      <c r="I43" s="19" t="s">
        <v>372</v>
      </c>
      <c r="J43" s="21">
        <f t="shared" si="4"/>
        <v>0</v>
      </c>
      <c r="K43" s="22">
        <f t="shared" si="5"/>
        <v>0</v>
      </c>
      <c r="L43" s="23">
        <v>0</v>
      </c>
      <c r="M43" s="24">
        <v>0</v>
      </c>
      <c r="N43" s="23">
        <v>0</v>
      </c>
      <c r="O43" s="24">
        <v>0</v>
      </c>
      <c r="P43" s="23">
        <v>0</v>
      </c>
      <c r="Q43" s="24">
        <v>0</v>
      </c>
      <c r="R43" s="23">
        <v>0</v>
      </c>
      <c r="S43" s="24">
        <v>0</v>
      </c>
      <c r="T43" s="23">
        <v>0</v>
      </c>
      <c r="U43" s="24">
        <v>0</v>
      </c>
      <c r="V43" s="23">
        <v>0</v>
      </c>
      <c r="W43" s="24">
        <v>0</v>
      </c>
    </row>
    <row r="44" spans="1:23" ht="14.45" customHeight="1" x14ac:dyDescent="0.25">
      <c r="A44" s="17">
        <f t="shared" si="3"/>
        <v>4</v>
      </c>
      <c r="B44" s="100">
        <v>3782</v>
      </c>
      <c r="C44" s="101" t="str">
        <f>_xlfn.XLOOKUP(__xlnm._FilterDatabase_15717[[#This Row],[SAPSA Number]],Table1[SAPSA number],Table1[Paid up])</f>
        <v>Y</v>
      </c>
      <c r="D44" s="39" t="str">
        <f>_xlfn.XLOOKUP(__xlnm._FilterDatabase_15717[[#This Row],[SAPSA Number]],'DS Point summary'!A:A,'DS Point summary'!C:C)</f>
        <v>Gary Athol</v>
      </c>
      <c r="E44" s="39" t="str">
        <f>_xlfn.XLOOKUP(__xlnm._FilterDatabase_15717[[#This Row],[SAPSA Number]],'DS Point summary'!A:A,'DS Point summary'!D:D)</f>
        <v>Hagemann</v>
      </c>
      <c r="F44" s="20" t="str">
        <f>_xlfn.XLOOKUP(__xlnm._FilterDatabase_15717[[#This Row],[SAPSA Number]],'DS Point summary'!A:A,'DS Point summary'!E:E)</f>
        <v>GA</v>
      </c>
      <c r="G44" s="17" t="str">
        <f ca="1">_xlfn.XLOOKUP(__xlnm._FilterDatabase_15717[[#This Row],[SAPSA Number]],'DS Point summary'!A:A,'DS Point summary'!F:F)</f>
        <v>S</v>
      </c>
      <c r="H44" s="19">
        <f ca="1">_xlfn.XLOOKUP(__xlnm._FilterDatabase_15717[[#This Row],[SAPSA Number]],'DS Point summary'!A:A,'DS Point summary'!G:G)</f>
        <v>54</v>
      </c>
      <c r="I44" s="19" t="s">
        <v>372</v>
      </c>
      <c r="J44" s="21">
        <f t="shared" si="4"/>
        <v>0</v>
      </c>
      <c r="K44" s="22">
        <f t="shared" si="5"/>
        <v>0</v>
      </c>
      <c r="L44" s="23">
        <v>0</v>
      </c>
      <c r="M44" s="24">
        <v>0</v>
      </c>
      <c r="N44" s="23">
        <v>0</v>
      </c>
      <c r="O44" s="24">
        <v>0</v>
      </c>
      <c r="P44" s="23">
        <v>0</v>
      </c>
      <c r="Q44" s="24">
        <v>0</v>
      </c>
      <c r="R44" s="23">
        <v>0</v>
      </c>
      <c r="S44" s="24">
        <v>0</v>
      </c>
      <c r="T44" s="23">
        <v>0</v>
      </c>
      <c r="U44" s="24">
        <v>0</v>
      </c>
      <c r="V44" s="23">
        <v>0</v>
      </c>
      <c r="W44" s="24">
        <v>0</v>
      </c>
    </row>
    <row r="45" spans="1:23" ht="14.45" customHeight="1" x14ac:dyDescent="0.25">
      <c r="A45" s="17">
        <f t="shared" si="3"/>
        <v>4</v>
      </c>
      <c r="B45" s="100">
        <v>6308</v>
      </c>
      <c r="C45" s="101" t="str">
        <f>_xlfn.XLOOKUP(__xlnm._FilterDatabase_15717[[#This Row],[SAPSA Number]],Table1[SAPSA number],Table1[Paid up])</f>
        <v>Y</v>
      </c>
      <c r="D45" s="39" t="str">
        <f>_xlfn.XLOOKUP(__xlnm._FilterDatabase_15717[[#This Row],[SAPSA Number]],'DS Point summary'!A:A,'DS Point summary'!C:C)</f>
        <v>James Matthew</v>
      </c>
      <c r="E45" s="39" t="str">
        <f>_xlfn.XLOOKUP(__xlnm._FilterDatabase_15717[[#This Row],[SAPSA Number]],'DS Point summary'!A:A,'DS Point summary'!D:D)</f>
        <v>Hagemann</v>
      </c>
      <c r="F45" s="20" t="str">
        <f>_xlfn.XLOOKUP(__xlnm._FilterDatabase_15717[[#This Row],[SAPSA Number]],'DS Point summary'!A:A,'DS Point summary'!E:E)</f>
        <v>JM</v>
      </c>
      <c r="G45" s="17" t="str">
        <f ca="1">_xlfn.XLOOKUP(__xlnm._FilterDatabase_15717[[#This Row],[SAPSA Number]],'DS Point summary'!A:A,'DS Point summary'!F:F)</f>
        <v>Jnr</v>
      </c>
      <c r="H45" s="19">
        <f ca="1">_xlfn.XLOOKUP(__xlnm._FilterDatabase_15717[[#This Row],[SAPSA Number]],'DS Point summary'!A:A,'DS Point summary'!G:G)</f>
        <v>19</v>
      </c>
      <c r="I45" s="19" t="s">
        <v>372</v>
      </c>
      <c r="J45" s="21">
        <f t="shared" si="4"/>
        <v>0</v>
      </c>
      <c r="K45" s="22">
        <f t="shared" si="5"/>
        <v>0</v>
      </c>
      <c r="L45" s="23">
        <v>0</v>
      </c>
      <c r="M45" s="24">
        <v>0</v>
      </c>
      <c r="N45" s="23">
        <v>0</v>
      </c>
      <c r="O45" s="24">
        <v>0</v>
      </c>
      <c r="P45" s="23">
        <v>0</v>
      </c>
      <c r="Q45" s="24">
        <v>0</v>
      </c>
      <c r="R45" s="23">
        <v>0</v>
      </c>
      <c r="S45" s="24">
        <v>0</v>
      </c>
      <c r="T45" s="23">
        <v>0</v>
      </c>
      <c r="U45" s="24">
        <v>0</v>
      </c>
      <c r="V45" s="23">
        <v>0</v>
      </c>
      <c r="W45" s="24">
        <v>0</v>
      </c>
    </row>
    <row r="46" spans="1:23" ht="14.45" customHeight="1" x14ac:dyDescent="0.25">
      <c r="A46" s="17">
        <f t="shared" si="3"/>
        <v>4</v>
      </c>
      <c r="B46" s="100">
        <v>645</v>
      </c>
      <c r="C46" s="101" t="str">
        <f>_xlfn.XLOOKUP(__xlnm._FilterDatabase_15717[[#This Row],[SAPSA Number]],Table1[SAPSA number],Table1[Paid up])</f>
        <v>Y</v>
      </c>
      <c r="D46" s="39" t="str">
        <f>_xlfn.XLOOKUP(__xlnm._FilterDatabase_15717[[#This Row],[SAPSA Number]],'DS Point summary'!A:A,'DS Point summary'!C:C)</f>
        <v>Lukas Marthinus</v>
      </c>
      <c r="E46" s="39" t="str">
        <f>_xlfn.XLOOKUP(__xlnm._FilterDatabase_15717[[#This Row],[SAPSA Number]],'DS Point summary'!A:A,'DS Point summary'!D:D)</f>
        <v>Janse van Rensburg</v>
      </c>
      <c r="F46" s="20" t="str">
        <f>_xlfn.XLOOKUP(__xlnm._FilterDatabase_15717[[#This Row],[SAPSA Number]],'DS Point summary'!A:A,'DS Point summary'!E:E)</f>
        <v>LM</v>
      </c>
      <c r="G46" s="17" t="str">
        <f ca="1">_xlfn.XLOOKUP(__xlnm._FilterDatabase_15717[[#This Row],[SAPSA Number]],'DS Point summary'!A:A,'DS Point summary'!F:F)</f>
        <v xml:space="preserve"> </v>
      </c>
      <c r="H46" s="19">
        <f ca="1">_xlfn.XLOOKUP(__xlnm._FilterDatabase_15717[[#This Row],[SAPSA Number]],'DS Point summary'!A:A,'DS Point summary'!G:G)</f>
        <v>29</v>
      </c>
      <c r="I46" s="19" t="s">
        <v>372</v>
      </c>
      <c r="J46" s="21">
        <f t="shared" si="4"/>
        <v>0</v>
      </c>
      <c r="K46" s="22">
        <f t="shared" si="5"/>
        <v>0</v>
      </c>
      <c r="L46" s="23">
        <v>0</v>
      </c>
      <c r="M46" s="24">
        <v>0</v>
      </c>
      <c r="N46" s="23">
        <v>0</v>
      </c>
      <c r="O46" s="24">
        <v>0</v>
      </c>
      <c r="P46" s="23">
        <v>0</v>
      </c>
      <c r="Q46" s="24">
        <v>0</v>
      </c>
      <c r="R46" s="23">
        <v>0</v>
      </c>
      <c r="S46" s="24">
        <v>0</v>
      </c>
      <c r="T46" s="23">
        <v>0</v>
      </c>
      <c r="U46" s="24">
        <v>0</v>
      </c>
      <c r="V46" s="23">
        <v>0</v>
      </c>
      <c r="W46" s="24">
        <v>0</v>
      </c>
    </row>
    <row r="47" spans="1:23" ht="14.45" customHeight="1" x14ac:dyDescent="0.25">
      <c r="A47" s="17">
        <f t="shared" si="3"/>
        <v>4</v>
      </c>
      <c r="B47" s="100">
        <v>7173</v>
      </c>
      <c r="C47" s="101" t="str">
        <f>_xlfn.XLOOKUP(__xlnm._FilterDatabase_15717[[#This Row],[SAPSA Number]],Table1[SAPSA number],Table1[Paid up])</f>
        <v>Y</v>
      </c>
      <c r="D47" s="39" t="str">
        <f>_xlfn.XLOOKUP(__xlnm._FilterDatabase_15717[[#This Row],[SAPSA Number]],'DS Point summary'!A:A,'DS Point summary'!C:C)</f>
        <v xml:space="preserve">Gideon Joubert </v>
      </c>
      <c r="E47" s="39" t="str">
        <f>_xlfn.XLOOKUP(__xlnm._FilterDatabase_15717[[#This Row],[SAPSA Number]],'DS Point summary'!A:A,'DS Point summary'!D:D)</f>
        <v>Jansen</v>
      </c>
      <c r="F47" s="20" t="str">
        <f>_xlfn.XLOOKUP(__xlnm._FilterDatabase_15717[[#This Row],[SAPSA Number]],'DS Point summary'!A:A,'DS Point summary'!E:E)</f>
        <v>GJ</v>
      </c>
      <c r="G47" s="17">
        <f>_xlfn.XLOOKUP(__xlnm._FilterDatabase_15717[[#This Row],[SAPSA Number]],'DS Point summary'!A:A,'DS Point summary'!F:F)</f>
        <v>0</v>
      </c>
      <c r="H47" s="19">
        <f>_xlfn.XLOOKUP(__xlnm._FilterDatabase_15717[[#This Row],[SAPSA Number]],'DS Point summary'!A:A,'DS Point summary'!G:G)</f>
        <v>0</v>
      </c>
      <c r="I47" s="19" t="s">
        <v>372</v>
      </c>
      <c r="J47" s="21">
        <f t="shared" si="4"/>
        <v>0</v>
      </c>
      <c r="K47" s="22">
        <f t="shared" si="5"/>
        <v>0</v>
      </c>
      <c r="L47" s="23">
        <v>0</v>
      </c>
      <c r="M47" s="24">
        <v>0</v>
      </c>
      <c r="N47" s="23">
        <v>0</v>
      </c>
      <c r="O47" s="24">
        <v>0</v>
      </c>
      <c r="P47" s="23">
        <v>0</v>
      </c>
      <c r="Q47" s="24">
        <v>0</v>
      </c>
      <c r="R47" s="23">
        <v>0</v>
      </c>
      <c r="S47" s="24">
        <v>0</v>
      </c>
      <c r="T47" s="23">
        <v>0</v>
      </c>
      <c r="U47" s="24">
        <v>0</v>
      </c>
      <c r="V47" s="23">
        <v>0</v>
      </c>
      <c r="W47" s="24">
        <v>0</v>
      </c>
    </row>
    <row r="48" spans="1:23" ht="14.45" customHeight="1" x14ac:dyDescent="0.25">
      <c r="A48" s="17">
        <f t="shared" si="3"/>
        <v>4</v>
      </c>
      <c r="B48" s="100">
        <v>7174</v>
      </c>
      <c r="C48" s="101" t="str">
        <f>_xlfn.XLOOKUP(__xlnm._FilterDatabase_15717[[#This Row],[SAPSA Number]],Table1[SAPSA number],Table1[Paid up])</f>
        <v>Y</v>
      </c>
      <c r="D48" s="39" t="str">
        <f>_xlfn.XLOOKUP(__xlnm._FilterDatabase_15717[[#This Row],[SAPSA Number]],'DS Point summary'!A:A,'DS Point summary'!C:C)</f>
        <v>Jacobus Francois</v>
      </c>
      <c r="E48" s="39" t="str">
        <f>_xlfn.XLOOKUP(__xlnm._FilterDatabase_15717[[#This Row],[SAPSA Number]],'DS Point summary'!A:A,'DS Point summary'!D:D)</f>
        <v>Jansen</v>
      </c>
      <c r="F48" s="20" t="str">
        <f>_xlfn.XLOOKUP(__xlnm._FilterDatabase_15717[[#This Row],[SAPSA Number]],'DS Point summary'!A:A,'DS Point summary'!E:E)</f>
        <v>JF</v>
      </c>
      <c r="G48" s="17">
        <f>_xlfn.XLOOKUP(__xlnm._FilterDatabase_15717[[#This Row],[SAPSA Number]],'DS Point summary'!A:A,'DS Point summary'!F:F)</f>
        <v>0</v>
      </c>
      <c r="H48" s="19">
        <f>_xlfn.XLOOKUP(__xlnm._FilterDatabase_15717[[#This Row],[SAPSA Number]],'DS Point summary'!A:A,'DS Point summary'!G:G)</f>
        <v>0</v>
      </c>
      <c r="I48" s="19" t="s">
        <v>372</v>
      </c>
      <c r="J48" s="21">
        <f t="shared" si="4"/>
        <v>0</v>
      </c>
      <c r="K48" s="22">
        <f t="shared" si="5"/>
        <v>0</v>
      </c>
      <c r="L48" s="23">
        <v>0</v>
      </c>
      <c r="M48" s="24">
        <v>0</v>
      </c>
      <c r="N48" s="23">
        <v>0</v>
      </c>
      <c r="O48" s="24">
        <v>0</v>
      </c>
      <c r="P48" s="23">
        <v>0</v>
      </c>
      <c r="Q48" s="24">
        <v>0</v>
      </c>
      <c r="R48" s="23">
        <v>0</v>
      </c>
      <c r="S48" s="24">
        <v>0</v>
      </c>
      <c r="T48" s="23">
        <v>0</v>
      </c>
      <c r="U48" s="24">
        <v>0</v>
      </c>
      <c r="V48" s="23">
        <v>0</v>
      </c>
      <c r="W48" s="24">
        <v>0</v>
      </c>
    </row>
    <row r="49" spans="1:23" ht="14.45" customHeight="1" x14ac:dyDescent="0.25">
      <c r="A49" s="17">
        <f t="shared" si="3"/>
        <v>4</v>
      </c>
      <c r="B49" s="100">
        <v>2655</v>
      </c>
      <c r="C49" s="101" t="str">
        <f>_xlfn.XLOOKUP(__xlnm._FilterDatabase_15717[[#This Row],[SAPSA Number]],Table1[SAPSA number],Table1[Paid up])</f>
        <v>Y</v>
      </c>
      <c r="D49" s="39" t="str">
        <f>_xlfn.XLOOKUP(__xlnm._FilterDatabase_15717[[#This Row],[SAPSA Number]],'DS Point summary'!A:A,'DS Point summary'!C:C)</f>
        <v>Ruben</v>
      </c>
      <c r="E49" s="39" t="str">
        <f>_xlfn.XLOOKUP(__xlnm._FilterDatabase_15717[[#This Row],[SAPSA Number]],'DS Point summary'!A:A,'DS Point summary'!D:D)</f>
        <v>Joubert</v>
      </c>
      <c r="F49" s="20" t="str">
        <f>_xlfn.XLOOKUP(__xlnm._FilterDatabase_15717[[#This Row],[SAPSA Number]],'DS Point summary'!A:A,'DS Point summary'!E:E)</f>
        <v>R</v>
      </c>
      <c r="G49" s="17" t="str">
        <f ca="1">_xlfn.XLOOKUP(__xlnm._FilterDatabase_15717[[#This Row],[SAPSA Number]],'DS Point summary'!A:A,'DS Point summary'!F:F)</f>
        <v>Jnr</v>
      </c>
      <c r="H49" s="19">
        <f ca="1">_xlfn.XLOOKUP(__xlnm._FilterDatabase_15717[[#This Row],[SAPSA Number]],'DS Point summary'!A:A,'DS Point summary'!G:G)</f>
        <v>17</v>
      </c>
      <c r="I49" s="19" t="s">
        <v>372</v>
      </c>
      <c r="J49" s="21">
        <f t="shared" si="4"/>
        <v>0</v>
      </c>
      <c r="K49" s="22">
        <f t="shared" si="5"/>
        <v>0</v>
      </c>
      <c r="L49" s="23">
        <v>0</v>
      </c>
      <c r="M49" s="24">
        <v>0</v>
      </c>
      <c r="N49" s="23">
        <v>0</v>
      </c>
      <c r="O49" s="24">
        <v>0</v>
      </c>
      <c r="P49" s="23">
        <v>0</v>
      </c>
      <c r="Q49" s="24">
        <v>0</v>
      </c>
      <c r="R49" s="23">
        <v>0</v>
      </c>
      <c r="S49" s="24">
        <v>0</v>
      </c>
      <c r="T49" s="23">
        <v>0</v>
      </c>
      <c r="U49" s="24">
        <v>0</v>
      </c>
      <c r="V49" s="23">
        <v>0</v>
      </c>
      <c r="W49" s="24">
        <v>0</v>
      </c>
    </row>
    <row r="50" spans="1:23" ht="14.45" customHeight="1" x14ac:dyDescent="0.25">
      <c r="A50" s="17">
        <f t="shared" si="3"/>
        <v>4</v>
      </c>
      <c r="B50" s="18">
        <v>3339</v>
      </c>
      <c r="C50" s="101" t="str">
        <f>_xlfn.XLOOKUP(__xlnm._FilterDatabase_15717[[#This Row],[SAPSA Number]],Table1[SAPSA number],Table1[Paid up])</f>
        <v>Y</v>
      </c>
      <c r="D50" s="39" t="str">
        <f>_xlfn.XLOOKUP(__xlnm._FilterDatabase_15717[[#This Row],[SAPSA Number]],'DS Point summary'!A:A,'DS Point summary'!C:C)</f>
        <v>Hendrik Johannes</v>
      </c>
      <c r="E50" s="39" t="str">
        <f>_xlfn.XLOOKUP(__xlnm._FilterDatabase_15717[[#This Row],[SAPSA Number]],'DS Point summary'!A:A,'DS Point summary'!D:D)</f>
        <v>Joubert</v>
      </c>
      <c r="F50" s="20" t="str">
        <f>_xlfn.XLOOKUP(__xlnm._FilterDatabase_15717[[#This Row],[SAPSA Number]],'DS Point summary'!A:A,'DS Point summary'!E:E)</f>
        <v>HJ</v>
      </c>
      <c r="G50" s="17" t="str">
        <f ca="1">_xlfn.XLOOKUP(__xlnm._FilterDatabase_15717[[#This Row],[SAPSA Number]],'DS Point summary'!A:A,'DS Point summary'!F:F)</f>
        <v>S</v>
      </c>
      <c r="H50" s="19">
        <f ca="1">_xlfn.XLOOKUP(__xlnm._FilterDatabase_15717[[#This Row],[SAPSA Number]],'DS Point summary'!A:A,'DS Point summary'!G:G)</f>
        <v>51</v>
      </c>
      <c r="I50" s="19" t="s">
        <v>372</v>
      </c>
      <c r="J50" s="21">
        <f t="shared" si="4"/>
        <v>0</v>
      </c>
      <c r="K50" s="22">
        <f t="shared" si="5"/>
        <v>0</v>
      </c>
      <c r="L50" s="23">
        <v>0</v>
      </c>
      <c r="M50" s="24">
        <v>0</v>
      </c>
      <c r="N50" s="23">
        <v>0</v>
      </c>
      <c r="O50" s="24">
        <v>0</v>
      </c>
      <c r="P50" s="23">
        <v>0</v>
      </c>
      <c r="Q50" s="24">
        <v>0</v>
      </c>
      <c r="R50" s="23">
        <v>0</v>
      </c>
      <c r="S50" s="24">
        <v>0</v>
      </c>
      <c r="T50" s="23">
        <v>0</v>
      </c>
      <c r="U50" s="24">
        <v>0</v>
      </c>
      <c r="V50" s="23">
        <v>0</v>
      </c>
      <c r="W50" s="24">
        <v>0</v>
      </c>
    </row>
    <row r="51" spans="1:23" ht="14.45" customHeight="1" x14ac:dyDescent="0.25">
      <c r="A51" s="17">
        <f t="shared" si="3"/>
        <v>4</v>
      </c>
      <c r="B51" s="100">
        <v>4094</v>
      </c>
      <c r="C51" s="101" t="str">
        <f>_xlfn.XLOOKUP(__xlnm._FilterDatabase_15717[[#This Row],[SAPSA Number]],Table1[SAPSA number],Table1[Paid up])</f>
        <v>Y</v>
      </c>
      <c r="D51" s="39" t="str">
        <f>_xlfn.XLOOKUP(__xlnm._FilterDatabase_15717[[#This Row],[SAPSA Number]],'DS Point summary'!A:A,'DS Point summary'!C:C)</f>
        <v>Johan</v>
      </c>
      <c r="E51" s="39" t="str">
        <f>_xlfn.XLOOKUP(__xlnm._FilterDatabase_15717[[#This Row],[SAPSA Number]],'DS Point summary'!A:A,'DS Point summary'!D:D)</f>
        <v>Kemp</v>
      </c>
      <c r="F51" s="20" t="str">
        <f>_xlfn.XLOOKUP(__xlnm._FilterDatabase_15717[[#This Row],[SAPSA Number]],'DS Point summary'!A:A,'DS Point summary'!E:E)</f>
        <v>J</v>
      </c>
      <c r="G51" s="17" t="str">
        <f ca="1">_xlfn.XLOOKUP(__xlnm._FilterDatabase_15717[[#This Row],[SAPSA Number]],'DS Point summary'!A:A,'DS Point summary'!F:F)</f>
        <v xml:space="preserve"> </v>
      </c>
      <c r="H51" s="19">
        <f ca="1">_xlfn.XLOOKUP(__xlnm._FilterDatabase_15717[[#This Row],[SAPSA Number]],'DS Point summary'!A:A,'DS Point summary'!G:G)</f>
        <v>42</v>
      </c>
      <c r="I51" s="19" t="s">
        <v>372</v>
      </c>
      <c r="J51" s="21">
        <f t="shared" si="4"/>
        <v>0</v>
      </c>
      <c r="K51" s="22">
        <f t="shared" si="5"/>
        <v>0</v>
      </c>
      <c r="L51" s="23">
        <v>0</v>
      </c>
      <c r="M51" s="24">
        <v>0</v>
      </c>
      <c r="N51" s="23">
        <v>0</v>
      </c>
      <c r="O51" s="24">
        <v>0</v>
      </c>
      <c r="P51" s="23">
        <v>0</v>
      </c>
      <c r="Q51" s="24">
        <v>0</v>
      </c>
      <c r="R51" s="23">
        <v>0</v>
      </c>
      <c r="S51" s="24">
        <v>0</v>
      </c>
      <c r="T51" s="23">
        <v>0</v>
      </c>
      <c r="U51" s="24">
        <v>0</v>
      </c>
      <c r="V51" s="23">
        <v>0</v>
      </c>
      <c r="W51" s="24">
        <v>0</v>
      </c>
    </row>
    <row r="52" spans="1:23" ht="14.45" customHeight="1" x14ac:dyDescent="0.25">
      <c r="A52" s="17">
        <f t="shared" si="3"/>
        <v>4</v>
      </c>
      <c r="B52" s="100">
        <v>6968</v>
      </c>
      <c r="C52" s="101" t="str">
        <f>_xlfn.XLOOKUP(__xlnm._FilterDatabase_15717[[#This Row],[SAPSA Number]],Table1[SAPSA number],Table1[Paid up])</f>
        <v>Y</v>
      </c>
      <c r="D52" s="39" t="str">
        <f>_xlfn.XLOOKUP(__xlnm._FilterDatabase_15717[[#This Row],[SAPSA Number]],'DS Point summary'!A:A,'DS Point summary'!C:C)</f>
        <v>Ian John</v>
      </c>
      <c r="E52" s="39" t="str">
        <f>_xlfn.XLOOKUP(__xlnm._FilterDatabase_15717[[#This Row],[SAPSA Number]],'DS Point summary'!A:A,'DS Point summary'!D:D)</f>
        <v>Kewley</v>
      </c>
      <c r="F52" s="20" t="str">
        <f>_xlfn.XLOOKUP(__xlnm._FilterDatabase_15717[[#This Row],[SAPSA Number]],'DS Point summary'!A:A,'DS Point summary'!E:E)</f>
        <v>IJ</v>
      </c>
      <c r="G52" s="17" t="str">
        <f ca="1">_xlfn.XLOOKUP(__xlnm._FilterDatabase_15717[[#This Row],[SAPSA Number]],'DS Point summary'!A:A,'DS Point summary'!F:F)</f>
        <v xml:space="preserve"> </v>
      </c>
      <c r="H52" s="19">
        <f ca="1">_xlfn.XLOOKUP(__xlnm._FilterDatabase_15717[[#This Row],[SAPSA Number]],'DS Point summary'!A:A,'DS Point summary'!G:G)</f>
        <v>44</v>
      </c>
      <c r="I52" s="19" t="s">
        <v>372</v>
      </c>
      <c r="J52" s="21">
        <f t="shared" si="4"/>
        <v>0</v>
      </c>
      <c r="K52" s="22">
        <f t="shared" si="5"/>
        <v>0</v>
      </c>
      <c r="L52" s="23">
        <v>0</v>
      </c>
      <c r="M52" s="24">
        <v>0</v>
      </c>
      <c r="N52" s="23">
        <v>0</v>
      </c>
      <c r="O52" s="24">
        <v>0</v>
      </c>
      <c r="P52" s="23">
        <v>0</v>
      </c>
      <c r="Q52" s="24">
        <v>0</v>
      </c>
      <c r="R52" s="23">
        <v>0</v>
      </c>
      <c r="S52" s="24">
        <v>0</v>
      </c>
      <c r="T52" s="23">
        <v>0</v>
      </c>
      <c r="U52" s="24">
        <v>0</v>
      </c>
      <c r="V52" s="23">
        <v>0</v>
      </c>
      <c r="W52" s="24">
        <v>0</v>
      </c>
    </row>
    <row r="53" spans="1:23" ht="14.45" customHeight="1" x14ac:dyDescent="0.25">
      <c r="A53" s="17">
        <f t="shared" si="3"/>
        <v>4</v>
      </c>
      <c r="B53" s="101">
        <v>7065</v>
      </c>
      <c r="C53" s="101" t="str">
        <f>_xlfn.XLOOKUP(__xlnm._FilterDatabase_15717[[#This Row],[SAPSA Number]],Table1[SAPSA number],Table1[Paid up])</f>
        <v>Y</v>
      </c>
      <c r="D53" s="39" t="str">
        <f>_xlfn.XLOOKUP(__xlnm._FilterDatabase_15717[[#This Row],[SAPSA Number]],'DS Point summary'!A:A,'DS Point summary'!C:C)</f>
        <v>Wesley Austin</v>
      </c>
      <c r="E53" s="39" t="str">
        <f>_xlfn.XLOOKUP(__xlnm._FilterDatabase_15717[[#This Row],[SAPSA Number]],'DS Point summary'!A:A,'DS Point summary'!D:D)</f>
        <v>Kiloh</v>
      </c>
      <c r="F53" s="20" t="str">
        <f>_xlfn.XLOOKUP(__xlnm._FilterDatabase_15717[[#This Row],[SAPSA Number]],'DS Point summary'!A:A,'DS Point summary'!E:E)</f>
        <v>WA</v>
      </c>
      <c r="G53" s="17" t="str">
        <f ca="1">_xlfn.XLOOKUP(__xlnm._FilterDatabase_15717[[#This Row],[SAPSA Number]],'DS Point summary'!A:A,'DS Point summary'!F:F)</f>
        <v xml:space="preserve"> </v>
      </c>
      <c r="H53" s="19">
        <f>_xlfn.XLOOKUP(__xlnm._FilterDatabase_15717[[#This Row],[SAPSA Number]],'DS Point summary'!A:A,'DS Point summary'!G:G)</f>
        <v>0</v>
      </c>
      <c r="I53" s="19" t="s">
        <v>372</v>
      </c>
      <c r="J53" s="21">
        <f t="shared" si="4"/>
        <v>0</v>
      </c>
      <c r="K53" s="22">
        <f t="shared" si="5"/>
        <v>0</v>
      </c>
      <c r="L53" s="23">
        <v>0</v>
      </c>
      <c r="M53" s="24">
        <v>0</v>
      </c>
      <c r="N53" s="23">
        <v>0</v>
      </c>
      <c r="O53" s="24">
        <v>0</v>
      </c>
      <c r="P53" s="23">
        <v>0</v>
      </c>
      <c r="Q53" s="24">
        <v>0</v>
      </c>
      <c r="R53" s="23">
        <v>0</v>
      </c>
      <c r="S53" s="24">
        <v>0</v>
      </c>
      <c r="T53" s="23">
        <v>0</v>
      </c>
      <c r="U53" s="24">
        <v>0</v>
      </c>
      <c r="V53" s="23">
        <v>0</v>
      </c>
      <c r="W53" s="24">
        <v>0</v>
      </c>
    </row>
    <row r="54" spans="1:23" ht="14.45" customHeight="1" x14ac:dyDescent="0.25">
      <c r="A54" s="17">
        <f t="shared" si="3"/>
        <v>4</v>
      </c>
      <c r="B54" s="100">
        <v>7066</v>
      </c>
      <c r="C54" s="101" t="str">
        <f>_xlfn.XLOOKUP(__xlnm._FilterDatabase_15717[[#This Row],[SAPSA Number]],Table1[SAPSA number],Table1[Paid up])</f>
        <v>Y</v>
      </c>
      <c r="D54" s="39" t="str">
        <f>_xlfn.XLOOKUP(__xlnm._FilterDatabase_15717[[#This Row],[SAPSA Number]],'DS Point summary'!A:A,'DS Point summary'!C:C)</f>
        <v>Adrian Warren</v>
      </c>
      <c r="E54" s="39" t="str">
        <f>_xlfn.XLOOKUP(__xlnm._FilterDatabase_15717[[#This Row],[SAPSA Number]],'DS Point summary'!A:A,'DS Point summary'!D:D)</f>
        <v>Kiloh</v>
      </c>
      <c r="F54" s="20" t="str">
        <f>_xlfn.XLOOKUP(__xlnm._FilterDatabase_15717[[#This Row],[SAPSA Number]],'DS Point summary'!A:A,'DS Point summary'!E:E)</f>
        <v>AW</v>
      </c>
      <c r="G54" s="17" t="str">
        <f ca="1">_xlfn.XLOOKUP(__xlnm._FilterDatabase_15717[[#This Row],[SAPSA Number]],'DS Point summary'!A:A,'DS Point summary'!F:F)</f>
        <v>Jnr</v>
      </c>
      <c r="H54" s="19">
        <f>_xlfn.XLOOKUP(__xlnm._FilterDatabase_15717[[#This Row],[SAPSA Number]],'DS Point summary'!A:A,'DS Point summary'!G:G)</f>
        <v>0</v>
      </c>
      <c r="I54" s="19" t="s">
        <v>372</v>
      </c>
      <c r="J54" s="21">
        <f t="shared" si="4"/>
        <v>0</v>
      </c>
      <c r="K54" s="22">
        <f t="shared" si="5"/>
        <v>0</v>
      </c>
      <c r="L54" s="23">
        <v>0</v>
      </c>
      <c r="M54" s="24">
        <v>0</v>
      </c>
      <c r="N54" s="23">
        <v>0</v>
      </c>
      <c r="O54" s="24">
        <v>0</v>
      </c>
      <c r="P54" s="23">
        <v>0</v>
      </c>
      <c r="Q54" s="24">
        <v>0</v>
      </c>
      <c r="R54" s="23">
        <v>0</v>
      </c>
      <c r="S54" s="24">
        <v>0</v>
      </c>
      <c r="T54" s="23">
        <v>0</v>
      </c>
      <c r="U54" s="24">
        <v>0</v>
      </c>
      <c r="V54" s="23">
        <v>0</v>
      </c>
      <c r="W54" s="24">
        <v>0</v>
      </c>
    </row>
    <row r="55" spans="1:23" ht="14.45" customHeight="1" x14ac:dyDescent="0.25">
      <c r="A55" s="17">
        <f>RANK(K55,K$2:K$145,0)</f>
        <v>4</v>
      </c>
      <c r="B55" s="100">
        <v>7067</v>
      </c>
      <c r="C55" s="101" t="str">
        <f>_xlfn.XLOOKUP(__xlnm._FilterDatabase_15717[[#This Row],[SAPSA Number]],Table1[SAPSA number],Table1[Paid up])</f>
        <v>Y</v>
      </c>
      <c r="D55" s="39" t="str">
        <f>_xlfn.XLOOKUP(__xlnm._FilterDatabase_15717[[#This Row],[SAPSA Number]],'DS Point summary'!A:A,'DS Point summary'!C:C)</f>
        <v>Kewan Rudy</v>
      </c>
      <c r="E55" s="39" t="str">
        <f>_xlfn.XLOOKUP(__xlnm._FilterDatabase_15717[[#This Row],[SAPSA Number]],'DS Point summary'!A:A,'DS Point summary'!D:D)</f>
        <v>Kiloh</v>
      </c>
      <c r="F55" s="20" t="str">
        <f>_xlfn.XLOOKUP(__xlnm._FilterDatabase_15717[[#This Row],[SAPSA Number]],'DS Point summary'!A:A,'DS Point summary'!E:E)</f>
        <v>KR</v>
      </c>
      <c r="G55" s="17" t="str">
        <f ca="1">_xlfn.XLOOKUP(__xlnm._FilterDatabase_15717[[#This Row],[SAPSA Number]],'DS Point summary'!A:A,'DS Point summary'!F:F)</f>
        <v>Jnr</v>
      </c>
      <c r="H55" s="19">
        <f>_xlfn.XLOOKUP(__xlnm._FilterDatabase_15717[[#This Row],[SAPSA Number]],'DS Point summary'!A:A,'DS Point summary'!G:G)</f>
        <v>0</v>
      </c>
      <c r="I55" s="19" t="s">
        <v>372</v>
      </c>
      <c r="J55" s="21">
        <f t="shared" si="4"/>
        <v>0</v>
      </c>
      <c r="K55" s="22">
        <f t="shared" si="5"/>
        <v>0</v>
      </c>
      <c r="L55" s="23">
        <v>0</v>
      </c>
      <c r="M55" s="24">
        <v>0</v>
      </c>
      <c r="N55" s="23">
        <v>0</v>
      </c>
      <c r="O55" s="24">
        <v>0</v>
      </c>
      <c r="P55" s="23">
        <v>0</v>
      </c>
      <c r="Q55" s="24">
        <v>0</v>
      </c>
      <c r="R55" s="23">
        <v>0</v>
      </c>
      <c r="S55" s="24">
        <v>0</v>
      </c>
      <c r="T55" s="23">
        <v>0</v>
      </c>
      <c r="U55" s="24">
        <v>0</v>
      </c>
      <c r="V55" s="23">
        <v>0</v>
      </c>
      <c r="W55" s="24">
        <v>0</v>
      </c>
    </row>
    <row r="56" spans="1:23" ht="14.45" customHeight="1" x14ac:dyDescent="0.25">
      <c r="A56" s="17">
        <f t="shared" ref="A56:A87" si="6">RANK(K56,K$2:K$141,0)</f>
        <v>4</v>
      </c>
      <c r="B56" s="100">
        <v>6434</v>
      </c>
      <c r="C56" s="101" t="str">
        <f>_xlfn.XLOOKUP(__xlnm._FilterDatabase_15717[[#This Row],[SAPSA Number]],Table1[SAPSA number],Table1[Paid up])</f>
        <v>Y</v>
      </c>
      <c r="D56" s="39" t="str">
        <f>_xlfn.XLOOKUP(__xlnm._FilterDatabase_15717[[#This Row],[SAPSA Number]],'DS Point summary'!A:A,'DS Point summary'!C:C)</f>
        <v>Francois Robert</v>
      </c>
      <c r="E56" s="39" t="str">
        <f>_xlfn.XLOOKUP(__xlnm._FilterDatabase_15717[[#This Row],[SAPSA Number]],'DS Point summary'!A:A,'DS Point summary'!D:D)</f>
        <v>Koekemoer</v>
      </c>
      <c r="F56" s="20" t="str">
        <f>_xlfn.XLOOKUP(__xlnm._FilterDatabase_15717[[#This Row],[SAPSA Number]],'DS Point summary'!A:A,'DS Point summary'!E:E)</f>
        <v>FR</v>
      </c>
      <c r="G56" s="17" t="str">
        <f ca="1">_xlfn.XLOOKUP(__xlnm._FilterDatabase_15717[[#This Row],[SAPSA Number]],'DS Point summary'!A:A,'DS Point summary'!F:F)</f>
        <v xml:space="preserve"> </v>
      </c>
      <c r="H56" s="19">
        <f ca="1">_xlfn.XLOOKUP(__xlnm._FilterDatabase_15717[[#This Row],[SAPSA Number]],'DS Point summary'!A:A,'DS Point summary'!G:G)</f>
        <v>42</v>
      </c>
      <c r="I56" s="19" t="s">
        <v>372</v>
      </c>
      <c r="J56" s="21">
        <f t="shared" si="4"/>
        <v>0</v>
      </c>
      <c r="K56" s="22">
        <f t="shared" si="5"/>
        <v>0</v>
      </c>
      <c r="L56" s="23">
        <v>0</v>
      </c>
      <c r="M56" s="24">
        <v>0</v>
      </c>
      <c r="N56" s="23">
        <v>0</v>
      </c>
      <c r="O56" s="24">
        <v>0</v>
      </c>
      <c r="P56" s="23">
        <v>0</v>
      </c>
      <c r="Q56" s="24">
        <v>0</v>
      </c>
      <c r="R56" s="23">
        <v>0</v>
      </c>
      <c r="S56" s="24">
        <v>0</v>
      </c>
      <c r="T56" s="23">
        <v>0</v>
      </c>
      <c r="U56" s="24">
        <v>0</v>
      </c>
      <c r="V56" s="23">
        <v>0</v>
      </c>
      <c r="W56" s="24">
        <v>0</v>
      </c>
    </row>
    <row r="57" spans="1:23" ht="14.45" customHeight="1" x14ac:dyDescent="0.25">
      <c r="A57" s="17">
        <f t="shared" si="6"/>
        <v>4</v>
      </c>
      <c r="B57" s="18">
        <v>191</v>
      </c>
      <c r="C57" s="101" t="str">
        <f>_xlfn.XLOOKUP(__xlnm._FilterDatabase_15717[[#This Row],[SAPSA Number]],Table1[SAPSA number],Table1[Paid up])</f>
        <v>Y</v>
      </c>
      <c r="D57" s="39" t="str">
        <f>_xlfn.XLOOKUP(__xlnm._FilterDatabase_15717[[#This Row],[SAPSA Number]],'DS Point summary'!A:A,'DS Point summary'!C:C)</f>
        <v>Joseph John</v>
      </c>
      <c r="E57" s="39" t="str">
        <f>_xlfn.XLOOKUP(__xlnm._FilterDatabase_15717[[#This Row],[SAPSA Number]],'DS Point summary'!A:A,'DS Point summary'!D:D)</f>
        <v>Kriel</v>
      </c>
      <c r="F57" s="20" t="str">
        <f>_xlfn.XLOOKUP(__xlnm._FilterDatabase_15717[[#This Row],[SAPSA Number]],'DS Point summary'!A:A,'DS Point summary'!E:E)</f>
        <v>JJ</v>
      </c>
      <c r="G57" s="17" t="str">
        <f ca="1">_xlfn.XLOOKUP(__xlnm._FilterDatabase_15717[[#This Row],[SAPSA Number]],'DS Point summary'!A:A,'DS Point summary'!F:F)</f>
        <v>SS</v>
      </c>
      <c r="H57" s="19">
        <f ca="1">_xlfn.XLOOKUP(__xlnm._FilterDatabase_15717[[#This Row],[SAPSA Number]],'DS Point summary'!A:A,'DS Point summary'!G:G)</f>
        <v>60</v>
      </c>
      <c r="I57" s="19" t="s">
        <v>372</v>
      </c>
      <c r="J57" s="21">
        <f t="shared" si="4"/>
        <v>0</v>
      </c>
      <c r="K57" s="22">
        <f t="shared" si="5"/>
        <v>0</v>
      </c>
      <c r="L57" s="23">
        <v>0</v>
      </c>
      <c r="M57" s="24">
        <v>0</v>
      </c>
      <c r="N57" s="23">
        <v>0</v>
      </c>
      <c r="O57" s="24">
        <v>0</v>
      </c>
      <c r="P57" s="23">
        <v>0</v>
      </c>
      <c r="Q57" s="24">
        <v>0</v>
      </c>
      <c r="R57" s="23">
        <v>0</v>
      </c>
      <c r="S57" s="24">
        <v>0</v>
      </c>
      <c r="T57" s="23">
        <v>0</v>
      </c>
      <c r="U57" s="24">
        <v>0</v>
      </c>
      <c r="V57" s="23">
        <v>0</v>
      </c>
      <c r="W57" s="24">
        <v>0</v>
      </c>
    </row>
    <row r="58" spans="1:23" ht="14.45" customHeight="1" x14ac:dyDescent="0.25">
      <c r="A58" s="17">
        <f t="shared" si="6"/>
        <v>4</v>
      </c>
      <c r="B58" s="102">
        <v>199</v>
      </c>
      <c r="C58" s="101" t="str">
        <f>_xlfn.XLOOKUP(__xlnm._FilterDatabase_15717[[#This Row],[SAPSA Number]],Table1[SAPSA number],Table1[Paid up])</f>
        <v>Y</v>
      </c>
      <c r="D58" s="39" t="str">
        <f>_xlfn.XLOOKUP(__xlnm._FilterDatabase_15717[[#This Row],[SAPSA Number]],'DS Point summary'!A:A,'DS Point summary'!C:C)</f>
        <v>Susanna Johanna</v>
      </c>
      <c r="E58" s="39" t="str">
        <f>_xlfn.XLOOKUP(__xlnm._FilterDatabase_15717[[#This Row],[SAPSA Number]],'DS Point summary'!A:A,'DS Point summary'!D:D)</f>
        <v>Kriel</v>
      </c>
      <c r="F58" s="20" t="str">
        <f>_xlfn.XLOOKUP(__xlnm._FilterDatabase_15717[[#This Row],[SAPSA Number]],'DS Point summary'!A:A,'DS Point summary'!E:E)</f>
        <v>SJ</v>
      </c>
      <c r="G58" s="17" t="str">
        <f>_xlfn.XLOOKUP(__xlnm._FilterDatabase_15717[[#This Row],[SAPSA Number]],'DS Point summary'!A:A,'DS Point summary'!F:F)</f>
        <v>Lady</v>
      </c>
      <c r="H58" s="19">
        <f ca="1">_xlfn.XLOOKUP(__xlnm._FilterDatabase_15717[[#This Row],[SAPSA Number]],'DS Point summary'!A:A,'DS Point summary'!G:G)</f>
        <v>60</v>
      </c>
      <c r="I58" s="19" t="s">
        <v>372</v>
      </c>
      <c r="J58" s="21">
        <f t="shared" si="4"/>
        <v>0</v>
      </c>
      <c r="K58" s="22">
        <f t="shared" si="5"/>
        <v>0</v>
      </c>
      <c r="L58" s="23">
        <v>0</v>
      </c>
      <c r="M58" s="24">
        <v>0</v>
      </c>
      <c r="N58" s="23">
        <v>0</v>
      </c>
      <c r="O58" s="24">
        <v>0</v>
      </c>
      <c r="P58" s="23">
        <v>0</v>
      </c>
      <c r="Q58" s="24">
        <v>0</v>
      </c>
      <c r="R58" s="23">
        <v>0</v>
      </c>
      <c r="S58" s="24">
        <v>0</v>
      </c>
      <c r="T58" s="23">
        <v>0</v>
      </c>
      <c r="U58" s="24">
        <v>0</v>
      </c>
      <c r="V58" s="23">
        <v>0</v>
      </c>
      <c r="W58" s="24">
        <v>0</v>
      </c>
    </row>
    <row r="59" spans="1:23" ht="14.45" customHeight="1" x14ac:dyDescent="0.25">
      <c r="A59" s="17">
        <f t="shared" si="6"/>
        <v>4</v>
      </c>
      <c r="B59" s="102">
        <v>252</v>
      </c>
      <c r="C59" s="101" t="str">
        <f>_xlfn.XLOOKUP(__xlnm._FilterDatabase_15717[[#This Row],[SAPSA Number]],Table1[SAPSA number],Table1[Paid up])</f>
        <v>Y</v>
      </c>
      <c r="D59" s="39" t="str">
        <f>_xlfn.XLOOKUP(__xlnm._FilterDatabase_15717[[#This Row],[SAPSA Number]],'DS Point summary'!A:A,'DS Point summary'!C:C)</f>
        <v>Deon</v>
      </c>
      <c r="E59" s="39" t="str">
        <f>_xlfn.XLOOKUP(__xlnm._FilterDatabase_15717[[#This Row],[SAPSA Number]],'DS Point summary'!A:A,'DS Point summary'!D:D)</f>
        <v>Labuschagne</v>
      </c>
      <c r="F59" s="20" t="str">
        <f>_xlfn.XLOOKUP(__xlnm._FilterDatabase_15717[[#This Row],[SAPSA Number]],'DS Point summary'!A:A,'DS Point summary'!E:E)</f>
        <v>D</v>
      </c>
      <c r="G59" s="17" t="str">
        <f ca="1">_xlfn.XLOOKUP(__xlnm._FilterDatabase_15717[[#This Row],[SAPSA Number]],'DS Point summary'!A:A,'DS Point summary'!F:F)</f>
        <v>SS</v>
      </c>
      <c r="H59" s="19">
        <f ca="1">_xlfn.XLOOKUP(__xlnm._FilterDatabase_15717[[#This Row],[SAPSA Number]],'DS Point summary'!A:A,'DS Point summary'!G:G)</f>
        <v>69</v>
      </c>
      <c r="I59" s="19" t="s">
        <v>372</v>
      </c>
      <c r="J59" s="21">
        <f t="shared" si="4"/>
        <v>0</v>
      </c>
      <c r="K59" s="22">
        <f t="shared" si="5"/>
        <v>0</v>
      </c>
      <c r="L59" s="23">
        <v>0</v>
      </c>
      <c r="M59" s="24">
        <v>0</v>
      </c>
      <c r="N59" s="23">
        <v>0</v>
      </c>
      <c r="O59" s="24">
        <v>0</v>
      </c>
      <c r="P59" s="23">
        <v>0</v>
      </c>
      <c r="Q59" s="24">
        <v>0</v>
      </c>
      <c r="R59" s="23">
        <v>0</v>
      </c>
      <c r="S59" s="24">
        <v>0</v>
      </c>
      <c r="T59" s="23">
        <v>0</v>
      </c>
      <c r="U59" s="24">
        <v>0</v>
      </c>
      <c r="V59" s="23">
        <v>0</v>
      </c>
      <c r="W59" s="24">
        <v>0</v>
      </c>
    </row>
    <row r="60" spans="1:23" ht="14.45" customHeight="1" x14ac:dyDescent="0.25">
      <c r="A60" s="17">
        <f t="shared" si="6"/>
        <v>4</v>
      </c>
      <c r="B60" s="27">
        <v>2651</v>
      </c>
      <c r="C60" s="101" t="str">
        <f>_xlfn.XLOOKUP(__xlnm._FilterDatabase_15717[[#This Row],[SAPSA Number]],Table1[SAPSA number],Table1[Paid up])</f>
        <v>Y</v>
      </c>
      <c r="D60" s="39" t="str">
        <f>_xlfn.XLOOKUP(__xlnm._FilterDatabase_15717[[#This Row],[SAPSA Number]],'DS Point summary'!A:A,'DS Point summary'!C:C)</f>
        <v>Paul Herman</v>
      </c>
      <c r="E60" s="39" t="str">
        <f>_xlfn.XLOOKUP(__xlnm._FilterDatabase_15717[[#This Row],[SAPSA Number]],'DS Point summary'!A:A,'DS Point summary'!D:D)</f>
        <v>Leuschner</v>
      </c>
      <c r="F60" s="20" t="str">
        <f>_xlfn.XLOOKUP(__xlnm._FilterDatabase_15717[[#This Row],[SAPSA Number]],'DS Point summary'!A:A,'DS Point summary'!E:E)</f>
        <v>PH</v>
      </c>
      <c r="G60" s="17" t="str">
        <f ca="1">_xlfn.XLOOKUP(__xlnm._FilterDatabase_15717[[#This Row],[SAPSA Number]],'DS Point summary'!A:A,'DS Point summary'!F:F)</f>
        <v>S</v>
      </c>
      <c r="H60" s="19">
        <f ca="1">_xlfn.XLOOKUP(__xlnm._FilterDatabase_15717[[#This Row],[SAPSA Number]],'DS Point summary'!A:A,'DS Point summary'!G:G)</f>
        <v>50</v>
      </c>
      <c r="I60" s="19" t="s">
        <v>372</v>
      </c>
      <c r="J60" s="21">
        <f t="shared" si="4"/>
        <v>0</v>
      </c>
      <c r="K60" s="22">
        <f t="shared" si="5"/>
        <v>0</v>
      </c>
      <c r="L60" s="23">
        <v>0</v>
      </c>
      <c r="M60" s="24">
        <v>0</v>
      </c>
      <c r="N60" s="23">
        <v>0</v>
      </c>
      <c r="O60" s="24">
        <v>0</v>
      </c>
      <c r="P60" s="23">
        <v>0</v>
      </c>
      <c r="Q60" s="24">
        <v>0</v>
      </c>
      <c r="R60" s="23">
        <v>0</v>
      </c>
      <c r="S60" s="24">
        <v>0</v>
      </c>
      <c r="T60" s="23">
        <v>0</v>
      </c>
      <c r="U60" s="24">
        <v>0</v>
      </c>
      <c r="V60" s="23">
        <v>0</v>
      </c>
      <c r="W60" s="24">
        <v>0</v>
      </c>
    </row>
    <row r="61" spans="1:23" ht="14.45" customHeight="1" x14ac:dyDescent="0.25">
      <c r="A61" s="17">
        <f t="shared" si="6"/>
        <v>4</v>
      </c>
      <c r="B61" s="102">
        <v>3810</v>
      </c>
      <c r="C61" s="101" t="str">
        <f>_xlfn.XLOOKUP(__xlnm._FilterDatabase_15717[[#This Row],[SAPSA Number]],Table1[SAPSA number],Table1[Paid up])</f>
        <v>Y</v>
      </c>
      <c r="D61" s="39" t="str">
        <f>_xlfn.XLOOKUP(__xlnm._FilterDatabase_15717[[#This Row],[SAPSA Number]],'DS Point summary'!A:A,'DS Point summary'!C:C)</f>
        <v>Roelof</v>
      </c>
      <c r="E61" s="39" t="str">
        <f>_xlfn.XLOOKUP(__xlnm._FilterDatabase_15717[[#This Row],[SAPSA Number]],'DS Point summary'!A:A,'DS Point summary'!D:D)</f>
        <v>Liebenberg</v>
      </c>
      <c r="F61" s="20" t="str">
        <f>_xlfn.XLOOKUP(__xlnm._FilterDatabase_15717[[#This Row],[SAPSA Number]],'DS Point summary'!A:A,'DS Point summary'!E:E)</f>
        <v>R</v>
      </c>
      <c r="G61" s="17" t="str">
        <f ca="1">_xlfn.XLOOKUP(__xlnm._FilterDatabase_15717[[#This Row],[SAPSA Number]],'DS Point summary'!A:A,'DS Point summary'!F:F)</f>
        <v>S</v>
      </c>
      <c r="H61" s="19">
        <f ca="1">_xlfn.XLOOKUP(__xlnm._FilterDatabase_15717[[#This Row],[SAPSA Number]],'DS Point summary'!A:A,'DS Point summary'!G:G)</f>
        <v>56</v>
      </c>
      <c r="I61" s="19" t="s">
        <v>372</v>
      </c>
      <c r="J61" s="21">
        <f t="shared" si="4"/>
        <v>0</v>
      </c>
      <c r="K61" s="22">
        <f t="shared" si="5"/>
        <v>0</v>
      </c>
      <c r="L61" s="23">
        <v>0</v>
      </c>
      <c r="M61" s="24">
        <v>0</v>
      </c>
      <c r="N61" s="23">
        <v>0</v>
      </c>
      <c r="O61" s="24">
        <v>0</v>
      </c>
      <c r="P61" s="23">
        <v>0</v>
      </c>
      <c r="Q61" s="24">
        <v>0</v>
      </c>
      <c r="R61" s="23">
        <v>0</v>
      </c>
      <c r="S61" s="24">
        <v>0</v>
      </c>
      <c r="T61" s="23">
        <v>0</v>
      </c>
      <c r="U61" s="24">
        <v>0</v>
      </c>
      <c r="V61" s="23">
        <v>0</v>
      </c>
      <c r="W61" s="24">
        <v>0</v>
      </c>
    </row>
    <row r="62" spans="1:23" ht="14.45" customHeight="1" x14ac:dyDescent="0.25">
      <c r="A62" s="17">
        <f t="shared" si="6"/>
        <v>4</v>
      </c>
      <c r="B62" s="102">
        <v>6395</v>
      </c>
      <c r="C62" s="101" t="str">
        <f>_xlfn.XLOOKUP(__xlnm._FilterDatabase_15717[[#This Row],[SAPSA Number]],Table1[SAPSA number],Table1[Paid up])</f>
        <v>Y</v>
      </c>
      <c r="D62" s="39" t="str">
        <f>_xlfn.XLOOKUP(__xlnm._FilterDatabase_15717[[#This Row],[SAPSA Number]],'DS Point summary'!A:A,'DS Point summary'!C:C)</f>
        <v>Andre Jacque</v>
      </c>
      <c r="E62" s="39" t="str">
        <f>_xlfn.XLOOKUP(__xlnm._FilterDatabase_15717[[#This Row],[SAPSA Number]],'DS Point summary'!A:A,'DS Point summary'!D:D)</f>
        <v>Loubser</v>
      </c>
      <c r="F62" s="20" t="str">
        <f>_xlfn.XLOOKUP(__xlnm._FilterDatabase_15717[[#This Row],[SAPSA Number]],'DS Point summary'!A:A,'DS Point summary'!E:E)</f>
        <v>AJP</v>
      </c>
      <c r="G62" s="17" t="str">
        <f>_xlfn.XLOOKUP(__xlnm._FilterDatabase_15717[[#This Row],[SAPSA Number]],'DS Point summary'!A:A,'DS Point summary'!F:F)</f>
        <v>Y</v>
      </c>
      <c r="H62" s="19">
        <f>_xlfn.XLOOKUP(__xlnm._FilterDatabase_15717[[#This Row],[SAPSA Number]],'DS Point summary'!A:A,'DS Point summary'!G:G)</f>
        <v>0</v>
      </c>
      <c r="I62" s="19" t="s">
        <v>372</v>
      </c>
      <c r="J62" s="21">
        <f t="shared" si="4"/>
        <v>0</v>
      </c>
      <c r="K62" s="22">
        <f t="shared" si="5"/>
        <v>0</v>
      </c>
      <c r="L62" s="23">
        <v>0</v>
      </c>
      <c r="M62" s="24">
        <v>0</v>
      </c>
      <c r="N62" s="23">
        <v>0</v>
      </c>
      <c r="O62" s="24">
        <v>0</v>
      </c>
      <c r="P62" s="23">
        <v>0</v>
      </c>
      <c r="Q62" s="24">
        <v>0</v>
      </c>
      <c r="R62" s="23">
        <v>0</v>
      </c>
      <c r="S62" s="24">
        <v>0</v>
      </c>
      <c r="T62" s="23">
        <v>0</v>
      </c>
      <c r="U62" s="24">
        <v>0</v>
      </c>
      <c r="V62" s="23">
        <v>0</v>
      </c>
      <c r="W62" s="24">
        <v>0</v>
      </c>
    </row>
    <row r="63" spans="1:23" ht="14.45" customHeight="1" x14ac:dyDescent="0.25">
      <c r="A63" s="17">
        <f t="shared" si="6"/>
        <v>4</v>
      </c>
      <c r="B63" s="102">
        <v>683</v>
      </c>
      <c r="C63" s="101" t="str">
        <f>_xlfn.XLOOKUP(__xlnm._FilterDatabase_15717[[#This Row],[SAPSA Number]],Table1[SAPSA number],Table1[Paid up])</f>
        <v>Y</v>
      </c>
      <c r="D63" s="39" t="str">
        <f>_xlfn.XLOOKUP(__xlnm._FilterDatabase_15717[[#This Row],[SAPSA Number]],'DS Point summary'!A:A,'DS Point summary'!C:C)</f>
        <v>Ivor</v>
      </c>
      <c r="E63" s="39" t="str">
        <f>_xlfn.XLOOKUP(__xlnm._FilterDatabase_15717[[#This Row],[SAPSA Number]],'DS Point summary'!A:A,'DS Point summary'!D:D)</f>
        <v>Marais</v>
      </c>
      <c r="F63" s="20" t="str">
        <f>_xlfn.XLOOKUP(__xlnm._FilterDatabase_15717[[#This Row],[SAPSA Number]],'DS Point summary'!A:A,'DS Point summary'!E:E)</f>
        <v>I</v>
      </c>
      <c r="G63" s="17" t="str">
        <f ca="1">_xlfn.XLOOKUP(__xlnm._FilterDatabase_15717[[#This Row],[SAPSA Number]],'DS Point summary'!A:A,'DS Point summary'!F:F)</f>
        <v>S</v>
      </c>
      <c r="H63" s="19">
        <f ca="1">_xlfn.XLOOKUP(__xlnm._FilterDatabase_15717[[#This Row],[SAPSA Number]],'DS Point summary'!A:A,'DS Point summary'!G:G)</f>
        <v>57</v>
      </c>
      <c r="I63" s="19" t="s">
        <v>372</v>
      </c>
      <c r="J63" s="21">
        <f t="shared" si="4"/>
        <v>0</v>
      </c>
      <c r="K63" s="22">
        <f t="shared" si="5"/>
        <v>0</v>
      </c>
      <c r="L63" s="23">
        <v>0</v>
      </c>
      <c r="M63" s="24">
        <v>0</v>
      </c>
      <c r="N63" s="23">
        <v>0</v>
      </c>
      <c r="O63" s="24">
        <v>0</v>
      </c>
      <c r="P63" s="23">
        <v>0</v>
      </c>
      <c r="Q63" s="24">
        <v>0</v>
      </c>
      <c r="R63" s="23">
        <v>0</v>
      </c>
      <c r="S63" s="24">
        <v>0</v>
      </c>
      <c r="T63" s="23">
        <v>0</v>
      </c>
      <c r="U63" s="24">
        <v>0</v>
      </c>
      <c r="V63" s="23">
        <v>0</v>
      </c>
      <c r="W63" s="24">
        <v>0</v>
      </c>
    </row>
    <row r="64" spans="1:23" x14ac:dyDescent="0.25">
      <c r="A64" s="17">
        <f t="shared" si="6"/>
        <v>4</v>
      </c>
      <c r="B64" s="104">
        <v>4862</v>
      </c>
      <c r="C64" s="101" t="str">
        <f>_xlfn.XLOOKUP(__xlnm._FilterDatabase_15717[[#This Row],[SAPSA Number]],Table1[SAPSA number],Table1[Paid up])</f>
        <v>Y</v>
      </c>
      <c r="D64" s="39" t="str">
        <f>_xlfn.XLOOKUP(__xlnm._FilterDatabase_15717[[#This Row],[SAPSA Number]],'DS Point summary'!A:A,'DS Point summary'!C:C)</f>
        <v>George Keith</v>
      </c>
      <c r="E64" s="39" t="str">
        <f>_xlfn.XLOOKUP(__xlnm._FilterDatabase_15717[[#This Row],[SAPSA Number]],'DS Point summary'!A:A,'DS Point summary'!D:D)</f>
        <v>Marais</v>
      </c>
      <c r="F64" s="20" t="str">
        <f>_xlfn.XLOOKUP(__xlnm._FilterDatabase_15717[[#This Row],[SAPSA Number]],'DS Point summary'!A:A,'DS Point summary'!E:E)</f>
        <v>GK</v>
      </c>
      <c r="G64" s="17" t="str">
        <f ca="1">_xlfn.XLOOKUP(__xlnm._FilterDatabase_15717[[#This Row],[SAPSA Number]],'DS Point summary'!A:A,'DS Point summary'!F:F)</f>
        <v>S</v>
      </c>
      <c r="H64" s="19">
        <f ca="1">_xlfn.XLOOKUP(__xlnm._FilterDatabase_15717[[#This Row],[SAPSA Number]],'DS Point summary'!A:A,'DS Point summary'!G:G)</f>
        <v>52</v>
      </c>
      <c r="I64" s="19" t="s">
        <v>372</v>
      </c>
      <c r="J64" s="21">
        <f t="shared" si="4"/>
        <v>0</v>
      </c>
      <c r="K64" s="22">
        <f t="shared" si="5"/>
        <v>0</v>
      </c>
      <c r="L64" s="23">
        <v>0</v>
      </c>
      <c r="M64" s="24">
        <v>0</v>
      </c>
      <c r="N64" s="23">
        <v>0</v>
      </c>
      <c r="O64" s="24">
        <v>0</v>
      </c>
      <c r="P64" s="23">
        <v>0</v>
      </c>
      <c r="Q64" s="24">
        <v>0</v>
      </c>
      <c r="R64" s="23">
        <v>0</v>
      </c>
      <c r="S64" s="24">
        <v>0</v>
      </c>
      <c r="T64" s="23">
        <v>0</v>
      </c>
      <c r="U64" s="24">
        <v>0</v>
      </c>
      <c r="V64" s="23">
        <v>0</v>
      </c>
      <c r="W64" s="24">
        <v>0</v>
      </c>
    </row>
    <row r="65" spans="1:23" x14ac:dyDescent="0.25">
      <c r="A65" s="17">
        <f t="shared" si="6"/>
        <v>4</v>
      </c>
      <c r="B65" s="102">
        <v>6966</v>
      </c>
      <c r="C65" s="101" t="str">
        <f>_xlfn.XLOOKUP(__xlnm._FilterDatabase_15717[[#This Row],[SAPSA Number]],Table1[SAPSA number],Table1[Paid up])</f>
        <v>Y</v>
      </c>
      <c r="D65" s="39" t="str">
        <f>_xlfn.XLOOKUP(__xlnm._FilterDatabase_15717[[#This Row],[SAPSA Number]],'DS Point summary'!A:A,'DS Point summary'!C:C)</f>
        <v>James</v>
      </c>
      <c r="E65" s="39" t="str">
        <f>_xlfn.XLOOKUP(__xlnm._FilterDatabase_15717[[#This Row],[SAPSA Number]],'DS Point summary'!A:A,'DS Point summary'!D:D)</f>
        <v>Masonganye</v>
      </c>
      <c r="F65" s="20" t="str">
        <f>_xlfn.XLOOKUP(__xlnm._FilterDatabase_15717[[#This Row],[SAPSA Number]],'DS Point summary'!A:A,'DS Point summary'!E:E)</f>
        <v>J</v>
      </c>
      <c r="G65" s="17" t="str">
        <f ca="1">_xlfn.XLOOKUP(__xlnm._FilterDatabase_15717[[#This Row],[SAPSA Number]],'DS Point summary'!A:A,'DS Point summary'!F:F)</f>
        <v>S</v>
      </c>
      <c r="H65" s="19">
        <f ca="1">_xlfn.XLOOKUP(__xlnm._FilterDatabase_15717[[#This Row],[SAPSA Number]],'DS Point summary'!A:A,'DS Point summary'!G:G)</f>
        <v>50</v>
      </c>
      <c r="I65" s="19" t="s">
        <v>372</v>
      </c>
      <c r="J65" s="21">
        <f t="shared" si="4"/>
        <v>0</v>
      </c>
      <c r="K65" s="22">
        <f t="shared" si="5"/>
        <v>0</v>
      </c>
      <c r="L65" s="23">
        <v>0</v>
      </c>
      <c r="M65" s="24">
        <v>0</v>
      </c>
      <c r="N65" s="23">
        <v>0</v>
      </c>
      <c r="O65" s="24">
        <v>0</v>
      </c>
      <c r="P65" s="23">
        <v>0</v>
      </c>
      <c r="Q65" s="24">
        <v>0</v>
      </c>
      <c r="R65" s="23">
        <v>0</v>
      </c>
      <c r="S65" s="24">
        <v>0</v>
      </c>
      <c r="T65" s="23">
        <v>0</v>
      </c>
      <c r="U65" s="24">
        <v>0</v>
      </c>
      <c r="V65" s="23">
        <v>0</v>
      </c>
      <c r="W65" s="24">
        <v>0</v>
      </c>
    </row>
    <row r="66" spans="1:23" x14ac:dyDescent="0.25">
      <c r="A66" s="17">
        <f t="shared" si="6"/>
        <v>4</v>
      </c>
      <c r="B66" s="102">
        <v>7132</v>
      </c>
      <c r="C66" s="101" t="str">
        <f>_xlfn.XLOOKUP(__xlnm._FilterDatabase_15717[[#This Row],[SAPSA Number]],Table1[SAPSA number],Table1[Paid up])</f>
        <v>Y</v>
      </c>
      <c r="D66" s="39" t="str">
        <f>_xlfn.XLOOKUP(__xlnm._FilterDatabase_15717[[#This Row],[SAPSA Number]],'DS Point summary'!A:A,'DS Point summary'!C:C)</f>
        <v>Yussuf</v>
      </c>
      <c r="E66" s="39" t="str">
        <f>_xlfn.XLOOKUP(__xlnm._FilterDatabase_15717[[#This Row],[SAPSA Number]],'DS Point summary'!A:A,'DS Point summary'!D:D)</f>
        <v>Mayet</v>
      </c>
      <c r="F66" s="20" t="str">
        <f>_xlfn.XLOOKUP(__xlnm._FilterDatabase_15717[[#This Row],[SAPSA Number]],'DS Point summary'!A:A,'DS Point summary'!E:E)</f>
        <v>Y</v>
      </c>
      <c r="G66" s="17" t="str">
        <f ca="1">_xlfn.XLOOKUP(__xlnm._FilterDatabase_15717[[#This Row],[SAPSA Number]],'DS Point summary'!A:A,'DS Point summary'!F:F)</f>
        <v>GS</v>
      </c>
      <c r="H66" s="19">
        <f>_xlfn.XLOOKUP(__xlnm._FilterDatabase_15717[[#This Row],[SAPSA Number]],'DS Point summary'!A:A,'DS Point summary'!G:G)</f>
        <v>0</v>
      </c>
      <c r="I66" s="19" t="s">
        <v>372</v>
      </c>
      <c r="J66" s="21">
        <f t="shared" ref="J66:J97" si="7">(IF(L66&gt;0,1,0)+(IF(M66&gt;0,1,0))+(IF(N66&gt;0,1,0))+(IF(O66&gt;0,1,0))+(IF(P66&gt;0,1,0))+(IF(Q66&gt;0,1,0))+(IF(R66&gt;0,1,0))+(IF(S66&gt;0,1,0))+(IF(T66&gt;0,1,0))+(IF(U66&gt;0,1,0))+(IF(V66&gt;0,1,0))+(IF(W66&gt;0,1,0)))</f>
        <v>0</v>
      </c>
      <c r="K66" s="22">
        <f t="shared" ref="K66:K97" si="8">(LARGE(L66:W66,1)+LARGE(L66:W66,2)+LARGE(L66:W66,3)+LARGE(L66:W66,4)+LARGE(L66:W66,5))/5</f>
        <v>0</v>
      </c>
      <c r="L66" s="23">
        <v>0</v>
      </c>
      <c r="M66" s="24">
        <v>0</v>
      </c>
      <c r="N66" s="23">
        <v>0</v>
      </c>
      <c r="O66" s="24">
        <v>0</v>
      </c>
      <c r="P66" s="23">
        <v>0</v>
      </c>
      <c r="Q66" s="24">
        <v>0</v>
      </c>
      <c r="R66" s="23">
        <v>0</v>
      </c>
      <c r="S66" s="24">
        <v>0</v>
      </c>
      <c r="T66" s="23">
        <v>0</v>
      </c>
      <c r="U66" s="24">
        <v>0</v>
      </c>
      <c r="V66" s="23">
        <v>0</v>
      </c>
      <c r="W66" s="24">
        <v>0</v>
      </c>
    </row>
    <row r="67" spans="1:23" x14ac:dyDescent="0.25">
      <c r="A67" s="17">
        <f t="shared" si="6"/>
        <v>4</v>
      </c>
      <c r="B67" s="104">
        <v>888</v>
      </c>
      <c r="C67" s="101" t="str">
        <f>_xlfn.XLOOKUP(__xlnm._FilterDatabase_15717[[#This Row],[SAPSA Number]],Table1[SAPSA number],Table1[Paid up])</f>
        <v>Y</v>
      </c>
      <c r="D67" s="39" t="str">
        <f>_xlfn.XLOOKUP(__xlnm._FilterDatabase_15717[[#This Row],[SAPSA Number]],'DS Point summary'!A:A,'DS Point summary'!C:C)</f>
        <v>Yolandi Elaine</v>
      </c>
      <c r="E67" s="39" t="str">
        <f>_xlfn.XLOOKUP(__xlnm._FilterDatabase_15717[[#This Row],[SAPSA Number]],'DS Point summary'!A:A,'DS Point summary'!D:D)</f>
        <v>McAllister</v>
      </c>
      <c r="F67" s="20" t="str">
        <f>_xlfn.XLOOKUP(__xlnm._FilterDatabase_15717[[#This Row],[SAPSA Number]],'DS Point summary'!A:A,'DS Point summary'!E:E)</f>
        <v>YE</v>
      </c>
      <c r="G67" s="17" t="str">
        <f>_xlfn.XLOOKUP(__xlnm._FilterDatabase_15717[[#This Row],[SAPSA Number]],'DS Point summary'!A:A,'DS Point summary'!F:F)</f>
        <v>Lady</v>
      </c>
      <c r="H67" s="19">
        <f ca="1">_xlfn.XLOOKUP(__xlnm._FilterDatabase_15717[[#This Row],[SAPSA Number]],'DS Point summary'!A:A,'DS Point summary'!G:G)</f>
        <v>55</v>
      </c>
      <c r="I67" s="19" t="s">
        <v>372</v>
      </c>
      <c r="J67" s="21">
        <f t="shared" si="7"/>
        <v>0</v>
      </c>
      <c r="K67" s="22">
        <f t="shared" si="8"/>
        <v>0</v>
      </c>
      <c r="L67" s="23">
        <v>0</v>
      </c>
      <c r="M67" s="24">
        <v>0</v>
      </c>
      <c r="N67" s="23">
        <v>0</v>
      </c>
      <c r="O67" s="24">
        <v>0</v>
      </c>
      <c r="P67" s="23">
        <v>0</v>
      </c>
      <c r="Q67" s="24">
        <v>0</v>
      </c>
      <c r="R67" s="23">
        <v>0</v>
      </c>
      <c r="S67" s="24">
        <v>0</v>
      </c>
      <c r="T67" s="23">
        <v>0</v>
      </c>
      <c r="U67" s="24">
        <v>0</v>
      </c>
      <c r="V67" s="23">
        <v>0</v>
      </c>
      <c r="W67" s="24">
        <v>0</v>
      </c>
    </row>
    <row r="68" spans="1:23" x14ac:dyDescent="0.25">
      <c r="A68" s="17">
        <f t="shared" si="6"/>
        <v>4</v>
      </c>
      <c r="B68" s="102">
        <v>2928</v>
      </c>
      <c r="C68" s="101" t="str">
        <f>_xlfn.XLOOKUP(__xlnm._FilterDatabase_15717[[#This Row],[SAPSA Number]],Table1[SAPSA number],Table1[Paid up])</f>
        <v>Y</v>
      </c>
      <c r="D68" s="39" t="str">
        <f>_xlfn.XLOOKUP(__xlnm._FilterDatabase_15717[[#This Row],[SAPSA Number]],'DS Point summary'!A:A,'DS Point summary'!C:C)</f>
        <v>Delville Wood</v>
      </c>
      <c r="E68" s="39" t="str">
        <f>_xlfn.XLOOKUP(__xlnm._FilterDatabase_15717[[#This Row],[SAPSA Number]],'DS Point summary'!A:A,'DS Point summary'!D:D)</f>
        <v>McAllister</v>
      </c>
      <c r="F68" s="20" t="str">
        <f>_xlfn.XLOOKUP(__xlnm._FilterDatabase_15717[[#This Row],[SAPSA Number]],'DS Point summary'!A:A,'DS Point summary'!E:E)</f>
        <v>DW</v>
      </c>
      <c r="G68" s="17" t="str">
        <f ca="1">_xlfn.XLOOKUP(__xlnm._FilterDatabase_15717[[#This Row],[SAPSA Number]],'DS Point summary'!A:A,'DS Point summary'!F:F)</f>
        <v>S</v>
      </c>
      <c r="H68" s="19">
        <f ca="1">_xlfn.XLOOKUP(__xlnm._FilterDatabase_15717[[#This Row],[SAPSA Number]],'DS Point summary'!A:A,'DS Point summary'!G:G)</f>
        <v>58</v>
      </c>
      <c r="I68" s="19" t="s">
        <v>372</v>
      </c>
      <c r="J68" s="21">
        <f t="shared" si="7"/>
        <v>0</v>
      </c>
      <c r="K68" s="22">
        <f t="shared" si="8"/>
        <v>0</v>
      </c>
      <c r="L68" s="23">
        <v>0</v>
      </c>
      <c r="M68" s="24">
        <v>0</v>
      </c>
      <c r="N68" s="23">
        <v>0</v>
      </c>
      <c r="O68" s="24">
        <v>0</v>
      </c>
      <c r="P68" s="23">
        <v>0</v>
      </c>
      <c r="Q68" s="24">
        <v>0</v>
      </c>
      <c r="R68" s="23">
        <v>0</v>
      </c>
      <c r="S68" s="24">
        <v>0</v>
      </c>
      <c r="T68" s="23">
        <v>0</v>
      </c>
      <c r="U68" s="24">
        <v>0</v>
      </c>
      <c r="V68" s="23">
        <v>0</v>
      </c>
      <c r="W68" s="24">
        <v>0</v>
      </c>
    </row>
    <row r="69" spans="1:23" x14ac:dyDescent="0.25">
      <c r="A69" s="17">
        <f t="shared" si="6"/>
        <v>4</v>
      </c>
      <c r="B69" s="100">
        <v>851</v>
      </c>
      <c r="C69" s="101" t="str">
        <f>_xlfn.XLOOKUP(__xlnm._FilterDatabase_15717[[#This Row],[SAPSA Number]],Table1[SAPSA number],Table1[Paid up])</f>
        <v>Y</v>
      </c>
      <c r="D69" s="39" t="str">
        <f>_xlfn.XLOOKUP(__xlnm._FilterDatabase_15717[[#This Row],[SAPSA Number]],'DS Point summary'!A:A,'DS Point summary'!C:C)</f>
        <v>Ian David</v>
      </c>
      <c r="E69" s="39" t="str">
        <f>_xlfn.XLOOKUP(__xlnm._FilterDatabase_15717[[#This Row],[SAPSA Number]],'DS Point summary'!A:A,'DS Point summary'!D:D)</f>
        <v>McLaren</v>
      </c>
      <c r="F69" s="20" t="str">
        <f>_xlfn.XLOOKUP(__xlnm._FilterDatabase_15717[[#This Row],[SAPSA Number]],'DS Point summary'!A:A,'DS Point summary'!E:E)</f>
        <v>ID</v>
      </c>
      <c r="G69" s="17" t="str">
        <f ca="1">_xlfn.XLOOKUP(__xlnm._FilterDatabase_15717[[#This Row],[SAPSA Number]],'DS Point summary'!A:A,'DS Point summary'!F:F)</f>
        <v>SS</v>
      </c>
      <c r="H69" s="19">
        <f ca="1">_xlfn.XLOOKUP(__xlnm._FilterDatabase_15717[[#This Row],[SAPSA Number]],'DS Point summary'!A:A,'DS Point summary'!G:G)</f>
        <v>67</v>
      </c>
      <c r="I69" s="19" t="s">
        <v>372</v>
      </c>
      <c r="J69" s="21">
        <f t="shared" si="7"/>
        <v>0</v>
      </c>
      <c r="K69" s="22">
        <f t="shared" si="8"/>
        <v>0</v>
      </c>
      <c r="L69" s="23">
        <v>0</v>
      </c>
      <c r="M69" s="24">
        <v>0</v>
      </c>
      <c r="N69" s="23">
        <v>0</v>
      </c>
      <c r="O69" s="24">
        <v>0</v>
      </c>
      <c r="P69" s="23">
        <v>0</v>
      </c>
      <c r="Q69" s="24">
        <v>0</v>
      </c>
      <c r="R69" s="23">
        <v>0</v>
      </c>
      <c r="S69" s="24">
        <v>0</v>
      </c>
      <c r="T69" s="23">
        <v>0</v>
      </c>
      <c r="U69" s="24">
        <v>0</v>
      </c>
      <c r="V69" s="23">
        <v>0</v>
      </c>
      <c r="W69" s="24">
        <v>0</v>
      </c>
    </row>
    <row r="70" spans="1:23" x14ac:dyDescent="0.25">
      <c r="A70" s="17">
        <f t="shared" si="6"/>
        <v>4</v>
      </c>
      <c r="B70" s="100">
        <v>5200</v>
      </c>
      <c r="C70" s="101" t="str">
        <f>_xlfn.XLOOKUP(__xlnm._FilterDatabase_15717[[#This Row],[SAPSA Number]],Table1[SAPSA number],Table1[Paid up])</f>
        <v>Y</v>
      </c>
      <c r="D70" s="39" t="str">
        <f>_xlfn.XLOOKUP(__xlnm._FilterDatabase_15717[[#This Row],[SAPSA Number]],'DS Point summary'!A:A,'DS Point summary'!C:C)</f>
        <v>Daniel</v>
      </c>
      <c r="E70" s="39" t="str">
        <f>_xlfn.XLOOKUP(__xlnm._FilterDatabase_15717[[#This Row],[SAPSA Number]],'DS Point summary'!A:A,'DS Point summary'!D:D)</f>
        <v>McWilliam</v>
      </c>
      <c r="F70" s="20" t="str">
        <f>_xlfn.XLOOKUP(__xlnm._FilterDatabase_15717[[#This Row],[SAPSA Number]],'DS Point summary'!A:A,'DS Point summary'!E:E)</f>
        <v>D</v>
      </c>
      <c r="G70" s="17">
        <f>_xlfn.XLOOKUP(__xlnm._FilterDatabase_15717[[#This Row],[SAPSA Number]],'DS Point summary'!A:A,'DS Point summary'!F:F)</f>
        <v>0</v>
      </c>
      <c r="H70" s="19">
        <f ca="1">_xlfn.XLOOKUP(__xlnm._FilterDatabase_15717[[#This Row],[SAPSA Number]],'DS Point summary'!A:A,'DS Point summary'!G:G)</f>
        <v>37</v>
      </c>
      <c r="I70" s="19" t="s">
        <v>372</v>
      </c>
      <c r="J70" s="21">
        <f t="shared" si="7"/>
        <v>0</v>
      </c>
      <c r="K70" s="22">
        <f t="shared" si="8"/>
        <v>0</v>
      </c>
      <c r="L70" s="23">
        <v>0</v>
      </c>
      <c r="M70" s="24">
        <v>0</v>
      </c>
      <c r="N70" s="23">
        <v>0</v>
      </c>
      <c r="O70" s="24">
        <v>0</v>
      </c>
      <c r="P70" s="23">
        <v>0</v>
      </c>
      <c r="Q70" s="24">
        <v>0</v>
      </c>
      <c r="R70" s="23">
        <v>0</v>
      </c>
      <c r="S70" s="24">
        <v>0</v>
      </c>
      <c r="T70" s="23">
        <v>0</v>
      </c>
      <c r="U70" s="24">
        <v>0</v>
      </c>
      <c r="V70" s="23">
        <v>0</v>
      </c>
      <c r="W70" s="24">
        <v>0</v>
      </c>
    </row>
    <row r="71" spans="1:23" x14ac:dyDescent="0.25">
      <c r="A71" s="17">
        <f t="shared" si="6"/>
        <v>4</v>
      </c>
      <c r="B71" s="112">
        <v>1771</v>
      </c>
      <c r="C71" s="101" t="str">
        <f>_xlfn.XLOOKUP(__xlnm._FilterDatabase_15717[[#This Row],[SAPSA Number]],Table1[SAPSA number],Table1[Paid up])</f>
        <v>Y</v>
      </c>
      <c r="D71" s="39" t="str">
        <f>_xlfn.XLOOKUP(__xlnm._FilterDatabase_15717[[#This Row],[SAPSA Number]],'DS Point summary'!A:A,'DS Point summary'!C:C)</f>
        <v>Rodney Ralph</v>
      </c>
      <c r="E71" s="39" t="str">
        <f>_xlfn.XLOOKUP(__xlnm._FilterDatabase_15717[[#This Row],[SAPSA Number]],'DS Point summary'!A:A,'DS Point summary'!D:D)</f>
        <v>Mills</v>
      </c>
      <c r="F71" s="20" t="str">
        <f>_xlfn.XLOOKUP(__xlnm._FilterDatabase_15717[[#This Row],[SAPSA Number]],'DS Point summary'!A:A,'DS Point summary'!E:E)</f>
        <v>RR</v>
      </c>
      <c r="G71" s="17" t="str">
        <f ca="1">_xlfn.XLOOKUP(__xlnm._FilterDatabase_15717[[#This Row],[SAPSA Number]],'DS Point summary'!A:A,'DS Point summary'!F:F)</f>
        <v>GS</v>
      </c>
      <c r="H71" s="19">
        <f ca="1">_xlfn.XLOOKUP(__xlnm._FilterDatabase_15717[[#This Row],[SAPSA Number]],'DS Point summary'!A:A,'DS Point summary'!G:G)</f>
        <v>80</v>
      </c>
      <c r="I71" s="19" t="s">
        <v>372</v>
      </c>
      <c r="J71" s="21">
        <f t="shared" si="7"/>
        <v>0</v>
      </c>
      <c r="K71" s="22">
        <f t="shared" si="8"/>
        <v>0</v>
      </c>
      <c r="L71" s="23">
        <v>0</v>
      </c>
      <c r="M71" s="24">
        <v>0</v>
      </c>
      <c r="N71" s="23">
        <v>0</v>
      </c>
      <c r="O71" s="24">
        <v>0</v>
      </c>
      <c r="P71" s="23">
        <v>0</v>
      </c>
      <c r="Q71" s="24">
        <v>0</v>
      </c>
      <c r="R71" s="23">
        <v>0</v>
      </c>
      <c r="S71" s="24">
        <v>0</v>
      </c>
      <c r="T71" s="23">
        <v>0</v>
      </c>
      <c r="U71" s="24">
        <v>0</v>
      </c>
      <c r="V71" s="23">
        <v>0</v>
      </c>
      <c r="W71" s="24">
        <v>0</v>
      </c>
    </row>
    <row r="72" spans="1:23" x14ac:dyDescent="0.25">
      <c r="A72" s="17">
        <f t="shared" si="6"/>
        <v>4</v>
      </c>
      <c r="B72" s="104">
        <v>1776</v>
      </c>
      <c r="C72" s="101" t="str">
        <f>_xlfn.XLOOKUP(__xlnm._FilterDatabase_15717[[#This Row],[SAPSA Number]],Table1[SAPSA number],Table1[Paid up])</f>
        <v>Y</v>
      </c>
      <c r="D72" s="39" t="str">
        <f>_xlfn.XLOOKUP(__xlnm._FilterDatabase_15717[[#This Row],[SAPSA Number]],'DS Point summary'!A:A,'DS Point summary'!C:C)</f>
        <v>Leonie Christina</v>
      </c>
      <c r="E72" s="39" t="str">
        <f>_xlfn.XLOOKUP(__xlnm._FilterDatabase_15717[[#This Row],[SAPSA Number]],'DS Point summary'!A:A,'DS Point summary'!D:D)</f>
        <v>Myburgh</v>
      </c>
      <c r="F72" s="20" t="str">
        <f>_xlfn.XLOOKUP(__xlnm._FilterDatabase_15717[[#This Row],[SAPSA Number]],'DS Point summary'!A:A,'DS Point summary'!E:E)</f>
        <v>LC</v>
      </c>
      <c r="G72" s="17" t="str">
        <f>_xlfn.XLOOKUP(__xlnm._FilterDatabase_15717[[#This Row],[SAPSA Number]],'DS Point summary'!A:A,'DS Point summary'!F:F)</f>
        <v>Lady</v>
      </c>
      <c r="H72" s="19">
        <f ca="1">_xlfn.XLOOKUP(__xlnm._FilterDatabase_15717[[#This Row],[SAPSA Number]],'DS Point summary'!A:A,'DS Point summary'!G:G)</f>
        <v>54</v>
      </c>
      <c r="I72" s="19" t="s">
        <v>372</v>
      </c>
      <c r="J72" s="21">
        <f t="shared" si="7"/>
        <v>0</v>
      </c>
      <c r="K72" s="22">
        <f t="shared" si="8"/>
        <v>0</v>
      </c>
      <c r="L72" s="23">
        <v>0</v>
      </c>
      <c r="M72" s="24">
        <v>0</v>
      </c>
      <c r="N72" s="23">
        <v>0</v>
      </c>
      <c r="O72" s="24">
        <v>0</v>
      </c>
      <c r="P72" s="23">
        <v>0</v>
      </c>
      <c r="Q72" s="24">
        <v>0</v>
      </c>
      <c r="R72" s="23">
        <v>0</v>
      </c>
      <c r="S72" s="24">
        <v>0</v>
      </c>
      <c r="T72" s="23">
        <v>0</v>
      </c>
      <c r="U72" s="24">
        <v>0</v>
      </c>
      <c r="V72" s="23">
        <v>0</v>
      </c>
      <c r="W72" s="24">
        <v>0</v>
      </c>
    </row>
    <row r="73" spans="1:23" x14ac:dyDescent="0.25">
      <c r="A73" s="31">
        <f t="shared" si="6"/>
        <v>4</v>
      </c>
      <c r="B73" s="106">
        <v>7073</v>
      </c>
      <c r="C73" s="101" t="str">
        <f>_xlfn.XLOOKUP(__xlnm._FilterDatabase_15717[[#This Row],[SAPSA Number]],Table1[SAPSA number],Table1[Paid up])</f>
        <v>Y</v>
      </c>
      <c r="D73" s="39" t="str">
        <f>_xlfn.XLOOKUP(__xlnm._FilterDatabase_15717[[#This Row],[SAPSA Number]],'DS Point summary'!A:A,'DS Point summary'!C:C)</f>
        <v>Abraham Christoffel</v>
      </c>
      <c r="E73" s="39" t="str">
        <f>_xlfn.XLOOKUP(__xlnm._FilterDatabase_15717[[#This Row],[SAPSA Number]],'DS Point summary'!A:A,'DS Point summary'!D:D)</f>
        <v>Naude</v>
      </c>
      <c r="F73" s="20" t="str">
        <f>_xlfn.XLOOKUP(__xlnm._FilterDatabase_15717[[#This Row],[SAPSA Number]],'DS Point summary'!A:A,'DS Point summary'!E:E)</f>
        <v>AC</v>
      </c>
      <c r="G73" s="17" t="str">
        <f ca="1">_xlfn.XLOOKUP(__xlnm._FilterDatabase_15717[[#This Row],[SAPSA Number]],'DS Point summary'!A:A,'DS Point summary'!F:F)</f>
        <v xml:space="preserve"> </v>
      </c>
      <c r="H73" s="19">
        <f>_xlfn.XLOOKUP(__xlnm._FilterDatabase_15717[[#This Row],[SAPSA Number]],'DS Point summary'!A:A,'DS Point summary'!G:G)</f>
        <v>0</v>
      </c>
      <c r="I73" s="19" t="s">
        <v>372</v>
      </c>
      <c r="J73" s="34">
        <f t="shared" si="7"/>
        <v>0</v>
      </c>
      <c r="K73" s="22">
        <f t="shared" si="8"/>
        <v>0</v>
      </c>
      <c r="L73" s="23">
        <v>0</v>
      </c>
      <c r="M73" s="24">
        <v>0</v>
      </c>
      <c r="N73" s="23">
        <v>0</v>
      </c>
      <c r="O73" s="24">
        <v>0</v>
      </c>
      <c r="P73" s="23">
        <v>0</v>
      </c>
      <c r="Q73" s="24">
        <v>0</v>
      </c>
      <c r="R73" s="23">
        <v>0</v>
      </c>
      <c r="S73" s="24">
        <v>0</v>
      </c>
      <c r="T73" s="23">
        <v>0</v>
      </c>
      <c r="U73" s="24">
        <v>0</v>
      </c>
      <c r="V73" s="23">
        <v>0</v>
      </c>
      <c r="W73" s="24">
        <v>0</v>
      </c>
    </row>
    <row r="74" spans="1:23" x14ac:dyDescent="0.25">
      <c r="A74" s="31">
        <f t="shared" si="6"/>
        <v>4</v>
      </c>
      <c r="B74" s="106">
        <v>5804</v>
      </c>
      <c r="C74" s="101" t="str">
        <f>_xlfn.XLOOKUP(__xlnm._FilterDatabase_15717[[#This Row],[SAPSA Number]],Table1[SAPSA number],Table1[Paid up])</f>
        <v>Y</v>
      </c>
      <c r="D74" s="39" t="str">
        <f>_xlfn.XLOOKUP(__xlnm._FilterDatabase_15717[[#This Row],[SAPSA Number]],'DS Point summary'!A:A,'DS Point summary'!C:C)</f>
        <v>Louis Johannes</v>
      </c>
      <c r="E74" s="39" t="str">
        <f>_xlfn.XLOOKUP(__xlnm._FilterDatabase_15717[[#This Row],[SAPSA Number]],'DS Point summary'!A:A,'DS Point summary'!D:D)</f>
        <v>Nel</v>
      </c>
      <c r="F74" s="20" t="str">
        <f>_xlfn.XLOOKUP(__xlnm._FilterDatabase_15717[[#This Row],[SAPSA Number]],'DS Point summary'!A:A,'DS Point summary'!E:E)</f>
        <v>LJ</v>
      </c>
      <c r="G74" s="17" t="str">
        <f ca="1">_xlfn.XLOOKUP(__xlnm._FilterDatabase_15717[[#This Row],[SAPSA Number]],'DS Point summary'!A:A,'DS Point summary'!F:F)</f>
        <v xml:space="preserve"> </v>
      </c>
      <c r="H74" s="19">
        <f ca="1">_xlfn.XLOOKUP(__xlnm._FilterDatabase_15717[[#This Row],[SAPSA Number]],'DS Point summary'!A:A,'DS Point summary'!G:G)</f>
        <v>46</v>
      </c>
      <c r="I74" s="19" t="s">
        <v>372</v>
      </c>
      <c r="J74" s="34">
        <f t="shared" si="7"/>
        <v>0</v>
      </c>
      <c r="K74" s="22">
        <f t="shared" si="8"/>
        <v>0</v>
      </c>
      <c r="L74" s="23">
        <v>0</v>
      </c>
      <c r="M74" s="24">
        <v>0</v>
      </c>
      <c r="N74" s="23">
        <v>0</v>
      </c>
      <c r="O74" s="24">
        <v>0</v>
      </c>
      <c r="P74" s="23">
        <v>0</v>
      </c>
      <c r="Q74" s="24">
        <v>0</v>
      </c>
      <c r="R74" s="23">
        <v>0</v>
      </c>
      <c r="S74" s="24">
        <v>0</v>
      </c>
      <c r="T74" s="23">
        <v>0</v>
      </c>
      <c r="U74" s="24">
        <v>0</v>
      </c>
      <c r="V74" s="23">
        <v>0</v>
      </c>
      <c r="W74" s="24">
        <v>0</v>
      </c>
    </row>
    <row r="75" spans="1:23" x14ac:dyDescent="0.25">
      <c r="A75" s="31">
        <f t="shared" si="6"/>
        <v>4</v>
      </c>
      <c r="B75" s="105">
        <v>400</v>
      </c>
      <c r="C75" s="101" t="str">
        <f>_xlfn.XLOOKUP(__xlnm._FilterDatabase_15717[[#This Row],[SAPSA Number]],Table1[SAPSA number],Table1[Paid up])</f>
        <v>Y</v>
      </c>
      <c r="D75" s="39" t="str">
        <f>_xlfn.XLOOKUP(__xlnm._FilterDatabase_15717[[#This Row],[SAPSA Number]],'DS Point summary'!A:A,'DS Point summary'!C:C)</f>
        <v>Sean Michael</v>
      </c>
      <c r="E75" s="39" t="str">
        <f>_xlfn.XLOOKUP(__xlnm._FilterDatabase_15717[[#This Row],[SAPSA Number]],'DS Point summary'!A:A,'DS Point summary'!D:D)</f>
        <v>O'Donovan</v>
      </c>
      <c r="F75" s="20" t="str">
        <f>_xlfn.XLOOKUP(__xlnm._FilterDatabase_15717[[#This Row],[SAPSA Number]],'DS Point summary'!A:A,'DS Point summary'!E:E)</f>
        <v>SM</v>
      </c>
      <c r="G75" s="17" t="str">
        <f ca="1">_xlfn.XLOOKUP(__xlnm._FilterDatabase_15717[[#This Row],[SAPSA Number]],'DS Point summary'!A:A,'DS Point summary'!F:F)</f>
        <v>S</v>
      </c>
      <c r="H75" s="19">
        <f ca="1">_xlfn.XLOOKUP(__xlnm._FilterDatabase_15717[[#This Row],[SAPSA Number]],'DS Point summary'!A:A,'DS Point summary'!G:G)</f>
        <v>59</v>
      </c>
      <c r="I75" s="19" t="s">
        <v>372</v>
      </c>
      <c r="J75" s="34">
        <f t="shared" si="7"/>
        <v>0</v>
      </c>
      <c r="K75" s="22">
        <f t="shared" si="8"/>
        <v>0</v>
      </c>
      <c r="L75" s="23">
        <v>0</v>
      </c>
      <c r="M75" s="24">
        <v>0</v>
      </c>
      <c r="N75" s="23">
        <v>0</v>
      </c>
      <c r="O75" s="24">
        <v>0</v>
      </c>
      <c r="P75" s="23">
        <v>0</v>
      </c>
      <c r="Q75" s="24">
        <v>0</v>
      </c>
      <c r="R75" s="23">
        <v>0</v>
      </c>
      <c r="S75" s="24">
        <v>0</v>
      </c>
      <c r="T75" s="23">
        <v>0</v>
      </c>
      <c r="U75" s="24">
        <v>0</v>
      </c>
      <c r="V75" s="23">
        <v>0</v>
      </c>
      <c r="W75" s="24">
        <v>0</v>
      </c>
    </row>
    <row r="76" spans="1:23" x14ac:dyDescent="0.25">
      <c r="A76" s="31">
        <f t="shared" si="6"/>
        <v>4</v>
      </c>
      <c r="B76" s="105">
        <v>401</v>
      </c>
      <c r="C76" s="101" t="str">
        <f>_xlfn.XLOOKUP(__xlnm._FilterDatabase_15717[[#This Row],[SAPSA Number]],Table1[SAPSA number],Table1[Paid up])</f>
        <v>Y</v>
      </c>
      <c r="D76" s="39" t="str">
        <f>_xlfn.XLOOKUP(__xlnm._FilterDatabase_15717[[#This Row],[SAPSA Number]],'DS Point summary'!A:A,'DS Point summary'!C:C)</f>
        <v>Sebella</v>
      </c>
      <c r="E76" s="39" t="str">
        <f>_xlfn.XLOOKUP(__xlnm._FilterDatabase_15717[[#This Row],[SAPSA Number]],'DS Point summary'!A:A,'DS Point summary'!D:D)</f>
        <v>O'Donovan</v>
      </c>
      <c r="F76" s="20" t="str">
        <f>_xlfn.XLOOKUP(__xlnm._FilterDatabase_15717[[#This Row],[SAPSA Number]],'DS Point summary'!A:A,'DS Point summary'!E:E)</f>
        <v>S</v>
      </c>
      <c r="G76" s="17" t="str">
        <f>_xlfn.XLOOKUP(__xlnm._FilterDatabase_15717[[#This Row],[SAPSA Number]],'DS Point summary'!A:A,'DS Point summary'!F:F)</f>
        <v>Lady</v>
      </c>
      <c r="H76" s="19">
        <f ca="1">_xlfn.XLOOKUP(__xlnm._FilterDatabase_15717[[#This Row],[SAPSA Number]],'DS Point summary'!A:A,'DS Point summary'!G:G)</f>
        <v>69</v>
      </c>
      <c r="I76" s="19" t="s">
        <v>372</v>
      </c>
      <c r="J76" s="34">
        <f t="shared" si="7"/>
        <v>0</v>
      </c>
      <c r="K76" s="22">
        <f t="shared" si="8"/>
        <v>0</v>
      </c>
      <c r="L76" s="23">
        <v>0</v>
      </c>
      <c r="M76" s="24">
        <v>0</v>
      </c>
      <c r="N76" s="23">
        <v>0</v>
      </c>
      <c r="O76" s="24">
        <v>0</v>
      </c>
      <c r="P76" s="23">
        <v>0</v>
      </c>
      <c r="Q76" s="24">
        <v>0</v>
      </c>
      <c r="R76" s="23">
        <v>0</v>
      </c>
      <c r="S76" s="24">
        <v>0</v>
      </c>
      <c r="T76" s="23">
        <v>0</v>
      </c>
      <c r="U76" s="24">
        <v>0</v>
      </c>
      <c r="V76" s="23">
        <v>0</v>
      </c>
      <c r="W76" s="24">
        <v>0</v>
      </c>
    </row>
    <row r="77" spans="1:23" x14ac:dyDescent="0.25">
      <c r="A77" s="31">
        <f t="shared" si="6"/>
        <v>4</v>
      </c>
      <c r="B77" s="105">
        <v>250</v>
      </c>
      <c r="C77" s="101" t="str">
        <f>_xlfn.XLOOKUP(__xlnm._FilterDatabase_15717[[#This Row],[SAPSA Number]],Table1[SAPSA number],Table1[Paid up])</f>
        <v>Y</v>
      </c>
      <c r="D77" s="39" t="str">
        <f>_xlfn.XLOOKUP(__xlnm._FilterDatabase_15717[[#This Row],[SAPSA Number]],'DS Point summary'!A:A,'DS Point summary'!C:C)</f>
        <v>Adriano Walter</v>
      </c>
      <c r="E77" s="39" t="str">
        <f>_xlfn.XLOOKUP(__xlnm._FilterDatabase_15717[[#This Row],[SAPSA Number]],'DS Point summary'!A:A,'DS Point summary'!D:D)</f>
        <v>Paschini</v>
      </c>
      <c r="F77" s="20" t="str">
        <f>_xlfn.XLOOKUP(__xlnm._FilterDatabase_15717[[#This Row],[SAPSA Number]],'DS Point summary'!A:A,'DS Point summary'!E:E)</f>
        <v>AW</v>
      </c>
      <c r="G77" s="17" t="str">
        <f ca="1">_xlfn.XLOOKUP(__xlnm._FilterDatabase_15717[[#This Row],[SAPSA Number]],'DS Point summary'!A:A,'DS Point summary'!F:F)</f>
        <v>SS</v>
      </c>
      <c r="H77" s="19">
        <f ca="1">_xlfn.XLOOKUP(__xlnm._FilterDatabase_15717[[#This Row],[SAPSA Number]],'DS Point summary'!A:A,'DS Point summary'!G:G)</f>
        <v>65</v>
      </c>
      <c r="I77" s="19" t="s">
        <v>372</v>
      </c>
      <c r="J77" s="34">
        <f t="shared" si="7"/>
        <v>0</v>
      </c>
      <c r="K77" s="22">
        <f t="shared" si="8"/>
        <v>0</v>
      </c>
      <c r="L77" s="23">
        <v>0</v>
      </c>
      <c r="M77" s="24">
        <v>0</v>
      </c>
      <c r="N77" s="23">
        <v>0</v>
      </c>
      <c r="O77" s="24">
        <v>0</v>
      </c>
      <c r="P77" s="23">
        <v>0</v>
      </c>
      <c r="Q77" s="24">
        <v>0</v>
      </c>
      <c r="R77" s="23">
        <v>0</v>
      </c>
      <c r="S77" s="24">
        <v>0</v>
      </c>
      <c r="T77" s="23">
        <v>0</v>
      </c>
      <c r="U77" s="24">
        <v>0</v>
      </c>
      <c r="V77" s="23">
        <v>0</v>
      </c>
      <c r="W77" s="24">
        <v>0</v>
      </c>
    </row>
    <row r="78" spans="1:23" x14ac:dyDescent="0.25">
      <c r="A78" s="31">
        <f t="shared" si="6"/>
        <v>4</v>
      </c>
      <c r="B78" s="106">
        <v>6633</v>
      </c>
      <c r="C78" s="101" t="str">
        <f>_xlfn.XLOOKUP(__xlnm._FilterDatabase_15717[[#This Row],[SAPSA Number]],Table1[SAPSA number],Table1[Paid up])</f>
        <v>Y</v>
      </c>
      <c r="D78" s="39" t="str">
        <f>_xlfn.XLOOKUP(__xlnm._FilterDatabase_15717[[#This Row],[SAPSA Number]],'DS Point summary'!A:A,'DS Point summary'!C:C)</f>
        <v>Allessandro Raffaele</v>
      </c>
      <c r="E78" s="39" t="str">
        <f>_xlfn.XLOOKUP(__xlnm._FilterDatabase_15717[[#This Row],[SAPSA Number]],'DS Point summary'!A:A,'DS Point summary'!D:D)</f>
        <v>Paschini</v>
      </c>
      <c r="F78" s="20" t="str">
        <f>_xlfn.XLOOKUP(__xlnm._FilterDatabase_15717[[#This Row],[SAPSA Number]],'DS Point summary'!A:A,'DS Point summary'!E:E)</f>
        <v>AR</v>
      </c>
      <c r="G78" s="17" t="str">
        <f ca="1">_xlfn.XLOOKUP(__xlnm._FilterDatabase_15717[[#This Row],[SAPSA Number]],'DS Point summary'!A:A,'DS Point summary'!F:F)</f>
        <v xml:space="preserve"> </v>
      </c>
      <c r="H78" s="19">
        <f ca="1">_xlfn.XLOOKUP(__xlnm._FilterDatabase_15717[[#This Row],[SAPSA Number]],'DS Point summary'!A:A,'DS Point summary'!G:G)</f>
        <v>24</v>
      </c>
      <c r="I78" s="19" t="s">
        <v>372</v>
      </c>
      <c r="J78" s="34">
        <f t="shared" si="7"/>
        <v>0</v>
      </c>
      <c r="K78" s="22">
        <f t="shared" si="8"/>
        <v>0</v>
      </c>
      <c r="L78" s="23">
        <v>0</v>
      </c>
      <c r="M78" s="24">
        <v>0</v>
      </c>
      <c r="N78" s="23">
        <v>0</v>
      </c>
      <c r="O78" s="24">
        <v>0</v>
      </c>
      <c r="P78" s="23">
        <v>0</v>
      </c>
      <c r="Q78" s="24">
        <v>0</v>
      </c>
      <c r="R78" s="23">
        <v>0</v>
      </c>
      <c r="S78" s="24">
        <v>0</v>
      </c>
      <c r="T78" s="23">
        <v>0</v>
      </c>
      <c r="U78" s="24">
        <v>0</v>
      </c>
      <c r="V78" s="23">
        <v>0</v>
      </c>
      <c r="W78" s="24">
        <v>0</v>
      </c>
    </row>
    <row r="79" spans="1:23" x14ac:dyDescent="0.25">
      <c r="A79" s="35">
        <f t="shared" si="6"/>
        <v>4</v>
      </c>
      <c r="B79" s="108">
        <v>7074</v>
      </c>
      <c r="C79" s="101" t="str">
        <f>_xlfn.XLOOKUP(__xlnm._FilterDatabase_15717[[#This Row],[SAPSA Number]],Table1[SAPSA number],Table1[Paid up])</f>
        <v>Y</v>
      </c>
      <c r="D79" s="39" t="str">
        <f>_xlfn.XLOOKUP(__xlnm._FilterDatabase_15717[[#This Row],[SAPSA Number]],'DS Point summary'!A:A,'DS Point summary'!C:C)</f>
        <v>Christoffel</v>
      </c>
      <c r="E79" s="39" t="str">
        <f>_xlfn.XLOOKUP(__xlnm._FilterDatabase_15717[[#This Row],[SAPSA Number]],'DS Point summary'!A:A,'DS Point summary'!D:D)</f>
        <v>Pretorius</v>
      </c>
      <c r="F79" s="20" t="str">
        <f>_xlfn.XLOOKUP(__xlnm._FilterDatabase_15717[[#This Row],[SAPSA Number]],'DS Point summary'!A:A,'DS Point summary'!E:E)</f>
        <v>C</v>
      </c>
      <c r="G79" s="17" t="str">
        <f ca="1">_xlfn.XLOOKUP(__xlnm._FilterDatabase_15717[[#This Row],[SAPSA Number]],'DS Point summary'!A:A,'DS Point summary'!F:F)</f>
        <v xml:space="preserve"> </v>
      </c>
      <c r="H79" s="19">
        <f>_xlfn.XLOOKUP(__xlnm._FilterDatabase_15717[[#This Row],[SAPSA Number]],'DS Point summary'!A:A,'DS Point summary'!G:G)</f>
        <v>0</v>
      </c>
      <c r="I79" s="19" t="s">
        <v>372</v>
      </c>
      <c r="J79" s="34">
        <f t="shared" si="7"/>
        <v>0</v>
      </c>
      <c r="K79" s="22">
        <f t="shared" si="8"/>
        <v>0</v>
      </c>
      <c r="L79" s="23">
        <v>0</v>
      </c>
      <c r="M79" s="24">
        <v>0</v>
      </c>
      <c r="N79" s="23">
        <v>0</v>
      </c>
      <c r="O79" s="24">
        <v>0</v>
      </c>
      <c r="P79" s="23">
        <v>0</v>
      </c>
      <c r="Q79" s="24">
        <v>0</v>
      </c>
      <c r="R79" s="23">
        <v>0</v>
      </c>
      <c r="S79" s="24">
        <v>0</v>
      </c>
      <c r="T79" s="23">
        <v>0</v>
      </c>
      <c r="U79" s="24">
        <v>0</v>
      </c>
      <c r="V79" s="23">
        <v>0</v>
      </c>
      <c r="W79" s="24">
        <v>0</v>
      </c>
    </row>
    <row r="80" spans="1:23" x14ac:dyDescent="0.25">
      <c r="A80" s="35">
        <f t="shared" si="6"/>
        <v>4</v>
      </c>
      <c r="B80" s="107">
        <v>2950</v>
      </c>
      <c r="C80" s="101" t="str">
        <f>_xlfn.XLOOKUP(__xlnm._FilterDatabase_15717[[#This Row],[SAPSA Number]],Table1[SAPSA number],Table1[Paid up])</f>
        <v>Y</v>
      </c>
      <c r="D80" s="39" t="str">
        <f>_xlfn.XLOOKUP(__xlnm._FilterDatabase_15717[[#This Row],[SAPSA Number]],'DS Point summary'!A:A,'DS Point summary'!C:C)</f>
        <v>Renier Jansen</v>
      </c>
      <c r="E80" s="39" t="str">
        <f>_xlfn.XLOOKUP(__xlnm._FilterDatabase_15717[[#This Row],[SAPSA Number]],'DS Point summary'!A:A,'DS Point summary'!D:D)</f>
        <v>Reynders</v>
      </c>
      <c r="F80" s="20" t="str">
        <f>_xlfn.XLOOKUP(__xlnm._FilterDatabase_15717[[#This Row],[SAPSA Number]],'DS Point summary'!A:A,'DS Point summary'!E:E)</f>
        <v>RJ</v>
      </c>
      <c r="G80" s="17" t="str">
        <f ca="1">_xlfn.XLOOKUP(__xlnm._FilterDatabase_15717[[#This Row],[SAPSA Number]],'DS Point summary'!A:A,'DS Point summary'!F:F)</f>
        <v xml:space="preserve"> </v>
      </c>
      <c r="H80" s="19">
        <f ca="1">_xlfn.XLOOKUP(__xlnm._FilterDatabase_15717[[#This Row],[SAPSA Number]],'DS Point summary'!A:A,'DS Point summary'!G:G)</f>
        <v>45</v>
      </c>
      <c r="I80" s="19" t="s">
        <v>372</v>
      </c>
      <c r="J80" s="34">
        <f t="shared" si="7"/>
        <v>0</v>
      </c>
      <c r="K80" s="22">
        <f t="shared" si="8"/>
        <v>0</v>
      </c>
      <c r="L80" s="23">
        <v>0</v>
      </c>
      <c r="M80" s="24">
        <v>0</v>
      </c>
      <c r="N80" s="23">
        <v>0</v>
      </c>
      <c r="O80" s="24">
        <v>0</v>
      </c>
      <c r="P80" s="23">
        <v>0</v>
      </c>
      <c r="Q80" s="24">
        <v>0</v>
      </c>
      <c r="R80" s="23">
        <v>0</v>
      </c>
      <c r="S80" s="24">
        <v>0</v>
      </c>
      <c r="T80" s="23">
        <v>0</v>
      </c>
      <c r="U80" s="24">
        <v>0</v>
      </c>
      <c r="V80" s="23">
        <v>0</v>
      </c>
      <c r="W80" s="24">
        <v>0</v>
      </c>
    </row>
    <row r="81" spans="1:23" x14ac:dyDescent="0.25">
      <c r="A81" s="35">
        <f t="shared" si="6"/>
        <v>4</v>
      </c>
      <c r="B81" s="105">
        <v>1929</v>
      </c>
      <c r="C81" s="101" t="str">
        <f>_xlfn.XLOOKUP(__xlnm._FilterDatabase_15717[[#This Row],[SAPSA Number]],Table1[SAPSA number],Table1[Paid up])</f>
        <v>Y</v>
      </c>
      <c r="D81" s="39" t="str">
        <f>_xlfn.XLOOKUP(__xlnm._FilterDatabase_15717[[#This Row],[SAPSA Number]],'DS Point summary'!A:A,'DS Point summary'!C:C)</f>
        <v>Chris</v>
      </c>
      <c r="E81" s="39" t="str">
        <f>_xlfn.XLOOKUP(__xlnm._FilterDatabase_15717[[#This Row],[SAPSA Number]],'DS Point summary'!A:A,'DS Point summary'!D:D)</f>
        <v>Ridout</v>
      </c>
      <c r="F81" s="20" t="str">
        <f>_xlfn.XLOOKUP(__xlnm._FilterDatabase_15717[[#This Row],[SAPSA Number]],'DS Point summary'!A:A,'DS Point summary'!E:E)</f>
        <v>CJ</v>
      </c>
      <c r="G81" s="17" t="str">
        <f ca="1">_xlfn.XLOOKUP(__xlnm._FilterDatabase_15717[[#This Row],[SAPSA Number]],'DS Point summary'!A:A,'DS Point summary'!F:F)</f>
        <v xml:space="preserve"> </v>
      </c>
      <c r="H81" s="19">
        <f ca="1">_xlfn.XLOOKUP(__xlnm._FilterDatabase_15717[[#This Row],[SAPSA Number]],'DS Point summary'!A:A,'DS Point summary'!G:G)</f>
        <v>43</v>
      </c>
      <c r="I81" s="19" t="s">
        <v>372</v>
      </c>
      <c r="J81" s="34">
        <f t="shared" si="7"/>
        <v>0</v>
      </c>
      <c r="K81" s="22">
        <f t="shared" si="8"/>
        <v>0</v>
      </c>
      <c r="L81" s="23">
        <v>0</v>
      </c>
      <c r="M81" s="24">
        <v>0</v>
      </c>
      <c r="N81" s="23">
        <v>0</v>
      </c>
      <c r="O81" s="24">
        <v>0</v>
      </c>
      <c r="P81" s="23">
        <v>0</v>
      </c>
      <c r="Q81" s="24">
        <v>0</v>
      </c>
      <c r="R81" s="23">
        <v>0</v>
      </c>
      <c r="S81" s="24">
        <v>0</v>
      </c>
      <c r="T81" s="23">
        <v>0</v>
      </c>
      <c r="U81" s="24">
        <v>0</v>
      </c>
      <c r="V81" s="23">
        <v>0</v>
      </c>
      <c r="W81" s="24">
        <v>0</v>
      </c>
    </row>
    <row r="82" spans="1:23" x14ac:dyDescent="0.25">
      <c r="A82" s="35">
        <f t="shared" si="6"/>
        <v>4</v>
      </c>
      <c r="B82" s="105">
        <v>1838</v>
      </c>
      <c r="C82" s="101" t="str">
        <f>_xlfn.XLOOKUP(__xlnm._FilterDatabase_15717[[#This Row],[SAPSA Number]],Table1[SAPSA number],Table1[Paid up])</f>
        <v>Y</v>
      </c>
      <c r="D82" s="39" t="str">
        <f>_xlfn.XLOOKUP(__xlnm._FilterDatabase_15717[[#This Row],[SAPSA Number]],'DS Point summary'!A:A,'DS Point summary'!C:C)</f>
        <v>Laurence Talbot</v>
      </c>
      <c r="E82" s="39" t="str">
        <f>_xlfn.XLOOKUP(__xlnm._FilterDatabase_15717[[#This Row],[SAPSA Number]],'DS Point summary'!A:A,'DS Point summary'!D:D)</f>
        <v>Rowland</v>
      </c>
      <c r="F82" s="20" t="str">
        <f>_xlfn.XLOOKUP(__xlnm._FilterDatabase_15717[[#This Row],[SAPSA Number]],'DS Point summary'!A:A,'DS Point summary'!E:E)</f>
        <v>LT</v>
      </c>
      <c r="G82" s="17" t="str">
        <f ca="1">_xlfn.XLOOKUP(__xlnm._FilterDatabase_15717[[#This Row],[SAPSA Number]],'DS Point summary'!A:A,'DS Point summary'!F:F)</f>
        <v>S</v>
      </c>
      <c r="H82" s="19">
        <f ca="1">_xlfn.XLOOKUP(__xlnm._FilterDatabase_15717[[#This Row],[SAPSA Number]],'DS Point summary'!A:A,'DS Point summary'!G:G)</f>
        <v>51</v>
      </c>
      <c r="I82" s="19" t="s">
        <v>372</v>
      </c>
      <c r="J82" s="34">
        <f t="shared" si="7"/>
        <v>0</v>
      </c>
      <c r="K82" s="22">
        <f t="shared" si="8"/>
        <v>0</v>
      </c>
      <c r="L82" s="23">
        <v>0</v>
      </c>
      <c r="M82" s="24">
        <v>0</v>
      </c>
      <c r="N82" s="23">
        <v>0</v>
      </c>
      <c r="O82" s="24">
        <v>0</v>
      </c>
      <c r="P82" s="23">
        <v>0</v>
      </c>
      <c r="Q82" s="24">
        <v>0</v>
      </c>
      <c r="R82" s="23">
        <v>0</v>
      </c>
      <c r="S82" s="24">
        <v>0</v>
      </c>
      <c r="T82" s="23">
        <v>0</v>
      </c>
      <c r="U82" s="24">
        <v>0</v>
      </c>
      <c r="V82" s="23">
        <v>0</v>
      </c>
      <c r="W82" s="24">
        <v>0</v>
      </c>
    </row>
    <row r="83" spans="1:23" x14ac:dyDescent="0.25">
      <c r="A83" s="35">
        <f t="shared" si="6"/>
        <v>4</v>
      </c>
      <c r="B83" s="105">
        <v>3703</v>
      </c>
      <c r="C83" s="101" t="str">
        <f>_xlfn.XLOOKUP(__xlnm._FilterDatabase_15717[[#This Row],[SAPSA Number]],Table1[SAPSA number],Table1[Paid up])</f>
        <v>Y</v>
      </c>
      <c r="D83" s="39" t="str">
        <f>_xlfn.XLOOKUP(__xlnm._FilterDatabase_15717[[#This Row],[SAPSA Number]],'DS Point summary'!A:A,'DS Point summary'!C:C)</f>
        <v>Gregory Andrew</v>
      </c>
      <c r="E83" s="39" t="str">
        <f>_xlfn.XLOOKUP(__xlnm._FilterDatabase_15717[[#This Row],[SAPSA Number]],'DS Point summary'!A:A,'DS Point summary'!D:D)</f>
        <v>Salzwedel</v>
      </c>
      <c r="F83" s="20" t="str">
        <f>_xlfn.XLOOKUP(__xlnm._FilterDatabase_15717[[#This Row],[SAPSA Number]],'DS Point summary'!A:A,'DS Point summary'!E:E)</f>
        <v>G</v>
      </c>
      <c r="G83" s="17" t="str">
        <f ca="1">_xlfn.XLOOKUP(__xlnm._FilterDatabase_15717[[#This Row],[SAPSA Number]],'DS Point summary'!A:A,'DS Point summary'!F:F)</f>
        <v>S</v>
      </c>
      <c r="H83" s="19">
        <f ca="1">_xlfn.XLOOKUP(__xlnm._FilterDatabase_15717[[#This Row],[SAPSA Number]],'DS Point summary'!A:A,'DS Point summary'!G:G)</f>
        <v>55</v>
      </c>
      <c r="I83" s="19" t="s">
        <v>372</v>
      </c>
      <c r="J83" s="34">
        <f t="shared" si="7"/>
        <v>0</v>
      </c>
      <c r="K83" s="22">
        <f t="shared" si="8"/>
        <v>0</v>
      </c>
      <c r="L83" s="23">
        <v>0</v>
      </c>
      <c r="M83" s="24">
        <v>0</v>
      </c>
      <c r="N83" s="23">
        <v>0</v>
      </c>
      <c r="O83" s="24">
        <v>0</v>
      </c>
      <c r="P83" s="23">
        <v>0</v>
      </c>
      <c r="Q83" s="24">
        <v>0</v>
      </c>
      <c r="R83" s="23">
        <v>0</v>
      </c>
      <c r="S83" s="24">
        <v>0</v>
      </c>
      <c r="T83" s="23">
        <v>0</v>
      </c>
      <c r="U83" s="24">
        <v>0</v>
      </c>
      <c r="V83" s="23">
        <v>0</v>
      </c>
      <c r="W83" s="24">
        <v>0</v>
      </c>
    </row>
    <row r="84" spans="1:23" x14ac:dyDescent="0.25">
      <c r="A84" s="35">
        <f t="shared" si="6"/>
        <v>4</v>
      </c>
      <c r="B84" s="105">
        <v>3822</v>
      </c>
      <c r="C84" s="101" t="str">
        <f>_xlfn.XLOOKUP(__xlnm._FilterDatabase_15717[[#This Row],[SAPSA Number]],Table1[SAPSA number],Table1[Paid up])</f>
        <v>Y</v>
      </c>
      <c r="D84" s="39" t="str">
        <f>_xlfn.XLOOKUP(__xlnm._FilterDatabase_15717[[#This Row],[SAPSA Number]],'DS Point summary'!A:A,'DS Point summary'!C:C)</f>
        <v>Wayne Erald</v>
      </c>
      <c r="E84" s="39" t="str">
        <f>_xlfn.XLOOKUP(__xlnm._FilterDatabase_15717[[#This Row],[SAPSA Number]],'DS Point summary'!A:A,'DS Point summary'!D:D)</f>
        <v>Schmidt</v>
      </c>
      <c r="F84" s="20" t="str">
        <f>_xlfn.XLOOKUP(__xlnm._FilterDatabase_15717[[#This Row],[SAPSA Number]],'DS Point summary'!A:A,'DS Point summary'!E:E)</f>
        <v>WE</v>
      </c>
      <c r="G84" s="17" t="str">
        <f ca="1">_xlfn.XLOOKUP(__xlnm._FilterDatabase_15717[[#This Row],[SAPSA Number]],'DS Point summary'!A:A,'DS Point summary'!F:F)</f>
        <v>S</v>
      </c>
      <c r="H84" s="19">
        <f ca="1">_xlfn.XLOOKUP(__xlnm._FilterDatabase_15717[[#This Row],[SAPSA Number]],'DS Point summary'!A:A,'DS Point summary'!G:G)</f>
        <v>51</v>
      </c>
      <c r="I84" s="19" t="s">
        <v>372</v>
      </c>
      <c r="J84" s="34">
        <f t="shared" si="7"/>
        <v>0</v>
      </c>
      <c r="K84" s="22">
        <f t="shared" si="8"/>
        <v>0</v>
      </c>
      <c r="L84" s="23">
        <v>0</v>
      </c>
      <c r="M84" s="24">
        <v>0</v>
      </c>
      <c r="N84" s="23">
        <v>0</v>
      </c>
      <c r="O84" s="24">
        <v>0</v>
      </c>
      <c r="P84" s="23">
        <v>0</v>
      </c>
      <c r="Q84" s="24">
        <v>0</v>
      </c>
      <c r="R84" s="23">
        <v>0</v>
      </c>
      <c r="S84" s="24">
        <v>0</v>
      </c>
      <c r="T84" s="23">
        <v>0</v>
      </c>
      <c r="U84" s="24">
        <v>0</v>
      </c>
      <c r="V84" s="23">
        <v>0</v>
      </c>
      <c r="W84" s="24">
        <v>0</v>
      </c>
    </row>
    <row r="85" spans="1:23" x14ac:dyDescent="0.25">
      <c r="A85" s="35">
        <f t="shared" si="6"/>
        <v>4</v>
      </c>
      <c r="B85" s="105">
        <v>4966</v>
      </c>
      <c r="C85" s="101" t="str">
        <f>_xlfn.XLOOKUP(__xlnm._FilterDatabase_15717[[#This Row],[SAPSA Number]],Table1[SAPSA number],Table1[Paid up])</f>
        <v>Y</v>
      </c>
      <c r="D85" s="39" t="str">
        <f>_xlfn.XLOOKUP(__xlnm._FilterDatabase_15717[[#This Row],[SAPSA Number]],'DS Point summary'!A:A,'DS Point summary'!C:C)</f>
        <v>Costantinos</v>
      </c>
      <c r="E85" s="39" t="str">
        <f>_xlfn.XLOOKUP(__xlnm._FilterDatabase_15717[[#This Row],[SAPSA Number]],'DS Point summary'!A:A,'DS Point summary'!D:D)</f>
        <v>Seindis</v>
      </c>
      <c r="F85" s="20" t="str">
        <f>_xlfn.XLOOKUP(__xlnm._FilterDatabase_15717[[#This Row],[SAPSA Number]],'DS Point summary'!A:A,'DS Point summary'!E:E)</f>
        <v>C</v>
      </c>
      <c r="G85" s="17" t="str">
        <f ca="1">_xlfn.XLOOKUP(__xlnm._FilterDatabase_15717[[#This Row],[SAPSA Number]],'DS Point summary'!A:A,'DS Point summary'!F:F)</f>
        <v xml:space="preserve"> </v>
      </c>
      <c r="H85" s="19">
        <f ca="1">_xlfn.XLOOKUP(__xlnm._FilterDatabase_15717[[#This Row],[SAPSA Number]],'DS Point summary'!A:A,'DS Point summary'!G:G)</f>
        <v>35</v>
      </c>
      <c r="I85" s="19" t="s">
        <v>372</v>
      </c>
      <c r="J85" s="34">
        <f t="shared" si="7"/>
        <v>0</v>
      </c>
      <c r="K85" s="22">
        <f t="shared" si="8"/>
        <v>0</v>
      </c>
      <c r="L85" s="23">
        <v>0</v>
      </c>
      <c r="M85" s="24">
        <v>0</v>
      </c>
      <c r="N85" s="23">
        <v>0</v>
      </c>
      <c r="O85" s="24">
        <v>0</v>
      </c>
      <c r="P85" s="23">
        <v>0</v>
      </c>
      <c r="Q85" s="24">
        <v>0</v>
      </c>
      <c r="R85" s="23">
        <v>0</v>
      </c>
      <c r="S85" s="24">
        <v>0</v>
      </c>
      <c r="T85" s="23">
        <v>0</v>
      </c>
      <c r="U85" s="24">
        <v>0</v>
      </c>
      <c r="V85" s="23">
        <v>0</v>
      </c>
      <c r="W85" s="24">
        <v>0</v>
      </c>
    </row>
    <row r="86" spans="1:23" x14ac:dyDescent="0.25">
      <c r="A86" s="35">
        <f t="shared" si="6"/>
        <v>4</v>
      </c>
      <c r="B86" s="105">
        <v>572</v>
      </c>
      <c r="C86" s="101" t="str">
        <f>_xlfn.XLOOKUP(__xlnm._FilterDatabase_15717[[#This Row],[SAPSA Number]],Table1[SAPSA number],Table1[Paid up])</f>
        <v>Y</v>
      </c>
      <c r="D86" s="39" t="str">
        <f>_xlfn.XLOOKUP(__xlnm._FilterDatabase_15717[[#This Row],[SAPSA Number]],'DS Point summary'!A:A,'DS Point summary'!C:C)</f>
        <v>DJ</v>
      </c>
      <c r="E86" s="39" t="str">
        <f>_xlfn.XLOOKUP(__xlnm._FilterDatabase_15717[[#This Row],[SAPSA Number]],'DS Point summary'!A:A,'DS Point summary'!D:D)</f>
        <v>Smith</v>
      </c>
      <c r="F86" s="20" t="str">
        <f>_xlfn.XLOOKUP(__xlnm._FilterDatabase_15717[[#This Row],[SAPSA Number]],'DS Point summary'!A:A,'DS Point summary'!E:E)</f>
        <v>DJ</v>
      </c>
      <c r="G86" s="17" t="str">
        <f ca="1">_xlfn.XLOOKUP(__xlnm._FilterDatabase_15717[[#This Row],[SAPSA Number]],'DS Point summary'!A:A,'DS Point summary'!F:F)</f>
        <v>S</v>
      </c>
      <c r="H86" s="19">
        <f ca="1">_xlfn.XLOOKUP(__xlnm._FilterDatabase_15717[[#This Row],[SAPSA Number]],'DS Point summary'!A:A,'DS Point summary'!G:G)</f>
        <v>59</v>
      </c>
      <c r="I86" s="19" t="s">
        <v>372</v>
      </c>
      <c r="J86" s="34">
        <f t="shared" si="7"/>
        <v>0</v>
      </c>
      <c r="K86" s="22">
        <f t="shared" si="8"/>
        <v>0</v>
      </c>
      <c r="L86" s="23">
        <v>0</v>
      </c>
      <c r="M86" s="24">
        <v>0</v>
      </c>
      <c r="N86" s="23">
        <v>0</v>
      </c>
      <c r="O86" s="24">
        <v>0</v>
      </c>
      <c r="P86" s="23">
        <v>0</v>
      </c>
      <c r="Q86" s="24">
        <v>0</v>
      </c>
      <c r="R86" s="23">
        <v>0</v>
      </c>
      <c r="S86" s="24">
        <v>0</v>
      </c>
      <c r="T86" s="23">
        <v>0</v>
      </c>
      <c r="U86" s="24">
        <v>0</v>
      </c>
      <c r="V86" s="23">
        <v>0</v>
      </c>
      <c r="W86" s="24">
        <v>0</v>
      </c>
    </row>
    <row r="87" spans="1:23" x14ac:dyDescent="0.25">
      <c r="A87" s="31">
        <f t="shared" si="6"/>
        <v>4</v>
      </c>
      <c r="B87" s="105">
        <v>1321</v>
      </c>
      <c r="C87" s="101" t="str">
        <f>_xlfn.XLOOKUP(__xlnm._FilterDatabase_15717[[#This Row],[SAPSA Number]],Table1[SAPSA number],Table1[Paid up])</f>
        <v>Y</v>
      </c>
      <c r="D87" s="39" t="str">
        <f>_xlfn.XLOOKUP(__xlnm._FilterDatabase_15717[[#This Row],[SAPSA Number]],'DS Point summary'!A:A,'DS Point summary'!C:C)</f>
        <v>Neal Monisen</v>
      </c>
      <c r="E87" s="39" t="str">
        <f>_xlfn.XLOOKUP(__xlnm._FilterDatabase_15717[[#This Row],[SAPSA Number]],'DS Point summary'!A:A,'DS Point summary'!D:D)</f>
        <v>Sokay</v>
      </c>
      <c r="F87" s="20" t="str">
        <f>_xlfn.XLOOKUP(__xlnm._FilterDatabase_15717[[#This Row],[SAPSA Number]],'DS Point summary'!A:A,'DS Point summary'!E:E)</f>
        <v>NM</v>
      </c>
      <c r="G87" s="17" t="str">
        <f ca="1">_xlfn.XLOOKUP(__xlnm._FilterDatabase_15717[[#This Row],[SAPSA Number]],'DS Point summary'!A:A,'DS Point summary'!F:F)</f>
        <v>S</v>
      </c>
      <c r="H87" s="19">
        <f ca="1">_xlfn.XLOOKUP(__xlnm._FilterDatabase_15717[[#This Row],[SAPSA Number]],'DS Point summary'!A:A,'DS Point summary'!G:G)</f>
        <v>51</v>
      </c>
      <c r="I87" s="19" t="s">
        <v>372</v>
      </c>
      <c r="J87" s="34">
        <f t="shared" si="7"/>
        <v>0</v>
      </c>
      <c r="K87" s="22">
        <f t="shared" si="8"/>
        <v>0</v>
      </c>
      <c r="L87" s="23">
        <v>0</v>
      </c>
      <c r="M87" s="24">
        <v>0</v>
      </c>
      <c r="N87" s="23">
        <v>0</v>
      </c>
      <c r="O87" s="24">
        <v>0</v>
      </c>
      <c r="P87" s="23">
        <v>0</v>
      </c>
      <c r="Q87" s="24">
        <v>0</v>
      </c>
      <c r="R87" s="23">
        <v>0</v>
      </c>
      <c r="S87" s="24">
        <v>0</v>
      </c>
      <c r="T87" s="23">
        <v>0</v>
      </c>
      <c r="U87" s="24">
        <v>0</v>
      </c>
      <c r="V87" s="23">
        <v>0</v>
      </c>
      <c r="W87" s="24">
        <v>0</v>
      </c>
    </row>
    <row r="88" spans="1:23" x14ac:dyDescent="0.25">
      <c r="A88" s="31">
        <f t="shared" ref="A88:A119" si="9">RANK(K88,K$2:K$141,0)</f>
        <v>4</v>
      </c>
      <c r="B88" s="105">
        <v>3832</v>
      </c>
      <c r="C88" s="101" t="str">
        <f>_xlfn.XLOOKUP(__xlnm._FilterDatabase_15717[[#This Row],[SAPSA Number]],Table1[SAPSA number],Table1[Paid up])</f>
        <v>Y</v>
      </c>
      <c r="D88" s="39" t="str">
        <f>_xlfn.XLOOKUP(__xlnm._FilterDatabase_15717[[#This Row],[SAPSA Number]],'DS Point summary'!A:A,'DS Point summary'!C:C)</f>
        <v>Dion Rowlands</v>
      </c>
      <c r="E88" s="39" t="str">
        <f>_xlfn.XLOOKUP(__xlnm._FilterDatabase_15717[[#This Row],[SAPSA Number]],'DS Point summary'!A:A,'DS Point summary'!D:D)</f>
        <v>Stead</v>
      </c>
      <c r="F88" s="20" t="str">
        <f>_xlfn.XLOOKUP(__xlnm._FilterDatabase_15717[[#This Row],[SAPSA Number]],'DS Point summary'!A:A,'DS Point summary'!E:E)</f>
        <v>DR</v>
      </c>
      <c r="G88" s="17" t="str">
        <f ca="1">_xlfn.XLOOKUP(__xlnm._FilterDatabase_15717[[#This Row],[SAPSA Number]],'DS Point summary'!A:A,'DS Point summary'!F:F)</f>
        <v>S</v>
      </c>
      <c r="H88" s="19">
        <f ca="1">_xlfn.XLOOKUP(__xlnm._FilterDatabase_15717[[#This Row],[SAPSA Number]],'DS Point summary'!A:A,'DS Point summary'!G:G)</f>
        <v>52</v>
      </c>
      <c r="I88" s="19" t="s">
        <v>372</v>
      </c>
      <c r="J88" s="34">
        <f t="shared" si="7"/>
        <v>0</v>
      </c>
      <c r="K88" s="22">
        <f t="shared" si="8"/>
        <v>0</v>
      </c>
      <c r="L88" s="23">
        <v>0</v>
      </c>
      <c r="M88" s="24">
        <v>0</v>
      </c>
      <c r="N88" s="23">
        <v>0</v>
      </c>
      <c r="O88" s="24">
        <v>0</v>
      </c>
      <c r="P88" s="23">
        <v>0</v>
      </c>
      <c r="Q88" s="24">
        <v>0</v>
      </c>
      <c r="R88" s="23">
        <v>0</v>
      </c>
      <c r="S88" s="24">
        <v>0</v>
      </c>
      <c r="T88" s="23">
        <v>0</v>
      </c>
      <c r="U88" s="24">
        <v>0</v>
      </c>
      <c r="V88" s="23">
        <v>0</v>
      </c>
      <c r="W88" s="24">
        <v>0</v>
      </c>
    </row>
    <row r="89" spans="1:23" x14ac:dyDescent="0.25">
      <c r="A89" s="31">
        <f t="shared" si="9"/>
        <v>4</v>
      </c>
      <c r="B89" s="105">
        <v>3395</v>
      </c>
      <c r="C89" s="101" t="str">
        <f>_xlfn.XLOOKUP(__xlnm._FilterDatabase_15717[[#This Row],[SAPSA Number]],Table1[SAPSA number],Table1[Paid up])</f>
        <v>Y</v>
      </c>
      <c r="D89" s="39" t="str">
        <f>_xlfn.XLOOKUP(__xlnm._FilterDatabase_15717[[#This Row],[SAPSA Number]],'DS Point summary'!A:A,'DS Point summary'!C:C)</f>
        <v>Andrea</v>
      </c>
      <c r="E89" s="39" t="str">
        <f>_xlfn.XLOOKUP(__xlnm._FilterDatabase_15717[[#This Row],[SAPSA Number]],'DS Point summary'!A:A,'DS Point summary'!D:D)</f>
        <v>Stevenson</v>
      </c>
      <c r="F89" s="20" t="str">
        <f>_xlfn.XLOOKUP(__xlnm._FilterDatabase_15717[[#This Row],[SAPSA Number]],'DS Point summary'!A:A,'DS Point summary'!E:E)</f>
        <v>A</v>
      </c>
      <c r="G89" s="17" t="str">
        <f>_xlfn.XLOOKUP(__xlnm._FilterDatabase_15717[[#This Row],[SAPSA Number]],'DS Point summary'!A:A,'DS Point summary'!F:F)</f>
        <v>Lady</v>
      </c>
      <c r="H89" s="19">
        <f ca="1">_xlfn.XLOOKUP(__xlnm._FilterDatabase_15717[[#This Row],[SAPSA Number]],'DS Point summary'!A:A,'DS Point summary'!G:G)</f>
        <v>56</v>
      </c>
      <c r="I89" s="19" t="s">
        <v>372</v>
      </c>
      <c r="J89" s="34">
        <f t="shared" si="7"/>
        <v>0</v>
      </c>
      <c r="K89" s="22">
        <f t="shared" si="8"/>
        <v>0</v>
      </c>
      <c r="L89" s="23">
        <v>0</v>
      </c>
      <c r="M89" s="24">
        <v>0</v>
      </c>
      <c r="N89" s="23">
        <v>0</v>
      </c>
      <c r="O89" s="24">
        <v>0</v>
      </c>
      <c r="P89" s="23">
        <v>0</v>
      </c>
      <c r="Q89" s="24">
        <v>0</v>
      </c>
      <c r="R89" s="23">
        <v>0</v>
      </c>
      <c r="S89" s="24">
        <v>0</v>
      </c>
      <c r="T89" s="23">
        <v>0</v>
      </c>
      <c r="U89" s="24">
        <v>0</v>
      </c>
      <c r="V89" s="23">
        <v>0</v>
      </c>
      <c r="W89" s="24">
        <v>0</v>
      </c>
    </row>
    <row r="90" spans="1:23" x14ac:dyDescent="0.25">
      <c r="A90" s="35">
        <f t="shared" si="9"/>
        <v>4</v>
      </c>
      <c r="B90" s="107">
        <v>3396</v>
      </c>
      <c r="C90" s="101" t="str">
        <f>_xlfn.XLOOKUP(__xlnm._FilterDatabase_15717[[#This Row],[SAPSA Number]],Table1[SAPSA number],Table1[Paid up])</f>
        <v>Y</v>
      </c>
      <c r="D90" s="39" t="str">
        <f>_xlfn.XLOOKUP(__xlnm._FilterDatabase_15717[[#This Row],[SAPSA Number]],'DS Point summary'!A:A,'DS Point summary'!C:C)</f>
        <v>Irving Robert</v>
      </c>
      <c r="E90" s="39" t="str">
        <f>_xlfn.XLOOKUP(__xlnm._FilterDatabase_15717[[#This Row],[SAPSA Number]],'DS Point summary'!A:A,'DS Point summary'!D:D)</f>
        <v>Stevenson</v>
      </c>
      <c r="F90" s="20" t="str">
        <f>_xlfn.XLOOKUP(__xlnm._FilterDatabase_15717[[#This Row],[SAPSA Number]],'DS Point summary'!A:A,'DS Point summary'!E:E)</f>
        <v>IR</v>
      </c>
      <c r="G90" s="17" t="str">
        <f ca="1">_xlfn.XLOOKUP(__xlnm._FilterDatabase_15717[[#This Row],[SAPSA Number]],'DS Point summary'!A:A,'DS Point summary'!F:F)</f>
        <v>GS</v>
      </c>
      <c r="H90" s="19">
        <f ca="1">_xlfn.XLOOKUP(__xlnm._FilterDatabase_15717[[#This Row],[SAPSA Number]],'DS Point summary'!A:A,'DS Point summary'!G:G)</f>
        <v>70</v>
      </c>
      <c r="I90" s="19" t="s">
        <v>372</v>
      </c>
      <c r="J90" s="34">
        <f t="shared" si="7"/>
        <v>0</v>
      </c>
      <c r="K90" s="22">
        <f t="shared" si="8"/>
        <v>0</v>
      </c>
      <c r="L90" s="23">
        <v>0</v>
      </c>
      <c r="M90" s="24">
        <v>0</v>
      </c>
      <c r="N90" s="23">
        <v>0</v>
      </c>
      <c r="O90" s="24">
        <v>0</v>
      </c>
      <c r="P90" s="23">
        <v>0</v>
      </c>
      <c r="Q90" s="24">
        <v>0</v>
      </c>
      <c r="R90" s="23">
        <v>0</v>
      </c>
      <c r="S90" s="24">
        <v>0</v>
      </c>
      <c r="T90" s="23">
        <v>0</v>
      </c>
      <c r="U90" s="24">
        <v>0</v>
      </c>
      <c r="V90" s="23">
        <v>0</v>
      </c>
      <c r="W90" s="24">
        <v>0</v>
      </c>
    </row>
    <row r="91" spans="1:23" x14ac:dyDescent="0.25">
      <c r="A91" s="35">
        <f t="shared" si="9"/>
        <v>4</v>
      </c>
      <c r="B91" s="105">
        <v>2688</v>
      </c>
      <c r="C91" s="101" t="str">
        <f>_xlfn.XLOOKUP(__xlnm._FilterDatabase_15717[[#This Row],[SAPSA Number]],Table1[SAPSA number],Table1[Paid up])</f>
        <v>Y</v>
      </c>
      <c r="D91" s="39" t="str">
        <f>_xlfn.XLOOKUP(__xlnm._FilterDatabase_15717[[#This Row],[SAPSA Number]],'DS Point summary'!A:A,'DS Point summary'!C:C)</f>
        <v>Durandt Hendrik</v>
      </c>
      <c r="E91" s="39" t="str">
        <f>_xlfn.XLOOKUP(__xlnm._FilterDatabase_15717[[#This Row],[SAPSA Number]],'DS Point summary'!A:A,'DS Point summary'!D:D)</f>
        <v>Storm</v>
      </c>
      <c r="F91" s="20" t="str">
        <f>_xlfn.XLOOKUP(__xlnm._FilterDatabase_15717[[#This Row],[SAPSA Number]],'DS Point summary'!A:A,'DS Point summary'!E:E)</f>
        <v>DH</v>
      </c>
      <c r="G91" s="17" t="str">
        <f ca="1">_xlfn.XLOOKUP(__xlnm._FilterDatabase_15717[[#This Row],[SAPSA Number]],'DS Point summary'!A:A,'DS Point summary'!F:F)</f>
        <v xml:space="preserve"> </v>
      </c>
      <c r="H91" s="19">
        <f ca="1">_xlfn.XLOOKUP(__xlnm._FilterDatabase_15717[[#This Row],[SAPSA Number]],'DS Point summary'!A:A,'DS Point summary'!G:G)</f>
        <v>22</v>
      </c>
      <c r="I91" s="19" t="s">
        <v>372</v>
      </c>
      <c r="J91" s="34">
        <f t="shared" si="7"/>
        <v>0</v>
      </c>
      <c r="K91" s="22">
        <f t="shared" si="8"/>
        <v>0</v>
      </c>
      <c r="L91" s="23">
        <v>0</v>
      </c>
      <c r="M91" s="24">
        <v>0</v>
      </c>
      <c r="N91" s="23">
        <v>0</v>
      </c>
      <c r="O91" s="24">
        <v>0</v>
      </c>
      <c r="P91" s="23">
        <v>0</v>
      </c>
      <c r="Q91" s="24">
        <v>0</v>
      </c>
      <c r="R91" s="23">
        <v>0</v>
      </c>
      <c r="S91" s="24">
        <v>0</v>
      </c>
      <c r="T91" s="23">
        <v>0</v>
      </c>
      <c r="U91" s="24">
        <v>0</v>
      </c>
      <c r="V91" s="23">
        <v>0</v>
      </c>
      <c r="W91" s="24">
        <v>0</v>
      </c>
    </row>
    <row r="92" spans="1:23" x14ac:dyDescent="0.25">
      <c r="A92" s="35">
        <f t="shared" si="9"/>
        <v>4</v>
      </c>
      <c r="B92" s="105">
        <v>3836</v>
      </c>
      <c r="C92" s="101" t="str">
        <f>_xlfn.XLOOKUP(__xlnm._FilterDatabase_15717[[#This Row],[SAPSA Number]],Table1[SAPSA number],Table1[Paid up])</f>
        <v>Y</v>
      </c>
      <c r="D92" s="39" t="str">
        <f>_xlfn.XLOOKUP(__xlnm._FilterDatabase_15717[[#This Row],[SAPSA Number]],'DS Point summary'!A:A,'DS Point summary'!C:C)</f>
        <v>Deon</v>
      </c>
      <c r="E92" s="39" t="str">
        <f>_xlfn.XLOOKUP(__xlnm._FilterDatabase_15717[[#This Row],[SAPSA Number]],'DS Point summary'!A:A,'DS Point summary'!D:D)</f>
        <v>Storm</v>
      </c>
      <c r="F92" s="20" t="str">
        <f>_xlfn.XLOOKUP(__xlnm._FilterDatabase_15717[[#This Row],[SAPSA Number]],'DS Point summary'!A:A,'DS Point summary'!E:E)</f>
        <v>D</v>
      </c>
      <c r="G92" s="17" t="str">
        <f ca="1">_xlfn.XLOOKUP(__xlnm._FilterDatabase_15717[[#This Row],[SAPSA Number]],'DS Point summary'!A:A,'DS Point summary'!F:F)</f>
        <v>SS</v>
      </c>
      <c r="H92" s="19">
        <f ca="1">_xlfn.XLOOKUP(__xlnm._FilterDatabase_15717[[#This Row],[SAPSA Number]],'DS Point summary'!A:A,'DS Point summary'!G:G)</f>
        <v>67</v>
      </c>
      <c r="I92" s="19" t="s">
        <v>372</v>
      </c>
      <c r="J92" s="34">
        <f t="shared" si="7"/>
        <v>0</v>
      </c>
      <c r="K92" s="22">
        <f t="shared" si="8"/>
        <v>0</v>
      </c>
      <c r="L92" s="23">
        <v>0</v>
      </c>
      <c r="M92" s="24">
        <v>0</v>
      </c>
      <c r="N92" s="23">
        <v>0</v>
      </c>
      <c r="O92" s="24">
        <v>0</v>
      </c>
      <c r="P92" s="23">
        <v>0</v>
      </c>
      <c r="Q92" s="24">
        <v>0</v>
      </c>
      <c r="R92" s="23">
        <v>0</v>
      </c>
      <c r="S92" s="24">
        <v>0</v>
      </c>
      <c r="T92" s="23">
        <v>0</v>
      </c>
      <c r="U92" s="24">
        <v>0</v>
      </c>
      <c r="V92" s="23">
        <v>0</v>
      </c>
      <c r="W92" s="24">
        <v>0</v>
      </c>
    </row>
    <row r="93" spans="1:23" x14ac:dyDescent="0.25">
      <c r="A93" s="31">
        <f t="shared" si="9"/>
        <v>4</v>
      </c>
      <c r="B93" s="105">
        <v>4858</v>
      </c>
      <c r="C93" s="101" t="str">
        <f>_xlfn.XLOOKUP(__xlnm._FilterDatabase_15717[[#This Row],[SAPSA Number]],Table1[SAPSA number],Table1[Paid up])</f>
        <v>Y</v>
      </c>
      <c r="D93" s="39" t="str">
        <f>_xlfn.XLOOKUP(__xlnm._FilterDatabase_15717[[#This Row],[SAPSA Number]],'DS Point summary'!A:A,'DS Point summary'!C:C)</f>
        <v>Jacques</v>
      </c>
      <c r="E93" s="39" t="str">
        <f>_xlfn.XLOOKUP(__xlnm._FilterDatabase_15717[[#This Row],[SAPSA Number]],'DS Point summary'!A:A,'DS Point summary'!D:D)</f>
        <v>Swanepoel</v>
      </c>
      <c r="F93" s="20" t="str">
        <f>_xlfn.XLOOKUP(__xlnm._FilterDatabase_15717[[#This Row],[SAPSA Number]],'DS Point summary'!A:A,'DS Point summary'!E:E)</f>
        <v>J</v>
      </c>
      <c r="G93" s="17" t="str">
        <f ca="1">_xlfn.XLOOKUP(__xlnm._FilterDatabase_15717[[#This Row],[SAPSA Number]],'DS Point summary'!A:A,'DS Point summary'!F:F)</f>
        <v xml:space="preserve"> </v>
      </c>
      <c r="H93" s="19">
        <f ca="1">_xlfn.XLOOKUP(__xlnm._FilterDatabase_15717[[#This Row],[SAPSA Number]],'DS Point summary'!A:A,'DS Point summary'!G:G)</f>
        <v>30</v>
      </c>
      <c r="I93" s="19" t="s">
        <v>372</v>
      </c>
      <c r="J93" s="34">
        <f t="shared" si="7"/>
        <v>0</v>
      </c>
      <c r="K93" s="22">
        <f t="shared" si="8"/>
        <v>0</v>
      </c>
      <c r="L93" s="23">
        <v>0</v>
      </c>
      <c r="M93" s="24">
        <v>0</v>
      </c>
      <c r="N93" s="23">
        <v>0</v>
      </c>
      <c r="O93" s="24">
        <v>0</v>
      </c>
      <c r="P93" s="23">
        <v>0</v>
      </c>
      <c r="Q93" s="24">
        <v>0</v>
      </c>
      <c r="R93" s="23">
        <v>0</v>
      </c>
      <c r="S93" s="24">
        <v>0</v>
      </c>
      <c r="T93" s="23">
        <v>0</v>
      </c>
      <c r="U93" s="24">
        <v>0</v>
      </c>
      <c r="V93" s="23">
        <v>0</v>
      </c>
      <c r="W93" s="24">
        <v>0</v>
      </c>
    </row>
    <row r="94" spans="1:23" x14ac:dyDescent="0.25">
      <c r="A94" s="31">
        <f t="shared" si="9"/>
        <v>4</v>
      </c>
      <c r="B94" s="105">
        <v>6797</v>
      </c>
      <c r="C94" s="101" t="str">
        <f>_xlfn.XLOOKUP(__xlnm._FilterDatabase_15717[[#This Row],[SAPSA Number]],Table1[SAPSA number],Table1[Paid up])</f>
        <v>Y</v>
      </c>
      <c r="D94" s="39" t="str">
        <f>_xlfn.XLOOKUP(__xlnm._FilterDatabase_15717[[#This Row],[SAPSA Number]],'DS Point summary'!A:A,'DS Point summary'!C:C)</f>
        <v>Johann Andries</v>
      </c>
      <c r="E94" s="39" t="str">
        <f>_xlfn.XLOOKUP(__xlnm._FilterDatabase_15717[[#This Row],[SAPSA Number]],'DS Point summary'!A:A,'DS Point summary'!D:D)</f>
        <v>Swart</v>
      </c>
      <c r="F94" s="20" t="str">
        <f>_xlfn.XLOOKUP(__xlnm._FilterDatabase_15717[[#This Row],[SAPSA Number]],'DS Point summary'!A:A,'DS Point summary'!E:E)</f>
        <v>JA</v>
      </c>
      <c r="G94" s="17">
        <f>_xlfn.XLOOKUP(__xlnm._FilterDatabase_15717[[#This Row],[SAPSA Number]],'DS Point summary'!A:A,'DS Point summary'!F:F)</f>
        <v>0</v>
      </c>
      <c r="H94" s="19">
        <f ca="1">_xlfn.XLOOKUP(__xlnm._FilterDatabase_15717[[#This Row],[SAPSA Number]],'DS Point summary'!A:A,'DS Point summary'!G:G)</f>
        <v>23</v>
      </c>
      <c r="I94" s="19" t="s">
        <v>372</v>
      </c>
      <c r="J94" s="34">
        <f t="shared" si="7"/>
        <v>0</v>
      </c>
      <c r="K94" s="22">
        <f t="shared" si="8"/>
        <v>0</v>
      </c>
      <c r="L94" s="23">
        <v>0</v>
      </c>
      <c r="M94" s="24">
        <v>0</v>
      </c>
      <c r="N94" s="23">
        <v>0</v>
      </c>
      <c r="O94" s="24">
        <v>0</v>
      </c>
      <c r="P94" s="23">
        <v>0</v>
      </c>
      <c r="Q94" s="24">
        <v>0</v>
      </c>
      <c r="R94" s="23">
        <v>0</v>
      </c>
      <c r="S94" s="24">
        <v>0</v>
      </c>
      <c r="T94" s="23">
        <v>0</v>
      </c>
      <c r="U94" s="24">
        <v>0</v>
      </c>
      <c r="V94" s="23">
        <v>0</v>
      </c>
      <c r="W94" s="24">
        <v>0</v>
      </c>
    </row>
    <row r="95" spans="1:23" x14ac:dyDescent="0.25">
      <c r="A95" s="31">
        <f t="shared" si="9"/>
        <v>4</v>
      </c>
      <c r="B95" s="105">
        <v>807</v>
      </c>
      <c r="C95" s="101" t="str">
        <f>_xlfn.XLOOKUP(__xlnm._FilterDatabase_15717[[#This Row],[SAPSA Number]],Table1[SAPSA number],Table1[Paid up])</f>
        <v>Y</v>
      </c>
      <c r="D95" s="39" t="str">
        <f>_xlfn.XLOOKUP(__xlnm._FilterDatabase_15717[[#This Row],[SAPSA Number]],'DS Point summary'!A:A,'DS Point summary'!C:C)</f>
        <v>Frederik Christoffel</v>
      </c>
      <c r="E95" s="39" t="str">
        <f>_xlfn.XLOOKUP(__xlnm._FilterDatabase_15717[[#This Row],[SAPSA Number]],'DS Point summary'!A:A,'DS Point summary'!D:D)</f>
        <v>Truter</v>
      </c>
      <c r="F95" s="20" t="str">
        <f>_xlfn.XLOOKUP(__xlnm._FilterDatabase_15717[[#This Row],[SAPSA Number]],'DS Point summary'!A:A,'DS Point summary'!E:E)</f>
        <v>FC</v>
      </c>
      <c r="G95" s="17" t="str">
        <f ca="1">_xlfn.XLOOKUP(__xlnm._FilterDatabase_15717[[#This Row],[SAPSA Number]],'DS Point summary'!A:A,'DS Point summary'!F:F)</f>
        <v xml:space="preserve"> </v>
      </c>
      <c r="H95" s="19">
        <f ca="1">_xlfn.XLOOKUP(__xlnm._FilterDatabase_15717[[#This Row],[SAPSA Number]],'DS Point summary'!A:A,'DS Point summary'!G:G)</f>
        <v>22</v>
      </c>
      <c r="I95" s="19" t="s">
        <v>372</v>
      </c>
      <c r="J95" s="34">
        <f t="shared" si="7"/>
        <v>0</v>
      </c>
      <c r="K95" s="22">
        <f t="shared" si="8"/>
        <v>0</v>
      </c>
      <c r="L95" s="23">
        <v>0</v>
      </c>
      <c r="M95" s="24">
        <v>0</v>
      </c>
      <c r="N95" s="23">
        <v>0</v>
      </c>
      <c r="O95" s="24">
        <v>0</v>
      </c>
      <c r="P95" s="23">
        <v>0</v>
      </c>
      <c r="Q95" s="24">
        <v>0</v>
      </c>
      <c r="R95" s="23">
        <v>0</v>
      </c>
      <c r="S95" s="24">
        <v>0</v>
      </c>
      <c r="T95" s="23">
        <v>0</v>
      </c>
      <c r="U95" s="24">
        <v>0</v>
      </c>
      <c r="V95" s="23">
        <v>0</v>
      </c>
      <c r="W95" s="24">
        <v>0</v>
      </c>
    </row>
    <row r="96" spans="1:23" x14ac:dyDescent="0.25">
      <c r="A96" s="31">
        <f t="shared" si="9"/>
        <v>4</v>
      </c>
      <c r="B96" s="105">
        <v>1113</v>
      </c>
      <c r="C96" s="101" t="str">
        <f>_xlfn.XLOOKUP(__xlnm._FilterDatabase_15717[[#This Row],[SAPSA Number]],Table1[SAPSA number],Table1[Paid up])</f>
        <v>Y</v>
      </c>
      <c r="D96" s="39" t="str">
        <f>_xlfn.XLOOKUP(__xlnm._FilterDatabase_15717[[#This Row],[SAPSA Number]],'DS Point summary'!A:A,'DS Point summary'!C:C)</f>
        <v>Frik</v>
      </c>
      <c r="E96" s="39" t="str">
        <f>_xlfn.XLOOKUP(__xlnm._FilterDatabase_15717[[#This Row],[SAPSA Number]],'DS Point summary'!A:A,'DS Point summary'!D:D)</f>
        <v>Truter</v>
      </c>
      <c r="F96" s="20" t="str">
        <f>_xlfn.XLOOKUP(__xlnm._FilterDatabase_15717[[#This Row],[SAPSA Number]],'DS Point summary'!A:A,'DS Point summary'!E:E)</f>
        <v>FC</v>
      </c>
      <c r="G96" s="17" t="str">
        <f ca="1">_xlfn.XLOOKUP(__xlnm._FilterDatabase_15717[[#This Row],[SAPSA Number]],'DS Point summary'!A:A,'DS Point summary'!F:F)</f>
        <v>SS</v>
      </c>
      <c r="H96" s="19">
        <f ca="1">_xlfn.XLOOKUP(__xlnm._FilterDatabase_15717[[#This Row],[SAPSA Number]],'DS Point summary'!A:A,'DS Point summary'!G:G)</f>
        <v>60</v>
      </c>
      <c r="I96" s="19" t="s">
        <v>372</v>
      </c>
      <c r="J96" s="34">
        <f t="shared" si="7"/>
        <v>0</v>
      </c>
      <c r="K96" s="22">
        <f t="shared" si="8"/>
        <v>0</v>
      </c>
      <c r="L96" s="23">
        <v>0</v>
      </c>
      <c r="M96" s="24">
        <v>0</v>
      </c>
      <c r="N96" s="23">
        <v>0</v>
      </c>
      <c r="O96" s="24">
        <v>0</v>
      </c>
      <c r="P96" s="23">
        <v>0</v>
      </c>
      <c r="Q96" s="24">
        <v>0</v>
      </c>
      <c r="R96" s="23">
        <v>0</v>
      </c>
      <c r="S96" s="24">
        <v>0</v>
      </c>
      <c r="T96" s="23">
        <v>0</v>
      </c>
      <c r="U96" s="24">
        <v>0</v>
      </c>
      <c r="V96" s="23">
        <v>0</v>
      </c>
      <c r="W96" s="24">
        <v>0</v>
      </c>
    </row>
    <row r="97" spans="1:23" x14ac:dyDescent="0.25">
      <c r="A97" s="31">
        <f t="shared" si="9"/>
        <v>4</v>
      </c>
      <c r="B97" s="105">
        <v>4672</v>
      </c>
      <c r="C97" s="101" t="str">
        <f>_xlfn.XLOOKUP(__xlnm._FilterDatabase_15717[[#This Row],[SAPSA Number]],Table1[SAPSA number],Table1[Paid up])</f>
        <v>Y</v>
      </c>
      <c r="D97" s="39" t="str">
        <f>_xlfn.XLOOKUP(__xlnm._FilterDatabase_15717[[#This Row],[SAPSA Number]],'DS Point summary'!A:A,'DS Point summary'!C:C)</f>
        <v>Frederick John</v>
      </c>
      <c r="E97" s="39" t="str">
        <f>_xlfn.XLOOKUP(__xlnm._FilterDatabase_15717[[#This Row],[SAPSA Number]],'DS Point summary'!A:A,'DS Point summary'!D:D)</f>
        <v>Turnbull</v>
      </c>
      <c r="F97" s="20" t="str">
        <f>_xlfn.XLOOKUP(__xlnm._FilterDatabase_15717[[#This Row],[SAPSA Number]],'DS Point summary'!A:A,'DS Point summary'!E:E)</f>
        <v>FJ</v>
      </c>
      <c r="G97" s="17" t="str">
        <f ca="1">_xlfn.XLOOKUP(__xlnm._FilterDatabase_15717[[#This Row],[SAPSA Number]],'DS Point summary'!A:A,'DS Point summary'!F:F)</f>
        <v>S</v>
      </c>
      <c r="H97" s="19">
        <f ca="1">_xlfn.XLOOKUP(__xlnm._FilterDatabase_15717[[#This Row],[SAPSA Number]],'DS Point summary'!A:A,'DS Point summary'!G:G)</f>
        <v>59</v>
      </c>
      <c r="I97" s="19" t="s">
        <v>372</v>
      </c>
      <c r="J97" s="34">
        <f t="shared" si="7"/>
        <v>0</v>
      </c>
      <c r="K97" s="22">
        <f t="shared" si="8"/>
        <v>0</v>
      </c>
      <c r="L97" s="23">
        <v>0</v>
      </c>
      <c r="M97" s="24">
        <v>0</v>
      </c>
      <c r="N97" s="23">
        <v>0</v>
      </c>
      <c r="O97" s="24">
        <v>0</v>
      </c>
      <c r="P97" s="23">
        <v>0</v>
      </c>
      <c r="Q97" s="24">
        <v>0</v>
      </c>
      <c r="R97" s="23">
        <v>0</v>
      </c>
      <c r="S97" s="24">
        <v>0</v>
      </c>
      <c r="T97" s="23">
        <v>0</v>
      </c>
      <c r="U97" s="24">
        <v>0</v>
      </c>
      <c r="V97" s="23">
        <v>0</v>
      </c>
      <c r="W97" s="24">
        <v>0</v>
      </c>
    </row>
    <row r="98" spans="1:23" x14ac:dyDescent="0.25">
      <c r="A98" s="31">
        <f t="shared" si="9"/>
        <v>4</v>
      </c>
      <c r="B98" s="106">
        <v>1547</v>
      </c>
      <c r="C98" s="101" t="str">
        <f>_xlfn.XLOOKUP(__xlnm._FilterDatabase_15717[[#This Row],[SAPSA Number]],Table1[SAPSA number],Table1[Paid up])</f>
        <v>Y</v>
      </c>
      <c r="D98" s="39" t="str">
        <f>_xlfn.XLOOKUP(__xlnm._FilterDatabase_15717[[#This Row],[SAPSA Number]],'DS Point summary'!A:A,'DS Point summary'!C:C)</f>
        <v>Marius Frans</v>
      </c>
      <c r="E98" s="39" t="str">
        <f>_xlfn.XLOOKUP(__xlnm._FilterDatabase_15717[[#This Row],[SAPSA Number]],'DS Point summary'!A:A,'DS Point summary'!D:D)</f>
        <v>van Biljon</v>
      </c>
      <c r="F98" s="20" t="str">
        <f>_xlfn.XLOOKUP(__xlnm._FilterDatabase_15717[[#This Row],[SAPSA Number]],'DS Point summary'!A:A,'DS Point summary'!E:E)</f>
        <v>MF</v>
      </c>
      <c r="G98" s="17" t="str">
        <f ca="1">_xlfn.XLOOKUP(__xlnm._FilterDatabase_15717[[#This Row],[SAPSA Number]],'DS Point summary'!A:A,'DS Point summary'!F:F)</f>
        <v>S</v>
      </c>
      <c r="H98" s="19">
        <f ca="1">_xlfn.XLOOKUP(__xlnm._FilterDatabase_15717[[#This Row],[SAPSA Number]],'DS Point summary'!A:A,'DS Point summary'!G:G)</f>
        <v>52</v>
      </c>
      <c r="I98" s="19" t="s">
        <v>372</v>
      </c>
      <c r="J98" s="34">
        <f t="shared" ref="J98:J126" si="10">(IF(L98&gt;0,1,0)+(IF(M98&gt;0,1,0))+(IF(N98&gt;0,1,0))+(IF(O98&gt;0,1,0))+(IF(P98&gt;0,1,0))+(IF(Q98&gt;0,1,0))+(IF(R98&gt;0,1,0))+(IF(S98&gt;0,1,0))+(IF(T98&gt;0,1,0))+(IF(U98&gt;0,1,0))+(IF(V98&gt;0,1,0))+(IF(W98&gt;0,1,0)))</f>
        <v>0</v>
      </c>
      <c r="K98" s="22">
        <f t="shared" ref="K98:K129" si="11">(LARGE(L98:W98,1)+LARGE(L98:W98,2)+LARGE(L98:W98,3)+LARGE(L98:W98,4)+LARGE(L98:W98,5))/5</f>
        <v>0</v>
      </c>
      <c r="L98" s="23">
        <v>0</v>
      </c>
      <c r="M98" s="24">
        <v>0</v>
      </c>
      <c r="N98" s="23">
        <v>0</v>
      </c>
      <c r="O98" s="24">
        <v>0</v>
      </c>
      <c r="P98" s="23">
        <v>0</v>
      </c>
      <c r="Q98" s="24">
        <v>0</v>
      </c>
      <c r="R98" s="23">
        <v>0</v>
      </c>
      <c r="S98" s="24">
        <v>0</v>
      </c>
      <c r="T98" s="23">
        <v>0</v>
      </c>
      <c r="U98" s="24">
        <v>0</v>
      </c>
      <c r="V98" s="23">
        <v>0</v>
      </c>
      <c r="W98" s="24">
        <v>0</v>
      </c>
    </row>
    <row r="99" spans="1:23" x14ac:dyDescent="0.25">
      <c r="A99" s="31">
        <f t="shared" si="9"/>
        <v>4</v>
      </c>
      <c r="B99" s="105">
        <v>1931</v>
      </c>
      <c r="C99" s="101" t="str">
        <f>_xlfn.XLOOKUP(__xlnm._FilterDatabase_15717[[#This Row],[SAPSA Number]],Table1[SAPSA number],Table1[Paid up])</f>
        <v>Y</v>
      </c>
      <c r="D99" s="39" t="str">
        <f>_xlfn.XLOOKUP(__xlnm._FilterDatabase_15717[[#This Row],[SAPSA Number]],'DS Point summary'!A:A,'DS Point summary'!C:C)</f>
        <v>Sylvia</v>
      </c>
      <c r="E99" s="39" t="str">
        <f>_xlfn.XLOOKUP(__xlnm._FilterDatabase_15717[[#This Row],[SAPSA Number]],'DS Point summary'!A:A,'DS Point summary'!D:D)</f>
        <v>Van der Neut</v>
      </c>
      <c r="F99" s="20" t="str">
        <f>_xlfn.XLOOKUP(__xlnm._FilterDatabase_15717[[#This Row],[SAPSA Number]],'DS Point summary'!A:A,'DS Point summary'!E:E)</f>
        <v>S</v>
      </c>
      <c r="G99" s="17" t="str">
        <f>_xlfn.XLOOKUP(__xlnm._FilterDatabase_15717[[#This Row],[SAPSA Number]],'DS Point summary'!A:A,'DS Point summary'!F:F)</f>
        <v>Lady</v>
      </c>
      <c r="H99" s="19">
        <f ca="1">_xlfn.XLOOKUP(__xlnm._FilterDatabase_15717[[#This Row],[SAPSA Number]],'DS Point summary'!A:A,'DS Point summary'!G:G)</f>
        <v>55</v>
      </c>
      <c r="I99" s="19" t="s">
        <v>372</v>
      </c>
      <c r="J99" s="34">
        <f t="shared" si="10"/>
        <v>0</v>
      </c>
      <c r="K99" s="22">
        <f t="shared" si="11"/>
        <v>0</v>
      </c>
      <c r="L99" s="23">
        <v>0</v>
      </c>
      <c r="M99" s="24">
        <v>0</v>
      </c>
      <c r="N99" s="23">
        <v>0</v>
      </c>
      <c r="O99" s="24">
        <v>0</v>
      </c>
      <c r="P99" s="23">
        <v>0</v>
      </c>
      <c r="Q99" s="24">
        <v>0</v>
      </c>
      <c r="R99" s="23">
        <v>0</v>
      </c>
      <c r="S99" s="24">
        <v>0</v>
      </c>
      <c r="T99" s="23">
        <v>0</v>
      </c>
      <c r="U99" s="24">
        <v>0</v>
      </c>
      <c r="V99" s="23">
        <v>0</v>
      </c>
      <c r="W99" s="24">
        <v>0</v>
      </c>
    </row>
    <row r="100" spans="1:23" x14ac:dyDescent="0.25">
      <c r="A100" s="31">
        <f t="shared" si="9"/>
        <v>4</v>
      </c>
      <c r="B100" s="108">
        <v>4711</v>
      </c>
      <c r="C100" s="101" t="str">
        <f>_xlfn.XLOOKUP(__xlnm._FilterDatabase_15717[[#This Row],[SAPSA Number]],Table1[SAPSA number],Table1[Paid up])</f>
        <v>Y</v>
      </c>
      <c r="D100" s="39" t="str">
        <f>_xlfn.XLOOKUP(__xlnm._FilterDatabase_15717[[#This Row],[SAPSA Number]],'DS Point summary'!A:A,'DS Point summary'!C:C)</f>
        <v>Dirk</v>
      </c>
      <c r="E100" s="39" t="str">
        <f>_xlfn.XLOOKUP(__xlnm._FilterDatabase_15717[[#This Row],[SAPSA Number]],'DS Point summary'!A:A,'DS Point summary'!D:D)</f>
        <v>van der Walt</v>
      </c>
      <c r="F100" s="20" t="str">
        <f>_xlfn.XLOOKUP(__xlnm._FilterDatabase_15717[[#This Row],[SAPSA Number]],'DS Point summary'!A:A,'DS Point summary'!E:E)</f>
        <v>D</v>
      </c>
      <c r="G100" s="17" t="str">
        <f ca="1">_xlfn.XLOOKUP(__xlnm._FilterDatabase_15717[[#This Row],[SAPSA Number]],'DS Point summary'!A:A,'DS Point summary'!F:F)</f>
        <v xml:space="preserve"> </v>
      </c>
      <c r="H100" s="19">
        <f>_xlfn.XLOOKUP(__xlnm._FilterDatabase_15717[[#This Row],[SAPSA Number]],'DS Point summary'!A:A,'DS Point summary'!G:G)</f>
        <v>0</v>
      </c>
      <c r="I100" s="19" t="s">
        <v>372</v>
      </c>
      <c r="J100" s="34">
        <f t="shared" si="10"/>
        <v>0</v>
      </c>
      <c r="K100" s="22">
        <f t="shared" si="11"/>
        <v>0</v>
      </c>
      <c r="L100" s="23">
        <v>0</v>
      </c>
      <c r="M100" s="24">
        <v>0</v>
      </c>
      <c r="N100" s="23">
        <v>0</v>
      </c>
      <c r="O100" s="24">
        <v>0</v>
      </c>
      <c r="P100" s="23">
        <v>0</v>
      </c>
      <c r="Q100" s="24">
        <v>0</v>
      </c>
      <c r="R100" s="23">
        <v>0</v>
      </c>
      <c r="S100" s="24">
        <v>0</v>
      </c>
      <c r="T100" s="23">
        <v>0</v>
      </c>
      <c r="U100" s="24">
        <v>0</v>
      </c>
      <c r="V100" s="23">
        <v>0</v>
      </c>
      <c r="W100" s="24">
        <v>0</v>
      </c>
    </row>
    <row r="101" spans="1:23" x14ac:dyDescent="0.25">
      <c r="A101" s="31">
        <f t="shared" si="9"/>
        <v>4</v>
      </c>
      <c r="B101" s="105">
        <v>7028</v>
      </c>
      <c r="C101" s="101" t="str">
        <f>_xlfn.XLOOKUP(__xlnm._FilterDatabase_15717[[#This Row],[SAPSA Number]],Table1[SAPSA number],Table1[Paid up])</f>
        <v>Y</v>
      </c>
      <c r="D101" s="39" t="str">
        <f>_xlfn.XLOOKUP(__xlnm._FilterDatabase_15717[[#This Row],[SAPSA Number]],'DS Point summary'!A:A,'DS Point summary'!C:C)</f>
        <v>Christine</v>
      </c>
      <c r="E101" s="39" t="str">
        <f>_xlfn.XLOOKUP(__xlnm._FilterDatabase_15717[[#This Row],[SAPSA Number]],'DS Point summary'!A:A,'DS Point summary'!D:D)</f>
        <v>van der Walt</v>
      </c>
      <c r="F101" s="20" t="str">
        <f>_xlfn.XLOOKUP(__xlnm._FilterDatabase_15717[[#This Row],[SAPSA Number]],'DS Point summary'!A:A,'DS Point summary'!E:E)</f>
        <v>C</v>
      </c>
      <c r="G101" s="17" t="str">
        <f>_xlfn.XLOOKUP(__xlnm._FilterDatabase_15717[[#This Row],[SAPSA Number]],'DS Point summary'!A:A,'DS Point summary'!F:F)</f>
        <v>Lady</v>
      </c>
      <c r="H101" s="19">
        <f ca="1">_xlfn.XLOOKUP(__xlnm._FilterDatabase_15717[[#This Row],[SAPSA Number]],'DS Point summary'!A:A,'DS Point summary'!G:G)</f>
        <v>42</v>
      </c>
      <c r="I101" s="19" t="s">
        <v>372</v>
      </c>
      <c r="J101" s="34">
        <f t="shared" si="10"/>
        <v>0</v>
      </c>
      <c r="K101" s="22">
        <f t="shared" si="11"/>
        <v>0</v>
      </c>
      <c r="L101" s="23">
        <v>0</v>
      </c>
      <c r="M101" s="24">
        <v>0</v>
      </c>
      <c r="N101" s="23">
        <v>0</v>
      </c>
      <c r="O101" s="24">
        <v>0</v>
      </c>
      <c r="P101" s="23">
        <v>0</v>
      </c>
      <c r="Q101" s="24">
        <v>0</v>
      </c>
      <c r="R101" s="23">
        <v>0</v>
      </c>
      <c r="S101" s="24">
        <v>0</v>
      </c>
      <c r="T101" s="23">
        <v>0</v>
      </c>
      <c r="U101" s="24">
        <v>0</v>
      </c>
      <c r="V101" s="23">
        <v>0</v>
      </c>
      <c r="W101" s="24">
        <v>0</v>
      </c>
    </row>
    <row r="102" spans="1:23" x14ac:dyDescent="0.25">
      <c r="A102" s="31">
        <f t="shared" si="9"/>
        <v>4</v>
      </c>
      <c r="B102" s="105">
        <v>5616</v>
      </c>
      <c r="C102" s="101" t="str">
        <f>_xlfn.XLOOKUP(__xlnm._FilterDatabase_15717[[#This Row],[SAPSA Number]],Table1[SAPSA number],Table1[Paid up])</f>
        <v>Y</v>
      </c>
      <c r="D102" s="39" t="str">
        <f>_xlfn.XLOOKUP(__xlnm._FilterDatabase_15717[[#This Row],[SAPSA Number]],'DS Point summary'!A:A,'DS Point summary'!C:C)</f>
        <v>Cornelis Herman</v>
      </c>
      <c r="E102" s="39" t="str">
        <f>_xlfn.XLOOKUP(__xlnm._FilterDatabase_15717[[#This Row],[SAPSA Number]],'DS Point summary'!A:A,'DS Point summary'!D:D)</f>
        <v>van Driel</v>
      </c>
      <c r="F102" s="20" t="str">
        <f>_xlfn.XLOOKUP(__xlnm._FilterDatabase_15717[[#This Row],[SAPSA Number]],'DS Point summary'!A:A,'DS Point summary'!E:E)</f>
        <v>CH</v>
      </c>
      <c r="G102" s="17" t="str">
        <f ca="1">_xlfn.XLOOKUP(__xlnm._FilterDatabase_15717[[#This Row],[SAPSA Number]],'DS Point summary'!A:A,'DS Point summary'!F:F)</f>
        <v xml:space="preserve"> </v>
      </c>
      <c r="H102" s="19">
        <f ca="1">_xlfn.XLOOKUP(__xlnm._FilterDatabase_15717[[#This Row],[SAPSA Number]],'DS Point summary'!A:A,'DS Point summary'!G:G)</f>
        <v>37</v>
      </c>
      <c r="I102" s="19" t="s">
        <v>372</v>
      </c>
      <c r="J102" s="34">
        <f t="shared" si="10"/>
        <v>0</v>
      </c>
      <c r="K102" s="22">
        <f t="shared" si="11"/>
        <v>0</v>
      </c>
      <c r="L102" s="23">
        <v>0</v>
      </c>
      <c r="M102" s="24">
        <v>0</v>
      </c>
      <c r="N102" s="23">
        <v>0</v>
      </c>
      <c r="O102" s="24">
        <v>0</v>
      </c>
      <c r="P102" s="23">
        <v>0</v>
      </c>
      <c r="Q102" s="24">
        <v>0</v>
      </c>
      <c r="R102" s="23">
        <v>0</v>
      </c>
      <c r="S102" s="24">
        <v>0</v>
      </c>
      <c r="T102" s="23">
        <v>0</v>
      </c>
      <c r="U102" s="24">
        <v>0</v>
      </c>
      <c r="V102" s="23">
        <v>0</v>
      </c>
      <c r="W102" s="24">
        <v>0</v>
      </c>
    </row>
    <row r="103" spans="1:23" x14ac:dyDescent="0.25">
      <c r="A103" s="31">
        <f t="shared" si="9"/>
        <v>4</v>
      </c>
      <c r="B103" s="106">
        <v>3837</v>
      </c>
      <c r="C103" s="101" t="str">
        <f>_xlfn.XLOOKUP(__xlnm._FilterDatabase_15717[[#This Row],[SAPSA Number]],Table1[SAPSA number],Table1[Paid up])</f>
        <v>Y</v>
      </c>
      <c r="D103" s="39" t="str">
        <f>_xlfn.XLOOKUP(__xlnm._FilterDatabase_15717[[#This Row],[SAPSA Number]],'DS Point summary'!A:A,'DS Point summary'!C:C)</f>
        <v>Danéel Jonne</v>
      </c>
      <c r="E103" s="39" t="str">
        <f>_xlfn.XLOOKUP(__xlnm._FilterDatabase_15717[[#This Row],[SAPSA Number]],'DS Point summary'!A:A,'DS Point summary'!D:D)</f>
        <v>Van Eck</v>
      </c>
      <c r="F103" s="20" t="str">
        <f>_xlfn.XLOOKUP(__xlnm._FilterDatabase_15717[[#This Row],[SAPSA Number]],'DS Point summary'!A:A,'DS Point summary'!E:E)</f>
        <v>DJ</v>
      </c>
      <c r="G103" s="17" t="str">
        <f ca="1">_xlfn.XLOOKUP(__xlnm._FilterDatabase_15717[[#This Row],[SAPSA Number]],'DS Point summary'!A:A,'DS Point summary'!F:F)</f>
        <v xml:space="preserve"> </v>
      </c>
      <c r="H103" s="19">
        <f ca="1">_xlfn.XLOOKUP(__xlnm._FilterDatabase_15717[[#This Row],[SAPSA Number]],'DS Point summary'!A:A,'DS Point summary'!G:G)</f>
        <v>48</v>
      </c>
      <c r="I103" s="19" t="s">
        <v>372</v>
      </c>
      <c r="J103" s="34">
        <f t="shared" si="10"/>
        <v>0</v>
      </c>
      <c r="K103" s="22">
        <f t="shared" si="11"/>
        <v>0</v>
      </c>
      <c r="L103" s="23">
        <v>0</v>
      </c>
      <c r="M103" s="24">
        <v>0</v>
      </c>
      <c r="N103" s="23">
        <v>0</v>
      </c>
      <c r="O103" s="24">
        <v>0</v>
      </c>
      <c r="P103" s="23">
        <v>0</v>
      </c>
      <c r="Q103" s="24">
        <v>0</v>
      </c>
      <c r="R103" s="23">
        <v>0</v>
      </c>
      <c r="S103" s="24">
        <v>0</v>
      </c>
      <c r="T103" s="23">
        <v>0</v>
      </c>
      <c r="U103" s="24">
        <v>0</v>
      </c>
      <c r="V103" s="23">
        <v>0</v>
      </c>
      <c r="W103" s="24">
        <v>0</v>
      </c>
    </row>
    <row r="104" spans="1:23" x14ac:dyDescent="0.25">
      <c r="A104" s="31">
        <f t="shared" si="9"/>
        <v>4</v>
      </c>
      <c r="B104" s="70">
        <v>6564</v>
      </c>
      <c r="C104" s="101" t="str">
        <f>_xlfn.XLOOKUP(__xlnm._FilterDatabase_15717[[#This Row],[SAPSA Number]],Table1[SAPSA number],Table1[Paid up])</f>
        <v>Y</v>
      </c>
      <c r="D104" s="39" t="str">
        <f>_xlfn.XLOOKUP(__xlnm._FilterDatabase_15717[[#This Row],[SAPSA Number]],'DS Point summary'!A:A,'DS Point summary'!C:C)</f>
        <v xml:space="preserve">Schalk </v>
      </c>
      <c r="E104" s="39" t="str">
        <f>_xlfn.XLOOKUP(__xlnm._FilterDatabase_15717[[#This Row],[SAPSA Number]],'DS Point summary'!A:A,'DS Point summary'!D:D)</f>
        <v>van Jaarsveld</v>
      </c>
      <c r="F104" s="20" t="str">
        <f>_xlfn.XLOOKUP(__xlnm._FilterDatabase_15717[[#This Row],[SAPSA Number]],'DS Point summary'!A:A,'DS Point summary'!E:E)</f>
        <v>WS</v>
      </c>
      <c r="G104" s="17" t="str">
        <f ca="1">_xlfn.XLOOKUP(__xlnm._FilterDatabase_15717[[#This Row],[SAPSA Number]],'DS Point summary'!A:A,'DS Point summary'!F:F)</f>
        <v xml:space="preserve"> </v>
      </c>
      <c r="H104" s="19">
        <f ca="1">_xlfn.XLOOKUP(__xlnm._FilterDatabase_15717[[#This Row],[SAPSA Number]],'DS Point summary'!A:A,'DS Point summary'!G:G)</f>
        <v>40</v>
      </c>
      <c r="I104" s="19" t="s">
        <v>372</v>
      </c>
      <c r="J104" s="34">
        <f t="shared" si="10"/>
        <v>0</v>
      </c>
      <c r="K104" s="22">
        <f t="shared" si="11"/>
        <v>0</v>
      </c>
      <c r="L104" s="23">
        <v>0</v>
      </c>
      <c r="M104" s="24">
        <v>0</v>
      </c>
      <c r="N104" s="23">
        <v>0</v>
      </c>
      <c r="O104" s="24">
        <v>0</v>
      </c>
      <c r="P104" s="23">
        <v>0</v>
      </c>
      <c r="Q104" s="24">
        <v>0</v>
      </c>
      <c r="R104" s="23">
        <v>0</v>
      </c>
      <c r="S104" s="24">
        <v>0</v>
      </c>
      <c r="T104" s="23">
        <v>0</v>
      </c>
      <c r="U104" s="24">
        <v>0</v>
      </c>
      <c r="V104" s="23">
        <v>0</v>
      </c>
      <c r="W104" s="24">
        <v>0</v>
      </c>
    </row>
    <row r="105" spans="1:23" x14ac:dyDescent="0.25">
      <c r="A105" s="31">
        <f t="shared" si="9"/>
        <v>4</v>
      </c>
      <c r="B105" s="106">
        <v>7075</v>
      </c>
      <c r="C105" s="101" t="str">
        <f>_xlfn.XLOOKUP(__xlnm._FilterDatabase_15717[[#This Row],[SAPSA Number]],Table1[SAPSA number],Table1[Paid up])</f>
        <v>Y</v>
      </c>
      <c r="D105" s="39" t="str">
        <f>_xlfn.XLOOKUP(__xlnm._FilterDatabase_15717[[#This Row],[SAPSA Number]],'DS Point summary'!A:A,'DS Point summary'!C:C)</f>
        <v>Erika</v>
      </c>
      <c r="E105" s="39" t="str">
        <f>_xlfn.XLOOKUP(__xlnm._FilterDatabase_15717[[#This Row],[SAPSA Number]],'DS Point summary'!A:A,'DS Point summary'!D:D)</f>
        <v>van Rooyen</v>
      </c>
      <c r="F105" s="20" t="str">
        <f>_xlfn.XLOOKUP(__xlnm._FilterDatabase_15717[[#This Row],[SAPSA Number]],'DS Point summary'!A:A,'DS Point summary'!E:E)</f>
        <v>E</v>
      </c>
      <c r="G105" s="17" t="str">
        <f>_xlfn.XLOOKUP(__xlnm._FilterDatabase_15717[[#This Row],[SAPSA Number]],'DS Point summary'!A:A,'DS Point summary'!F:F)</f>
        <v>Lady</v>
      </c>
      <c r="H105" s="19">
        <f>_xlfn.XLOOKUP(__xlnm._FilterDatabase_15717[[#This Row],[SAPSA Number]],'DS Point summary'!A:A,'DS Point summary'!G:G)</f>
        <v>0</v>
      </c>
      <c r="I105" s="19" t="s">
        <v>372</v>
      </c>
      <c r="J105" s="34">
        <f t="shared" si="10"/>
        <v>0</v>
      </c>
      <c r="K105" s="22">
        <f t="shared" si="11"/>
        <v>0</v>
      </c>
      <c r="L105" s="23">
        <v>0</v>
      </c>
      <c r="M105" s="24">
        <v>0</v>
      </c>
      <c r="N105" s="23">
        <v>0</v>
      </c>
      <c r="O105" s="24">
        <v>0</v>
      </c>
      <c r="P105" s="23">
        <v>0</v>
      </c>
      <c r="Q105" s="24">
        <v>0</v>
      </c>
      <c r="R105" s="23">
        <v>0</v>
      </c>
      <c r="S105" s="24">
        <v>0</v>
      </c>
      <c r="T105" s="23">
        <v>0</v>
      </c>
      <c r="U105" s="24">
        <v>0</v>
      </c>
      <c r="V105" s="23">
        <v>0</v>
      </c>
      <c r="W105" s="24">
        <v>0</v>
      </c>
    </row>
    <row r="106" spans="1:23" x14ac:dyDescent="0.25">
      <c r="A106" s="31">
        <f t="shared" si="9"/>
        <v>4</v>
      </c>
      <c r="B106" s="105">
        <v>5262</v>
      </c>
      <c r="C106" s="101" t="str">
        <f>_xlfn.XLOOKUP(__xlnm._FilterDatabase_15717[[#This Row],[SAPSA Number]],Table1[SAPSA number],Table1[Paid up])</f>
        <v>Y</v>
      </c>
      <c r="D106" s="39" t="str">
        <f>_xlfn.XLOOKUP(__xlnm._FilterDatabase_15717[[#This Row],[SAPSA Number]],'DS Point summary'!A:A,'DS Point summary'!C:C)</f>
        <v>Andre</v>
      </c>
      <c r="E106" s="39" t="str">
        <f>_xlfn.XLOOKUP(__xlnm._FilterDatabase_15717[[#This Row],[SAPSA Number]],'DS Point summary'!A:A,'DS Point summary'!D:D)</f>
        <v>van Rooyen</v>
      </c>
      <c r="F106" s="20" t="str">
        <f>_xlfn.XLOOKUP(__xlnm._FilterDatabase_15717[[#This Row],[SAPSA Number]],'DS Point summary'!A:A,'DS Point summary'!E:E)</f>
        <v>A</v>
      </c>
      <c r="G106" s="17" t="str">
        <f ca="1">_xlfn.XLOOKUP(__xlnm._FilterDatabase_15717[[#This Row],[SAPSA Number]],'DS Point summary'!A:A,'DS Point summary'!F:F)</f>
        <v xml:space="preserve"> </v>
      </c>
      <c r="H106" s="19">
        <f ca="1">_xlfn.XLOOKUP(__xlnm._FilterDatabase_15717[[#This Row],[SAPSA Number]],'DS Point summary'!A:A,'DS Point summary'!G:G)</f>
        <v>47</v>
      </c>
      <c r="I106" s="19" t="s">
        <v>372</v>
      </c>
      <c r="J106" s="34">
        <f t="shared" si="10"/>
        <v>0</v>
      </c>
      <c r="K106" s="22">
        <f t="shared" si="11"/>
        <v>0</v>
      </c>
      <c r="L106" s="23">
        <v>0</v>
      </c>
      <c r="M106" s="24">
        <v>0</v>
      </c>
      <c r="N106" s="23">
        <v>0</v>
      </c>
      <c r="O106" s="24">
        <v>0</v>
      </c>
      <c r="P106" s="23">
        <v>0</v>
      </c>
      <c r="Q106" s="24">
        <v>0</v>
      </c>
      <c r="R106" s="23">
        <v>0</v>
      </c>
      <c r="S106" s="24">
        <v>0</v>
      </c>
      <c r="T106" s="23">
        <v>0</v>
      </c>
      <c r="U106" s="24">
        <v>0</v>
      </c>
      <c r="V106" s="23">
        <v>0</v>
      </c>
      <c r="W106" s="24">
        <v>0</v>
      </c>
    </row>
    <row r="107" spans="1:23" x14ac:dyDescent="0.25">
      <c r="A107" s="31">
        <f t="shared" si="9"/>
        <v>4</v>
      </c>
      <c r="B107" s="105">
        <v>5971</v>
      </c>
      <c r="C107" s="101" t="str">
        <f>_xlfn.XLOOKUP(__xlnm._FilterDatabase_15717[[#This Row],[SAPSA Number]],Table1[SAPSA number],Table1[Paid up])</f>
        <v>Y</v>
      </c>
      <c r="D107" s="39" t="str">
        <f>_xlfn.XLOOKUP(__xlnm._FilterDatabase_15717[[#This Row],[SAPSA Number]],'DS Point summary'!A:A,'DS Point summary'!C:C)</f>
        <v>Hendrik</v>
      </c>
      <c r="E107" s="39" t="str">
        <f>_xlfn.XLOOKUP(__xlnm._FilterDatabase_15717[[#This Row],[SAPSA Number]],'DS Point summary'!A:A,'DS Point summary'!D:D)</f>
        <v>van Rooyen</v>
      </c>
      <c r="F107" s="20" t="str">
        <f>_xlfn.XLOOKUP(__xlnm._FilterDatabase_15717[[#This Row],[SAPSA Number]],'DS Point summary'!A:A,'DS Point summary'!E:E)</f>
        <v>H</v>
      </c>
      <c r="G107" s="17" t="str">
        <f ca="1">_xlfn.XLOOKUP(__xlnm._FilterDatabase_15717[[#This Row],[SAPSA Number]],'DS Point summary'!A:A,'DS Point summary'!F:F)</f>
        <v>S</v>
      </c>
      <c r="H107" s="19">
        <f ca="1">_xlfn.XLOOKUP(__xlnm._FilterDatabase_15717[[#This Row],[SAPSA Number]],'DS Point summary'!A:A,'DS Point summary'!G:G)</f>
        <v>50</v>
      </c>
      <c r="I107" s="19" t="s">
        <v>372</v>
      </c>
      <c r="J107" s="34">
        <f t="shared" si="10"/>
        <v>0</v>
      </c>
      <c r="K107" s="22">
        <f t="shared" si="11"/>
        <v>0</v>
      </c>
      <c r="L107" s="23">
        <v>0</v>
      </c>
      <c r="M107" s="24">
        <v>0</v>
      </c>
      <c r="N107" s="23">
        <v>0</v>
      </c>
      <c r="O107" s="24">
        <v>0</v>
      </c>
      <c r="P107" s="23">
        <v>0</v>
      </c>
      <c r="Q107" s="24">
        <v>0</v>
      </c>
      <c r="R107" s="23">
        <v>0</v>
      </c>
      <c r="S107" s="24">
        <v>0</v>
      </c>
      <c r="T107" s="23">
        <v>0</v>
      </c>
      <c r="U107" s="24">
        <v>0</v>
      </c>
      <c r="V107" s="23">
        <v>0</v>
      </c>
      <c r="W107" s="24">
        <v>0</v>
      </c>
    </row>
    <row r="108" spans="1:23" x14ac:dyDescent="0.25">
      <c r="A108" s="31">
        <f t="shared" si="9"/>
        <v>4</v>
      </c>
      <c r="B108" s="105">
        <v>2051</v>
      </c>
      <c r="C108" s="101" t="str">
        <f>_xlfn.XLOOKUP(__xlnm._FilterDatabase_15717[[#This Row],[SAPSA Number]],Table1[SAPSA number],Table1[Paid up])</f>
        <v>Y</v>
      </c>
      <c r="D108" s="39" t="str">
        <f>_xlfn.XLOOKUP(__xlnm._FilterDatabase_15717[[#This Row],[SAPSA Number]],'DS Point summary'!A:A,'DS Point summary'!C:C)</f>
        <v>Simon Adriaan</v>
      </c>
      <c r="E108" s="39" t="str">
        <f>_xlfn.XLOOKUP(__xlnm._FilterDatabase_15717[[#This Row],[SAPSA Number]],'DS Point summary'!A:A,'DS Point summary'!D:D)</f>
        <v>Vermooten</v>
      </c>
      <c r="F108" s="20" t="str">
        <f>_xlfn.XLOOKUP(__xlnm._FilterDatabase_15717[[#This Row],[SAPSA Number]],'DS Point summary'!A:A,'DS Point summary'!E:E)</f>
        <v>SA</v>
      </c>
      <c r="G108" s="17" t="str">
        <f ca="1">_xlfn.XLOOKUP(__xlnm._FilterDatabase_15717[[#This Row],[SAPSA Number]],'DS Point summary'!A:A,'DS Point summary'!F:F)</f>
        <v>GS</v>
      </c>
      <c r="H108" s="19">
        <f ca="1">_xlfn.XLOOKUP(__xlnm._FilterDatabase_15717[[#This Row],[SAPSA Number]],'DS Point summary'!A:A,'DS Point summary'!G:G)</f>
        <v>71</v>
      </c>
      <c r="I108" s="19" t="s">
        <v>372</v>
      </c>
      <c r="J108" s="34">
        <f t="shared" si="10"/>
        <v>0</v>
      </c>
      <c r="K108" s="22">
        <f t="shared" si="11"/>
        <v>0</v>
      </c>
      <c r="L108" s="23">
        <v>0</v>
      </c>
      <c r="M108" s="24">
        <v>0</v>
      </c>
      <c r="N108" s="23">
        <v>0</v>
      </c>
      <c r="O108" s="24">
        <v>0</v>
      </c>
      <c r="P108" s="23">
        <v>0</v>
      </c>
      <c r="Q108" s="24">
        <v>0</v>
      </c>
      <c r="R108" s="23">
        <v>0</v>
      </c>
      <c r="S108" s="24">
        <v>0</v>
      </c>
      <c r="T108" s="23">
        <v>0</v>
      </c>
      <c r="U108" s="24">
        <v>0</v>
      </c>
      <c r="V108" s="23">
        <v>0</v>
      </c>
      <c r="W108" s="24">
        <v>0</v>
      </c>
    </row>
    <row r="109" spans="1:23" x14ac:dyDescent="0.25">
      <c r="A109" s="31">
        <f t="shared" si="9"/>
        <v>4</v>
      </c>
      <c r="B109" s="105">
        <v>2089</v>
      </c>
      <c r="C109" s="101" t="str">
        <f>_xlfn.XLOOKUP(__xlnm._FilterDatabase_15717[[#This Row],[SAPSA Number]],Table1[SAPSA number],Table1[Paid up])</f>
        <v>Y</v>
      </c>
      <c r="D109" s="39" t="str">
        <f>_xlfn.XLOOKUP(__xlnm._FilterDatabase_15717[[#This Row],[SAPSA Number]],'DS Point summary'!A:A,'DS Point summary'!C:C)</f>
        <v>Doané</v>
      </c>
      <c r="E109" s="39" t="str">
        <f>_xlfn.XLOOKUP(__xlnm._FilterDatabase_15717[[#This Row],[SAPSA Number]],'DS Point summary'!A:A,'DS Point summary'!D:D)</f>
        <v>Vermooten</v>
      </c>
      <c r="F109" s="20" t="str">
        <f>_xlfn.XLOOKUP(__xlnm._FilterDatabase_15717[[#This Row],[SAPSA Number]],'DS Point summary'!A:A,'DS Point summary'!E:E)</f>
        <v>D</v>
      </c>
      <c r="G109" s="17" t="str">
        <f ca="1">_xlfn.XLOOKUP(__xlnm._FilterDatabase_15717[[#This Row],[SAPSA Number]],'DS Point summary'!A:A,'DS Point summary'!F:F)</f>
        <v xml:space="preserve"> </v>
      </c>
      <c r="H109" s="19">
        <f ca="1">_xlfn.XLOOKUP(__xlnm._FilterDatabase_15717[[#This Row],[SAPSA Number]],'DS Point summary'!A:A,'DS Point summary'!G:G)</f>
        <v>41</v>
      </c>
      <c r="I109" s="19" t="s">
        <v>372</v>
      </c>
      <c r="J109" s="34">
        <f t="shared" si="10"/>
        <v>0</v>
      </c>
      <c r="K109" s="22">
        <f t="shared" si="11"/>
        <v>0</v>
      </c>
      <c r="L109" s="23">
        <v>0</v>
      </c>
      <c r="M109" s="24">
        <v>0</v>
      </c>
      <c r="N109" s="23">
        <v>0</v>
      </c>
      <c r="O109" s="24">
        <v>0</v>
      </c>
      <c r="P109" s="23">
        <v>0</v>
      </c>
      <c r="Q109" s="24">
        <v>0</v>
      </c>
      <c r="R109" s="23">
        <v>0</v>
      </c>
      <c r="S109" s="24">
        <v>0</v>
      </c>
      <c r="T109" s="23">
        <v>0</v>
      </c>
      <c r="U109" s="24">
        <v>0</v>
      </c>
      <c r="V109" s="23">
        <v>0</v>
      </c>
      <c r="W109" s="24">
        <v>0</v>
      </c>
    </row>
    <row r="110" spans="1:23" x14ac:dyDescent="0.25">
      <c r="A110" s="31">
        <f t="shared" si="9"/>
        <v>3</v>
      </c>
      <c r="B110" s="106">
        <v>896</v>
      </c>
      <c r="C110" s="101" t="str">
        <f>_xlfn.XLOOKUP(__xlnm._FilterDatabase_15717[[#This Row],[SAPSA Number]],Table1[SAPSA number],Table1[Paid up])</f>
        <v>Y</v>
      </c>
      <c r="D110" s="39" t="str">
        <f>_xlfn.XLOOKUP(__xlnm._FilterDatabase_15717[[#This Row],[SAPSA Number]],'DS Point summary'!A:A,'DS Point summary'!C:C)</f>
        <v>Johannes Francois</v>
      </c>
      <c r="E110" s="39" t="str">
        <f>_xlfn.XLOOKUP(__xlnm._FilterDatabase_15717[[#This Row],[SAPSA Number]],'DS Point summary'!A:A,'DS Point summary'!D:D)</f>
        <v>Wheeler</v>
      </c>
      <c r="F110" s="20" t="str">
        <f>_xlfn.XLOOKUP(__xlnm._FilterDatabase_15717[[#This Row],[SAPSA Number]],'DS Point summary'!A:A,'DS Point summary'!E:E)</f>
        <v>JF</v>
      </c>
      <c r="G110" s="17" t="str">
        <f ca="1">_xlfn.XLOOKUP(__xlnm._FilterDatabase_15717[[#This Row],[SAPSA Number]],'DS Point summary'!A:A,'DS Point summary'!F:F)</f>
        <v xml:space="preserve"> </v>
      </c>
      <c r="H110" s="19">
        <f ca="1">_xlfn.XLOOKUP(__xlnm._FilterDatabase_15717[[#This Row],[SAPSA Number]],'DS Point summary'!A:A,'DS Point summary'!G:G)</f>
        <v>45</v>
      </c>
      <c r="I110" s="19" t="s">
        <v>372</v>
      </c>
      <c r="J110" s="34">
        <f t="shared" si="10"/>
        <v>1</v>
      </c>
      <c r="K110" s="22">
        <f t="shared" si="11"/>
        <v>20</v>
      </c>
      <c r="L110" s="23">
        <v>0</v>
      </c>
      <c r="M110" s="24">
        <v>0</v>
      </c>
      <c r="N110" s="23">
        <v>0</v>
      </c>
      <c r="O110" s="24">
        <v>0</v>
      </c>
      <c r="P110" s="23">
        <v>0</v>
      </c>
      <c r="Q110" s="24">
        <v>0</v>
      </c>
      <c r="R110" s="23">
        <v>0</v>
      </c>
      <c r="S110" s="24">
        <v>0</v>
      </c>
      <c r="T110" s="23">
        <v>0</v>
      </c>
      <c r="U110" s="24">
        <v>0</v>
      </c>
      <c r="V110" s="23">
        <v>0</v>
      </c>
      <c r="W110" s="24">
        <v>100</v>
      </c>
    </row>
    <row r="111" spans="1:23" x14ac:dyDescent="0.25">
      <c r="A111" s="31">
        <f t="shared" si="9"/>
        <v>4</v>
      </c>
      <c r="B111" s="105">
        <v>1716</v>
      </c>
      <c r="C111" s="101" t="str">
        <f>_xlfn.XLOOKUP(__xlnm._FilterDatabase_15717[[#This Row],[SAPSA Number]],Table1[SAPSA number],Table1[Paid up])</f>
        <v>Y</v>
      </c>
      <c r="D111" s="39" t="str">
        <f>_xlfn.XLOOKUP(__xlnm._FilterDatabase_15717[[#This Row],[SAPSA Number]],'DS Point summary'!A:A,'DS Point summary'!C:C)</f>
        <v>Albert</v>
      </c>
      <c r="E111" s="39" t="str">
        <f>_xlfn.XLOOKUP(__xlnm._FilterDatabase_15717[[#This Row],[SAPSA Number]],'DS Point summary'!A:A,'DS Point summary'!D:D)</f>
        <v>Wöcke</v>
      </c>
      <c r="F111" s="20" t="str">
        <f>_xlfn.XLOOKUP(__xlnm._FilterDatabase_15717[[#This Row],[SAPSA Number]],'DS Point summary'!A:A,'DS Point summary'!E:E)</f>
        <v>A</v>
      </c>
      <c r="G111" s="17" t="str">
        <f ca="1">_xlfn.XLOOKUP(__xlnm._FilterDatabase_15717[[#This Row],[SAPSA Number]],'DS Point summary'!A:A,'DS Point summary'!F:F)</f>
        <v>S</v>
      </c>
      <c r="H111" s="19">
        <f ca="1">_xlfn.XLOOKUP(__xlnm._FilterDatabase_15717[[#This Row],[SAPSA Number]],'DS Point summary'!A:A,'DS Point summary'!G:G)</f>
        <v>57</v>
      </c>
      <c r="I111" s="19" t="s">
        <v>372</v>
      </c>
      <c r="J111" s="34">
        <f t="shared" si="10"/>
        <v>0</v>
      </c>
      <c r="K111" s="22">
        <f t="shared" si="11"/>
        <v>0</v>
      </c>
      <c r="L111" s="23">
        <v>0</v>
      </c>
      <c r="M111" s="24">
        <v>0</v>
      </c>
      <c r="N111" s="23">
        <v>0</v>
      </c>
      <c r="O111" s="24">
        <v>0</v>
      </c>
      <c r="P111" s="23">
        <v>0</v>
      </c>
      <c r="Q111" s="24">
        <v>0</v>
      </c>
      <c r="R111" s="23">
        <v>0</v>
      </c>
      <c r="S111" s="24">
        <v>0</v>
      </c>
      <c r="T111" s="23">
        <v>0</v>
      </c>
      <c r="U111" s="24">
        <v>0</v>
      </c>
      <c r="V111" s="23">
        <v>0</v>
      </c>
      <c r="W111" s="24">
        <v>0</v>
      </c>
    </row>
    <row r="112" spans="1:23" x14ac:dyDescent="0.25">
      <c r="A112" s="31">
        <f t="shared" si="9"/>
        <v>4</v>
      </c>
      <c r="B112" s="105">
        <v>206</v>
      </c>
      <c r="C112" s="101" t="str">
        <f>_xlfn.XLOOKUP(__xlnm._FilterDatabase_15717[[#This Row],[SAPSA Number]],Table1[SAPSA number],Table1[Paid up])</f>
        <v>Y</v>
      </c>
      <c r="D112" s="39" t="str">
        <f>_xlfn.XLOOKUP(__xlnm._FilterDatabase_15717[[#This Row],[SAPSA Number]],'DS Point summary'!A:A,'DS Point summary'!C:C)</f>
        <v>Pierre Dewald</v>
      </c>
      <c r="E112" s="39" t="str">
        <f>_xlfn.XLOOKUP(__xlnm._FilterDatabase_15717[[#This Row],[SAPSA Number]],'DS Point summary'!A:A,'DS Point summary'!D:D)</f>
        <v>Wrogemann</v>
      </c>
      <c r="F112" s="20" t="str">
        <f>_xlfn.XLOOKUP(__xlnm._FilterDatabase_15717[[#This Row],[SAPSA Number]],'DS Point summary'!A:A,'DS Point summary'!E:E)</f>
        <v>PD</v>
      </c>
      <c r="G112" s="17" t="str">
        <f ca="1">_xlfn.XLOOKUP(__xlnm._FilterDatabase_15717[[#This Row],[SAPSA Number]],'DS Point summary'!A:A,'DS Point summary'!F:F)</f>
        <v>S</v>
      </c>
      <c r="H112" s="19">
        <f ca="1">_xlfn.XLOOKUP(__xlnm._FilterDatabase_15717[[#This Row],[SAPSA Number]],'DS Point summary'!A:A,'DS Point summary'!G:G)</f>
        <v>54</v>
      </c>
      <c r="I112" s="19" t="s">
        <v>372</v>
      </c>
      <c r="J112" s="34">
        <f t="shared" si="10"/>
        <v>0</v>
      </c>
      <c r="K112" s="22">
        <f t="shared" si="11"/>
        <v>0</v>
      </c>
      <c r="L112" s="23">
        <v>0</v>
      </c>
      <c r="M112" s="24">
        <v>0</v>
      </c>
      <c r="N112" s="23">
        <v>0</v>
      </c>
      <c r="O112" s="24">
        <v>0</v>
      </c>
      <c r="P112" s="23">
        <v>0</v>
      </c>
      <c r="Q112" s="24">
        <v>0</v>
      </c>
      <c r="R112" s="23">
        <v>0</v>
      </c>
      <c r="S112" s="24">
        <v>0</v>
      </c>
      <c r="T112" s="23">
        <v>0</v>
      </c>
      <c r="U112" s="24">
        <v>0</v>
      </c>
      <c r="V112" s="23">
        <v>0</v>
      </c>
      <c r="W112" s="24">
        <v>0</v>
      </c>
    </row>
    <row r="113" spans="1:23" x14ac:dyDescent="0.25">
      <c r="A113" s="31">
        <f t="shared" si="9"/>
        <v>4</v>
      </c>
      <c r="B113" s="105"/>
      <c r="C113" s="101">
        <f>_xlfn.XLOOKUP(__xlnm._FilterDatabase_15717[[#This Row],[SAPSA Number]],Table1[SAPSA number],Table1[Paid up])</f>
        <v>0</v>
      </c>
      <c r="D113" s="39" t="e">
        <f>_xlfn.XLOOKUP(__xlnm._FilterDatabase_15717[[#This Row],[SAPSA Number]],'DS Point summary'!A:A,'DS Point summary'!C:C)</f>
        <v>#N/A</v>
      </c>
      <c r="E113" s="39" t="e">
        <f>_xlfn.XLOOKUP(__xlnm._FilterDatabase_15717[[#This Row],[SAPSA Number]],'DS Point summary'!A:A,'DS Point summary'!D:D)</f>
        <v>#N/A</v>
      </c>
      <c r="F113" s="20" t="e">
        <f>_xlfn.XLOOKUP(__xlnm._FilterDatabase_15717[[#This Row],[SAPSA Number]],'DS Point summary'!A:A,'DS Point summary'!E:E)</f>
        <v>#N/A</v>
      </c>
      <c r="G113" s="17">
        <f>_xlfn.XLOOKUP(__xlnm._FilterDatabase_15717[[#This Row],[SAPSA Number]],'DS Point summary'!A:A,'DS Point summary'!F:F)</f>
        <v>0</v>
      </c>
      <c r="H113" s="19" t="e">
        <f>_xlfn.XLOOKUP(__xlnm._FilterDatabase_15717[[#This Row],[SAPSA Number]],'DS Point summary'!A:A,'DS Point summary'!G:G)</f>
        <v>#N/A</v>
      </c>
      <c r="I113" s="19" t="s">
        <v>372</v>
      </c>
      <c r="J113" s="34">
        <f t="shared" si="10"/>
        <v>0</v>
      </c>
      <c r="K113" s="22">
        <f t="shared" si="11"/>
        <v>0</v>
      </c>
      <c r="L113" s="23">
        <v>0</v>
      </c>
      <c r="M113" s="24">
        <v>0</v>
      </c>
      <c r="N113" s="23">
        <v>0</v>
      </c>
      <c r="O113" s="24">
        <v>0</v>
      </c>
      <c r="P113" s="23">
        <v>0</v>
      </c>
      <c r="Q113" s="24">
        <v>0</v>
      </c>
      <c r="R113" s="23">
        <v>0</v>
      </c>
      <c r="S113" s="24">
        <v>0</v>
      </c>
      <c r="T113" s="23">
        <v>0</v>
      </c>
      <c r="U113" s="24">
        <v>0</v>
      </c>
      <c r="V113" s="23">
        <v>0</v>
      </c>
      <c r="W113" s="24">
        <v>0</v>
      </c>
    </row>
    <row r="114" spans="1:23" x14ac:dyDescent="0.25">
      <c r="A114" s="31">
        <f t="shared" si="9"/>
        <v>4</v>
      </c>
      <c r="B114" s="105"/>
      <c r="C114" s="101">
        <f>_xlfn.XLOOKUP(__xlnm._FilterDatabase_15717[[#This Row],[SAPSA Number]],Table1[SAPSA number],Table1[Paid up])</f>
        <v>0</v>
      </c>
      <c r="D114" s="39" t="e">
        <f>_xlfn.XLOOKUP(__xlnm._FilterDatabase_15717[[#This Row],[SAPSA Number]],'DS Point summary'!A:A,'DS Point summary'!C:C)</f>
        <v>#N/A</v>
      </c>
      <c r="E114" s="39" t="e">
        <f>_xlfn.XLOOKUP(__xlnm._FilterDatabase_15717[[#This Row],[SAPSA Number]],'DS Point summary'!A:A,'DS Point summary'!D:D)</f>
        <v>#N/A</v>
      </c>
      <c r="F114" s="20" t="e">
        <f>_xlfn.XLOOKUP(__xlnm._FilterDatabase_15717[[#This Row],[SAPSA Number]],'DS Point summary'!A:A,'DS Point summary'!E:E)</f>
        <v>#N/A</v>
      </c>
      <c r="G114" s="17">
        <f>_xlfn.XLOOKUP(__xlnm._FilterDatabase_15717[[#This Row],[SAPSA Number]],'DS Point summary'!A:A,'DS Point summary'!F:F)</f>
        <v>0</v>
      </c>
      <c r="H114" s="19" t="e">
        <f>_xlfn.XLOOKUP(__xlnm._FilterDatabase_15717[[#This Row],[SAPSA Number]],'DS Point summary'!A:A,'DS Point summary'!G:G)</f>
        <v>#N/A</v>
      </c>
      <c r="I114" s="19" t="s">
        <v>372</v>
      </c>
      <c r="J114" s="34">
        <f t="shared" si="10"/>
        <v>0</v>
      </c>
      <c r="K114" s="22">
        <f t="shared" si="11"/>
        <v>0</v>
      </c>
      <c r="L114" s="23">
        <v>0</v>
      </c>
      <c r="M114" s="24">
        <v>0</v>
      </c>
      <c r="N114" s="23">
        <v>0</v>
      </c>
      <c r="O114" s="24">
        <v>0</v>
      </c>
      <c r="P114" s="23">
        <v>0</v>
      </c>
      <c r="Q114" s="24">
        <v>0</v>
      </c>
      <c r="R114" s="23">
        <v>0</v>
      </c>
      <c r="S114" s="24">
        <v>0</v>
      </c>
      <c r="T114" s="23">
        <v>0</v>
      </c>
      <c r="U114" s="24">
        <v>0</v>
      </c>
      <c r="V114" s="23">
        <v>0</v>
      </c>
      <c r="W114" s="24">
        <v>0</v>
      </c>
    </row>
    <row r="115" spans="1:23" x14ac:dyDescent="0.25">
      <c r="A115" s="31">
        <f t="shared" si="9"/>
        <v>4</v>
      </c>
      <c r="B115" s="106"/>
      <c r="C115" s="101">
        <f>_xlfn.XLOOKUP(__xlnm._FilterDatabase_15717[[#This Row],[SAPSA Number]],Table1[SAPSA number],Table1[Paid up])</f>
        <v>0</v>
      </c>
      <c r="D115" s="39" t="e">
        <f>_xlfn.XLOOKUP(__xlnm._FilterDatabase_15717[[#This Row],[SAPSA Number]],'DS Point summary'!A:A,'DS Point summary'!C:C)</f>
        <v>#N/A</v>
      </c>
      <c r="E115" s="39" t="e">
        <f>_xlfn.XLOOKUP(__xlnm._FilterDatabase_15717[[#This Row],[SAPSA Number]],'DS Point summary'!A:A,'DS Point summary'!D:D)</f>
        <v>#N/A</v>
      </c>
      <c r="F115" s="20" t="e">
        <f>_xlfn.XLOOKUP(__xlnm._FilterDatabase_15717[[#This Row],[SAPSA Number]],'DS Point summary'!A:A,'DS Point summary'!E:E)</f>
        <v>#N/A</v>
      </c>
      <c r="G115" s="17">
        <f>_xlfn.XLOOKUP(__xlnm._FilterDatabase_15717[[#This Row],[SAPSA Number]],'DS Point summary'!A:A,'DS Point summary'!F:F)</f>
        <v>0</v>
      </c>
      <c r="H115" s="19" t="e">
        <f>_xlfn.XLOOKUP(__xlnm._FilterDatabase_15717[[#This Row],[SAPSA Number]],'DS Point summary'!A:A,'DS Point summary'!G:G)</f>
        <v>#N/A</v>
      </c>
      <c r="I115" s="19" t="s">
        <v>372</v>
      </c>
      <c r="J115" s="34">
        <f t="shared" si="10"/>
        <v>0</v>
      </c>
      <c r="K115" s="22">
        <f t="shared" si="11"/>
        <v>0</v>
      </c>
      <c r="L115" s="23">
        <v>0</v>
      </c>
      <c r="M115" s="24">
        <v>0</v>
      </c>
      <c r="N115" s="23">
        <v>0</v>
      </c>
      <c r="O115" s="24">
        <v>0</v>
      </c>
      <c r="P115" s="23">
        <v>0</v>
      </c>
      <c r="Q115" s="24">
        <v>0</v>
      </c>
      <c r="R115" s="23">
        <v>0</v>
      </c>
      <c r="S115" s="24">
        <v>0</v>
      </c>
      <c r="T115" s="23">
        <v>0</v>
      </c>
      <c r="U115" s="24">
        <v>0</v>
      </c>
      <c r="V115" s="23">
        <v>0</v>
      </c>
      <c r="W115" s="24">
        <v>0</v>
      </c>
    </row>
    <row r="116" spans="1:23" x14ac:dyDescent="0.25">
      <c r="A116" s="31">
        <f t="shared" si="9"/>
        <v>4</v>
      </c>
      <c r="B116" s="105"/>
      <c r="C116" s="101">
        <f>_xlfn.XLOOKUP(__xlnm._FilterDatabase_15717[[#This Row],[SAPSA Number]],Table1[SAPSA number],Table1[Paid up])</f>
        <v>0</v>
      </c>
      <c r="D116" s="39" t="e">
        <f>_xlfn.XLOOKUP(__xlnm._FilterDatabase_15717[[#This Row],[SAPSA Number]],'DS Point summary'!A:A,'DS Point summary'!C:C)</f>
        <v>#N/A</v>
      </c>
      <c r="E116" s="39" t="e">
        <f>_xlfn.XLOOKUP(__xlnm._FilterDatabase_15717[[#This Row],[SAPSA Number]],'DS Point summary'!A:A,'DS Point summary'!D:D)</f>
        <v>#N/A</v>
      </c>
      <c r="F116" s="20" t="e">
        <f>_xlfn.XLOOKUP(__xlnm._FilterDatabase_15717[[#This Row],[SAPSA Number]],'DS Point summary'!A:A,'DS Point summary'!E:E)</f>
        <v>#N/A</v>
      </c>
      <c r="G116" s="17">
        <f>_xlfn.XLOOKUP(__xlnm._FilterDatabase_15717[[#This Row],[SAPSA Number]],'DS Point summary'!A:A,'DS Point summary'!F:F)</f>
        <v>0</v>
      </c>
      <c r="H116" s="19" t="e">
        <f>_xlfn.XLOOKUP(__xlnm._FilterDatabase_15717[[#This Row],[SAPSA Number]],'DS Point summary'!A:A,'DS Point summary'!G:G)</f>
        <v>#N/A</v>
      </c>
      <c r="I116" s="19" t="s">
        <v>372</v>
      </c>
      <c r="J116" s="34">
        <f t="shared" si="10"/>
        <v>0</v>
      </c>
      <c r="K116" s="22">
        <f t="shared" si="11"/>
        <v>0</v>
      </c>
      <c r="L116" s="23">
        <v>0</v>
      </c>
      <c r="M116" s="24">
        <v>0</v>
      </c>
      <c r="N116" s="23">
        <v>0</v>
      </c>
      <c r="O116" s="24">
        <v>0</v>
      </c>
      <c r="P116" s="23">
        <v>0</v>
      </c>
      <c r="Q116" s="24">
        <v>0</v>
      </c>
      <c r="R116" s="23">
        <v>0</v>
      </c>
      <c r="S116" s="24">
        <v>0</v>
      </c>
      <c r="T116" s="23">
        <v>0</v>
      </c>
      <c r="U116" s="24">
        <v>0</v>
      </c>
      <c r="V116" s="23">
        <v>0</v>
      </c>
      <c r="W116" s="24">
        <v>0</v>
      </c>
    </row>
    <row r="117" spans="1:23" x14ac:dyDescent="0.25">
      <c r="A117" s="31">
        <f t="shared" si="9"/>
        <v>4</v>
      </c>
      <c r="B117" s="106"/>
      <c r="C117" s="101">
        <f>_xlfn.XLOOKUP(__xlnm._FilterDatabase_15717[[#This Row],[SAPSA Number]],Table1[SAPSA number],Table1[Paid up])</f>
        <v>0</v>
      </c>
      <c r="D117" s="39" t="e">
        <f>_xlfn.XLOOKUP(__xlnm._FilterDatabase_15717[[#This Row],[SAPSA Number]],'DS Point summary'!A:A,'DS Point summary'!C:C)</f>
        <v>#N/A</v>
      </c>
      <c r="E117" s="39" t="e">
        <f>_xlfn.XLOOKUP(__xlnm._FilterDatabase_15717[[#This Row],[SAPSA Number]],'DS Point summary'!A:A,'DS Point summary'!D:D)</f>
        <v>#N/A</v>
      </c>
      <c r="F117" s="20" t="e">
        <f>_xlfn.XLOOKUP(__xlnm._FilterDatabase_15717[[#This Row],[SAPSA Number]],'DS Point summary'!A:A,'DS Point summary'!E:E)</f>
        <v>#N/A</v>
      </c>
      <c r="G117" s="17">
        <f>_xlfn.XLOOKUP(__xlnm._FilterDatabase_15717[[#This Row],[SAPSA Number]],'DS Point summary'!A:A,'DS Point summary'!F:F)</f>
        <v>0</v>
      </c>
      <c r="H117" s="19" t="e">
        <f>_xlfn.XLOOKUP(__xlnm._FilterDatabase_15717[[#This Row],[SAPSA Number]],'DS Point summary'!A:A,'DS Point summary'!G:G)</f>
        <v>#N/A</v>
      </c>
      <c r="I117" s="19" t="s">
        <v>372</v>
      </c>
      <c r="J117" s="34">
        <f t="shared" si="10"/>
        <v>0</v>
      </c>
      <c r="K117" s="22">
        <f t="shared" si="11"/>
        <v>0</v>
      </c>
      <c r="L117" s="23">
        <v>0</v>
      </c>
      <c r="M117" s="24">
        <v>0</v>
      </c>
      <c r="N117" s="23">
        <v>0</v>
      </c>
      <c r="O117" s="24">
        <v>0</v>
      </c>
      <c r="P117" s="23">
        <v>0</v>
      </c>
      <c r="Q117" s="24">
        <v>0</v>
      </c>
      <c r="R117" s="23">
        <v>0</v>
      </c>
      <c r="S117" s="24">
        <v>0</v>
      </c>
      <c r="T117" s="23">
        <v>0</v>
      </c>
      <c r="U117" s="24">
        <v>0</v>
      </c>
      <c r="V117" s="23">
        <v>0</v>
      </c>
      <c r="W117" s="24">
        <v>0</v>
      </c>
    </row>
    <row r="118" spans="1:23" x14ac:dyDescent="0.25">
      <c r="A118" s="31">
        <f t="shared" si="9"/>
        <v>4</v>
      </c>
      <c r="B118" s="105"/>
      <c r="C118" s="101">
        <f>_xlfn.XLOOKUP(__xlnm._FilterDatabase_15717[[#This Row],[SAPSA Number]],Table1[SAPSA number],Table1[Paid up])</f>
        <v>0</v>
      </c>
      <c r="D118" s="39" t="e">
        <f>_xlfn.XLOOKUP(__xlnm._FilterDatabase_15717[[#This Row],[SAPSA Number]],'DS Point summary'!A:A,'DS Point summary'!C:C)</f>
        <v>#N/A</v>
      </c>
      <c r="E118" s="39" t="e">
        <f>_xlfn.XLOOKUP(__xlnm._FilterDatabase_15717[[#This Row],[SAPSA Number]],'DS Point summary'!A:A,'DS Point summary'!D:D)</f>
        <v>#N/A</v>
      </c>
      <c r="F118" s="20" t="e">
        <f>_xlfn.XLOOKUP(__xlnm._FilterDatabase_15717[[#This Row],[SAPSA Number]],'DS Point summary'!A:A,'DS Point summary'!E:E)</f>
        <v>#N/A</v>
      </c>
      <c r="G118" s="17">
        <f>_xlfn.XLOOKUP(__xlnm._FilterDatabase_15717[[#This Row],[SAPSA Number]],'DS Point summary'!A:A,'DS Point summary'!F:F)</f>
        <v>0</v>
      </c>
      <c r="H118" s="19" t="e">
        <f>_xlfn.XLOOKUP(__xlnm._FilterDatabase_15717[[#This Row],[SAPSA Number]],'DS Point summary'!A:A,'DS Point summary'!G:G)</f>
        <v>#N/A</v>
      </c>
      <c r="I118" s="19" t="s">
        <v>372</v>
      </c>
      <c r="J118" s="34">
        <f t="shared" si="10"/>
        <v>0</v>
      </c>
      <c r="K118" s="22">
        <f t="shared" si="11"/>
        <v>0</v>
      </c>
      <c r="L118" s="23">
        <v>0</v>
      </c>
      <c r="M118" s="24">
        <v>0</v>
      </c>
      <c r="N118" s="23">
        <v>0</v>
      </c>
      <c r="O118" s="24">
        <v>0</v>
      </c>
      <c r="P118" s="23">
        <v>0</v>
      </c>
      <c r="Q118" s="24">
        <v>0</v>
      </c>
      <c r="R118" s="23">
        <v>0</v>
      </c>
      <c r="S118" s="24">
        <v>0</v>
      </c>
      <c r="T118" s="23">
        <v>0</v>
      </c>
      <c r="U118" s="24">
        <v>0</v>
      </c>
      <c r="V118" s="23">
        <v>0</v>
      </c>
      <c r="W118" s="24">
        <v>0</v>
      </c>
    </row>
    <row r="119" spans="1:23" x14ac:dyDescent="0.25">
      <c r="A119" s="31">
        <f t="shared" si="9"/>
        <v>4</v>
      </c>
      <c r="B119" s="106"/>
      <c r="C119" s="101">
        <f>_xlfn.XLOOKUP(__xlnm._FilterDatabase_15717[[#This Row],[SAPSA Number]],Table1[SAPSA number],Table1[Paid up])</f>
        <v>0</v>
      </c>
      <c r="D119" s="39" t="e">
        <f>_xlfn.XLOOKUP(__xlnm._FilterDatabase_15717[[#This Row],[SAPSA Number]],'DS Point summary'!A:A,'DS Point summary'!C:C)</f>
        <v>#N/A</v>
      </c>
      <c r="E119" s="39" t="e">
        <f>_xlfn.XLOOKUP(__xlnm._FilterDatabase_15717[[#This Row],[SAPSA Number]],'DS Point summary'!A:A,'DS Point summary'!D:D)</f>
        <v>#N/A</v>
      </c>
      <c r="F119" s="20" t="e">
        <f>_xlfn.XLOOKUP(__xlnm._FilterDatabase_15717[[#This Row],[SAPSA Number]],'DS Point summary'!A:A,'DS Point summary'!E:E)</f>
        <v>#N/A</v>
      </c>
      <c r="G119" s="17">
        <f>_xlfn.XLOOKUP(__xlnm._FilterDatabase_15717[[#This Row],[SAPSA Number]],'DS Point summary'!A:A,'DS Point summary'!F:F)</f>
        <v>0</v>
      </c>
      <c r="H119" s="19" t="e">
        <f>_xlfn.XLOOKUP(__xlnm._FilterDatabase_15717[[#This Row],[SAPSA Number]],'DS Point summary'!A:A,'DS Point summary'!G:G)</f>
        <v>#N/A</v>
      </c>
      <c r="I119" s="19" t="s">
        <v>372</v>
      </c>
      <c r="J119" s="34">
        <f t="shared" si="10"/>
        <v>0</v>
      </c>
      <c r="K119" s="22">
        <f t="shared" si="11"/>
        <v>0</v>
      </c>
      <c r="L119" s="23">
        <v>0</v>
      </c>
      <c r="M119" s="24">
        <v>0</v>
      </c>
      <c r="N119" s="23">
        <v>0</v>
      </c>
      <c r="O119" s="24">
        <v>0</v>
      </c>
      <c r="P119" s="23">
        <v>0</v>
      </c>
      <c r="Q119" s="24">
        <v>0</v>
      </c>
      <c r="R119" s="23">
        <v>0</v>
      </c>
      <c r="S119" s="24">
        <v>0</v>
      </c>
      <c r="T119" s="23">
        <v>0</v>
      </c>
      <c r="U119" s="24">
        <v>0</v>
      </c>
      <c r="V119" s="23">
        <v>0</v>
      </c>
      <c r="W119" s="24">
        <v>0</v>
      </c>
    </row>
    <row r="120" spans="1:23" x14ac:dyDescent="0.25">
      <c r="A120" s="31">
        <f t="shared" ref="A120:A126" si="12">RANK(K120,K$2:K$141,0)</f>
        <v>4</v>
      </c>
      <c r="B120" s="105"/>
      <c r="C120" s="101">
        <f>_xlfn.XLOOKUP(__xlnm._FilterDatabase_15717[[#This Row],[SAPSA Number]],Table1[SAPSA number],Table1[Paid up])</f>
        <v>0</v>
      </c>
      <c r="D120" s="39" t="e">
        <f>_xlfn.XLOOKUP(__xlnm._FilterDatabase_15717[[#This Row],[SAPSA Number]],'DS Point summary'!A:A,'DS Point summary'!C:C)</f>
        <v>#N/A</v>
      </c>
      <c r="E120" s="39" t="e">
        <f>_xlfn.XLOOKUP(__xlnm._FilterDatabase_15717[[#This Row],[SAPSA Number]],'DS Point summary'!A:A,'DS Point summary'!D:D)</f>
        <v>#N/A</v>
      </c>
      <c r="F120" s="20" t="e">
        <f>_xlfn.XLOOKUP(__xlnm._FilterDatabase_15717[[#This Row],[SAPSA Number]],'DS Point summary'!A:A,'DS Point summary'!E:E)</f>
        <v>#N/A</v>
      </c>
      <c r="G120" s="17">
        <f>_xlfn.XLOOKUP(__xlnm._FilterDatabase_15717[[#This Row],[SAPSA Number]],'DS Point summary'!A:A,'DS Point summary'!F:F)</f>
        <v>0</v>
      </c>
      <c r="H120" s="19" t="e">
        <f>_xlfn.XLOOKUP(__xlnm._FilterDatabase_15717[[#This Row],[SAPSA Number]],'DS Point summary'!A:A,'DS Point summary'!G:G)</f>
        <v>#N/A</v>
      </c>
      <c r="I120" s="19" t="s">
        <v>372</v>
      </c>
      <c r="J120" s="34">
        <f t="shared" si="10"/>
        <v>0</v>
      </c>
      <c r="K120" s="22">
        <f t="shared" si="11"/>
        <v>0</v>
      </c>
      <c r="L120" s="23">
        <v>0</v>
      </c>
      <c r="M120" s="24">
        <v>0</v>
      </c>
      <c r="N120" s="23">
        <v>0</v>
      </c>
      <c r="O120" s="24">
        <v>0</v>
      </c>
      <c r="P120" s="23">
        <v>0</v>
      </c>
      <c r="Q120" s="24">
        <v>0</v>
      </c>
      <c r="R120" s="23">
        <v>0</v>
      </c>
      <c r="S120" s="24">
        <v>0</v>
      </c>
      <c r="T120" s="23">
        <v>0</v>
      </c>
      <c r="U120" s="24">
        <v>0</v>
      </c>
      <c r="V120" s="23">
        <v>0</v>
      </c>
      <c r="W120" s="24">
        <v>0</v>
      </c>
    </row>
    <row r="121" spans="1:23" x14ac:dyDescent="0.25">
      <c r="A121" s="31">
        <f t="shared" si="12"/>
        <v>4</v>
      </c>
      <c r="B121" s="105"/>
      <c r="C121" s="101">
        <f>_xlfn.XLOOKUP(__xlnm._FilterDatabase_15717[[#This Row],[SAPSA Number]],Table1[SAPSA number],Table1[Paid up])</f>
        <v>0</v>
      </c>
      <c r="D121" s="39" t="e">
        <f>_xlfn.XLOOKUP(__xlnm._FilterDatabase_15717[[#This Row],[SAPSA Number]],'DS Point summary'!A:A,'DS Point summary'!C:C)</f>
        <v>#N/A</v>
      </c>
      <c r="E121" s="39" t="e">
        <f>_xlfn.XLOOKUP(__xlnm._FilterDatabase_15717[[#This Row],[SAPSA Number]],'DS Point summary'!A:A,'DS Point summary'!D:D)</f>
        <v>#N/A</v>
      </c>
      <c r="F121" s="20" t="e">
        <f>_xlfn.XLOOKUP(__xlnm._FilterDatabase_15717[[#This Row],[SAPSA Number]],'DS Point summary'!A:A,'DS Point summary'!E:E)</f>
        <v>#N/A</v>
      </c>
      <c r="G121" s="17">
        <f>_xlfn.XLOOKUP(__xlnm._FilterDatabase_15717[[#This Row],[SAPSA Number]],'DS Point summary'!A:A,'DS Point summary'!F:F)</f>
        <v>0</v>
      </c>
      <c r="H121" s="19" t="e">
        <f>_xlfn.XLOOKUP(__xlnm._FilterDatabase_15717[[#This Row],[SAPSA Number]],'DS Point summary'!A:A,'DS Point summary'!G:G)</f>
        <v>#N/A</v>
      </c>
      <c r="I121" s="19" t="s">
        <v>372</v>
      </c>
      <c r="J121" s="34">
        <f t="shared" si="10"/>
        <v>0</v>
      </c>
      <c r="K121" s="22">
        <f t="shared" si="11"/>
        <v>0</v>
      </c>
      <c r="L121" s="23">
        <v>0</v>
      </c>
      <c r="M121" s="24">
        <v>0</v>
      </c>
      <c r="N121" s="23">
        <v>0</v>
      </c>
      <c r="O121" s="24">
        <v>0</v>
      </c>
      <c r="P121" s="23">
        <v>0</v>
      </c>
      <c r="Q121" s="24">
        <v>0</v>
      </c>
      <c r="R121" s="23">
        <v>0</v>
      </c>
      <c r="S121" s="24">
        <v>0</v>
      </c>
      <c r="T121" s="23">
        <v>0</v>
      </c>
      <c r="U121" s="24">
        <v>0</v>
      </c>
      <c r="V121" s="23">
        <v>0</v>
      </c>
      <c r="W121" s="24">
        <v>0</v>
      </c>
    </row>
    <row r="122" spans="1:23" x14ac:dyDescent="0.25">
      <c r="A122" s="31">
        <f t="shared" si="12"/>
        <v>4</v>
      </c>
      <c r="B122" s="105"/>
      <c r="C122" s="101">
        <f>_xlfn.XLOOKUP(__xlnm._FilterDatabase_15717[[#This Row],[SAPSA Number]],Table1[SAPSA number],Table1[Paid up])</f>
        <v>0</v>
      </c>
      <c r="D122" s="39" t="e">
        <f>_xlfn.XLOOKUP(__xlnm._FilterDatabase_15717[[#This Row],[SAPSA Number]],'DS Point summary'!A:A,'DS Point summary'!C:C)</f>
        <v>#N/A</v>
      </c>
      <c r="E122" s="39" t="e">
        <f>_xlfn.XLOOKUP(__xlnm._FilterDatabase_15717[[#This Row],[SAPSA Number]],'DS Point summary'!A:A,'DS Point summary'!D:D)</f>
        <v>#N/A</v>
      </c>
      <c r="F122" s="20" t="e">
        <f>_xlfn.XLOOKUP(__xlnm._FilterDatabase_15717[[#This Row],[SAPSA Number]],'DS Point summary'!A:A,'DS Point summary'!E:E)</f>
        <v>#N/A</v>
      </c>
      <c r="G122" s="17">
        <f>_xlfn.XLOOKUP(__xlnm._FilterDatabase_15717[[#This Row],[SAPSA Number]],'DS Point summary'!A:A,'DS Point summary'!F:F)</f>
        <v>0</v>
      </c>
      <c r="H122" s="19" t="e">
        <f>_xlfn.XLOOKUP(__xlnm._FilterDatabase_15717[[#This Row],[SAPSA Number]],'DS Point summary'!A:A,'DS Point summary'!G:G)</f>
        <v>#N/A</v>
      </c>
      <c r="I122" s="19" t="s">
        <v>372</v>
      </c>
      <c r="J122" s="34">
        <f t="shared" si="10"/>
        <v>0</v>
      </c>
      <c r="K122" s="22">
        <f t="shared" si="11"/>
        <v>0</v>
      </c>
      <c r="L122" s="23">
        <v>0</v>
      </c>
      <c r="M122" s="24">
        <v>0</v>
      </c>
      <c r="N122" s="23">
        <v>0</v>
      </c>
      <c r="O122" s="24">
        <v>0</v>
      </c>
      <c r="P122" s="23">
        <v>0</v>
      </c>
      <c r="Q122" s="24">
        <v>0</v>
      </c>
      <c r="R122" s="23">
        <v>0</v>
      </c>
      <c r="S122" s="24">
        <v>0</v>
      </c>
      <c r="T122" s="23">
        <v>0</v>
      </c>
      <c r="U122" s="24">
        <v>0</v>
      </c>
      <c r="V122" s="23">
        <v>0</v>
      </c>
      <c r="W122" s="24">
        <v>0</v>
      </c>
    </row>
    <row r="123" spans="1:23" x14ac:dyDescent="0.25">
      <c r="A123" s="31">
        <f t="shared" si="12"/>
        <v>4</v>
      </c>
      <c r="B123" s="105"/>
      <c r="C123" s="101">
        <f>_xlfn.XLOOKUP(__xlnm._FilterDatabase_15717[[#This Row],[SAPSA Number]],Table1[SAPSA number],Table1[Paid up])</f>
        <v>0</v>
      </c>
      <c r="D123" s="39" t="e">
        <f>_xlfn.XLOOKUP(__xlnm._FilterDatabase_15717[[#This Row],[SAPSA Number]],'DS Point summary'!A:A,'DS Point summary'!C:C)</f>
        <v>#N/A</v>
      </c>
      <c r="E123" s="39" t="e">
        <f>_xlfn.XLOOKUP(__xlnm._FilterDatabase_15717[[#This Row],[SAPSA Number]],'DS Point summary'!A:A,'DS Point summary'!D:D)</f>
        <v>#N/A</v>
      </c>
      <c r="F123" s="20" t="e">
        <f>_xlfn.XLOOKUP(__xlnm._FilterDatabase_15717[[#This Row],[SAPSA Number]],'DS Point summary'!A:A,'DS Point summary'!E:E)</f>
        <v>#N/A</v>
      </c>
      <c r="G123" s="17">
        <f>_xlfn.XLOOKUP(__xlnm._FilterDatabase_15717[[#This Row],[SAPSA Number]],'DS Point summary'!A:A,'DS Point summary'!F:F)</f>
        <v>0</v>
      </c>
      <c r="H123" s="19" t="e">
        <f>_xlfn.XLOOKUP(__xlnm._FilterDatabase_15717[[#This Row],[SAPSA Number]],'DS Point summary'!A:A,'DS Point summary'!G:G)</f>
        <v>#N/A</v>
      </c>
      <c r="I123" s="19" t="s">
        <v>372</v>
      </c>
      <c r="J123" s="34">
        <f t="shared" si="10"/>
        <v>0</v>
      </c>
      <c r="K123" s="22">
        <f t="shared" si="11"/>
        <v>0</v>
      </c>
      <c r="L123" s="23">
        <v>0</v>
      </c>
      <c r="M123" s="24">
        <v>0</v>
      </c>
      <c r="N123" s="23">
        <v>0</v>
      </c>
      <c r="O123" s="24">
        <v>0</v>
      </c>
      <c r="P123" s="23">
        <v>0</v>
      </c>
      <c r="Q123" s="24">
        <v>0</v>
      </c>
      <c r="R123" s="23">
        <v>0</v>
      </c>
      <c r="S123" s="24">
        <v>0</v>
      </c>
      <c r="T123" s="23">
        <v>0</v>
      </c>
      <c r="U123" s="24">
        <v>0</v>
      </c>
      <c r="V123" s="23">
        <v>0</v>
      </c>
      <c r="W123" s="24">
        <v>0</v>
      </c>
    </row>
    <row r="124" spans="1:23" x14ac:dyDescent="0.25">
      <c r="A124" s="31">
        <f t="shared" si="12"/>
        <v>4</v>
      </c>
      <c r="B124" s="106"/>
      <c r="C124" s="101">
        <f>_xlfn.XLOOKUP(__xlnm._FilterDatabase_15717[[#This Row],[SAPSA Number]],Table1[SAPSA number],Table1[Paid up])</f>
        <v>0</v>
      </c>
      <c r="D124" s="39" t="e">
        <f>_xlfn.XLOOKUP(__xlnm._FilterDatabase_15717[[#This Row],[SAPSA Number]],'DS Point summary'!A:A,'DS Point summary'!C:C)</f>
        <v>#N/A</v>
      </c>
      <c r="E124" s="39" t="e">
        <f>_xlfn.XLOOKUP(__xlnm._FilterDatabase_15717[[#This Row],[SAPSA Number]],'DS Point summary'!A:A,'DS Point summary'!D:D)</f>
        <v>#N/A</v>
      </c>
      <c r="F124" s="20" t="e">
        <f>_xlfn.XLOOKUP(__xlnm._FilterDatabase_15717[[#This Row],[SAPSA Number]],'DS Point summary'!A:A,'DS Point summary'!E:E)</f>
        <v>#N/A</v>
      </c>
      <c r="G124" s="17">
        <f>_xlfn.XLOOKUP(__xlnm._FilterDatabase_15717[[#This Row],[SAPSA Number]],'DS Point summary'!A:A,'DS Point summary'!F:F)</f>
        <v>0</v>
      </c>
      <c r="H124" s="19" t="e">
        <f>_xlfn.XLOOKUP(__xlnm._FilterDatabase_15717[[#This Row],[SAPSA Number]],'DS Point summary'!A:A,'DS Point summary'!G:G)</f>
        <v>#N/A</v>
      </c>
      <c r="I124" s="19" t="s">
        <v>372</v>
      </c>
      <c r="J124" s="34">
        <f t="shared" si="10"/>
        <v>0</v>
      </c>
      <c r="K124" s="22">
        <f t="shared" si="11"/>
        <v>0</v>
      </c>
      <c r="L124" s="23">
        <v>0</v>
      </c>
      <c r="M124" s="24">
        <v>0</v>
      </c>
      <c r="N124" s="23">
        <v>0</v>
      </c>
      <c r="O124" s="24">
        <v>0</v>
      </c>
      <c r="P124" s="23">
        <v>0</v>
      </c>
      <c r="Q124" s="24">
        <v>0</v>
      </c>
      <c r="R124" s="23">
        <v>0</v>
      </c>
      <c r="S124" s="24">
        <v>0</v>
      </c>
      <c r="T124" s="23">
        <v>0</v>
      </c>
      <c r="U124" s="24">
        <v>0</v>
      </c>
      <c r="V124" s="23">
        <v>0</v>
      </c>
      <c r="W124" s="24">
        <v>0</v>
      </c>
    </row>
    <row r="125" spans="1:23" x14ac:dyDescent="0.25">
      <c r="A125" s="31">
        <f t="shared" si="12"/>
        <v>4</v>
      </c>
      <c r="B125" s="106"/>
      <c r="C125" s="101">
        <f>_xlfn.XLOOKUP(__xlnm._FilterDatabase_15717[[#This Row],[SAPSA Number]],Table1[SAPSA number],Table1[Paid up])</f>
        <v>0</v>
      </c>
      <c r="D125" s="39" t="e">
        <f>_xlfn.XLOOKUP(__xlnm._FilterDatabase_15717[[#This Row],[SAPSA Number]],'DS Point summary'!A:A,'DS Point summary'!C:C)</f>
        <v>#N/A</v>
      </c>
      <c r="E125" s="39" t="e">
        <f>_xlfn.XLOOKUP(__xlnm._FilterDatabase_15717[[#This Row],[SAPSA Number]],'DS Point summary'!A:A,'DS Point summary'!D:D)</f>
        <v>#N/A</v>
      </c>
      <c r="F125" s="20" t="e">
        <f>_xlfn.XLOOKUP(__xlnm._FilterDatabase_15717[[#This Row],[SAPSA Number]],'DS Point summary'!A:A,'DS Point summary'!E:E)</f>
        <v>#N/A</v>
      </c>
      <c r="G125" s="17">
        <f>_xlfn.XLOOKUP(__xlnm._FilterDatabase_15717[[#This Row],[SAPSA Number]],'DS Point summary'!A:A,'DS Point summary'!F:F)</f>
        <v>0</v>
      </c>
      <c r="H125" s="19" t="e">
        <f>_xlfn.XLOOKUP(__xlnm._FilterDatabase_15717[[#This Row],[SAPSA Number]],'DS Point summary'!A:A,'DS Point summary'!G:G)</f>
        <v>#N/A</v>
      </c>
      <c r="I125" s="19" t="s">
        <v>372</v>
      </c>
      <c r="J125" s="34">
        <f t="shared" si="10"/>
        <v>0</v>
      </c>
      <c r="K125" s="22">
        <f t="shared" si="11"/>
        <v>0</v>
      </c>
      <c r="L125" s="23">
        <v>0</v>
      </c>
      <c r="M125" s="24">
        <v>0</v>
      </c>
      <c r="N125" s="23">
        <v>0</v>
      </c>
      <c r="O125" s="24">
        <v>0</v>
      </c>
      <c r="P125" s="23">
        <v>0</v>
      </c>
      <c r="Q125" s="24">
        <v>0</v>
      </c>
      <c r="R125" s="23">
        <v>0</v>
      </c>
      <c r="S125" s="24">
        <v>0</v>
      </c>
      <c r="T125" s="23">
        <v>0</v>
      </c>
      <c r="U125" s="24">
        <v>0</v>
      </c>
      <c r="V125" s="23">
        <v>0</v>
      </c>
      <c r="W125" s="24">
        <v>0</v>
      </c>
    </row>
    <row r="126" spans="1:23" x14ac:dyDescent="0.25">
      <c r="A126" s="31">
        <f t="shared" si="12"/>
        <v>4</v>
      </c>
      <c r="B126" s="106"/>
      <c r="C126" s="101">
        <f>_xlfn.XLOOKUP(__xlnm._FilterDatabase_15717[[#This Row],[SAPSA Number]],Table1[SAPSA number],Table1[Paid up])</f>
        <v>0</v>
      </c>
      <c r="D126" s="39" t="e">
        <f>_xlfn.XLOOKUP(__xlnm._FilterDatabase_15717[[#This Row],[SAPSA Number]],'DS Point summary'!A:A,'DS Point summary'!C:C)</f>
        <v>#N/A</v>
      </c>
      <c r="E126" s="39" t="e">
        <f>_xlfn.XLOOKUP(__xlnm._FilterDatabase_15717[[#This Row],[SAPSA Number]],'DS Point summary'!A:A,'DS Point summary'!D:D)</f>
        <v>#N/A</v>
      </c>
      <c r="F126" s="20" t="e">
        <f>_xlfn.XLOOKUP(__xlnm._FilterDatabase_15717[[#This Row],[SAPSA Number]],'DS Point summary'!A:A,'DS Point summary'!E:E)</f>
        <v>#N/A</v>
      </c>
      <c r="G126" s="17">
        <f>_xlfn.XLOOKUP(__xlnm._FilterDatabase_15717[[#This Row],[SAPSA Number]],'DS Point summary'!A:A,'DS Point summary'!F:F)</f>
        <v>0</v>
      </c>
      <c r="H126" s="19" t="e">
        <f>_xlfn.XLOOKUP(__xlnm._FilterDatabase_15717[[#This Row],[SAPSA Number]],'DS Point summary'!A:A,'DS Point summary'!G:G)</f>
        <v>#N/A</v>
      </c>
      <c r="I126" s="19" t="s">
        <v>372</v>
      </c>
      <c r="J126" s="34">
        <f t="shared" si="10"/>
        <v>0</v>
      </c>
      <c r="K126" s="22">
        <f t="shared" si="11"/>
        <v>0</v>
      </c>
      <c r="L126" s="23">
        <v>0</v>
      </c>
      <c r="M126" s="24">
        <v>0</v>
      </c>
      <c r="N126" s="23">
        <v>0</v>
      </c>
      <c r="O126" s="24">
        <v>0</v>
      </c>
      <c r="P126" s="23">
        <v>0</v>
      </c>
      <c r="Q126" s="24">
        <v>0</v>
      </c>
      <c r="R126" s="23">
        <v>0</v>
      </c>
      <c r="S126" s="24">
        <v>0</v>
      </c>
      <c r="T126" s="23">
        <v>0</v>
      </c>
      <c r="U126" s="24">
        <v>0</v>
      </c>
      <c r="V126" s="23">
        <v>0</v>
      </c>
      <c r="W126" s="24">
        <v>0</v>
      </c>
    </row>
  </sheetData>
  <sheetProtection algorithmName="SHA-512" hashValue="WV18PDkSDSkIscly+BdDm/tRHY2jqqkx47StdtfGPW/cKbZyJ4qpJgLLDYgfj+39rOItMGadq7XmtDSYSaN2yQ==" saltValue="DDVH6sgr1+7r2DXc2WbECQ==" spinCount="100000" sheet="1" objects="1" scenarios="1"/>
  <conditionalFormatting sqref="G2:G126">
    <cfRule type="cellIs" dxfId="13" priority="2" stopIfTrue="1" operator="equal">
      <formula>0</formula>
    </cfRule>
  </conditionalFormatting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E5A3E7-5C27-44FA-854C-E343A30B427D}">
  <sheetPr>
    <tabColor theme="4"/>
  </sheetPr>
  <dimension ref="A1:AMJ126"/>
  <sheetViews>
    <sheetView zoomScaleNormal="100" workbookViewId="0">
      <pane xSplit="9" ySplit="1" topLeftCell="J2" activePane="bottomRight" state="frozen"/>
      <selection activeCell="D82" sqref="D82"/>
      <selection pane="topRight" activeCell="D82" sqref="D82"/>
      <selection pane="bottomLeft" activeCell="D82" sqref="D82"/>
      <selection pane="bottomRight" activeCell="K2" sqref="K2"/>
    </sheetView>
  </sheetViews>
  <sheetFormatPr defaultRowHeight="15" x14ac:dyDescent="0.25"/>
  <cols>
    <col min="1" max="1" width="10.42578125" style="37" bestFit="1" customWidth="1"/>
    <col min="2" max="2" width="10.28515625" style="64" customWidth="1"/>
    <col min="3" max="3" width="10.28515625" style="64" hidden="1" customWidth="1"/>
    <col min="4" max="4" width="19.140625" style="16" customWidth="1"/>
    <col min="5" max="5" width="16.140625" style="16" bestFit="1" customWidth="1"/>
    <col min="6" max="6" width="8.140625" style="16" customWidth="1"/>
    <col min="7" max="7" width="6.7109375" style="16" customWidth="1"/>
    <col min="8" max="8" width="7.140625" style="16" hidden="1" customWidth="1"/>
    <col min="9" max="9" width="9" style="16" customWidth="1"/>
    <col min="10" max="10" width="7.28515625" style="16" customWidth="1"/>
    <col min="11" max="11" width="8.140625" style="38" customWidth="1"/>
    <col min="12" max="23" width="6.85546875" style="16" customWidth="1"/>
    <col min="24" max="1024" width="10.28515625" style="16" customWidth="1"/>
  </cols>
  <sheetData>
    <row r="1" spans="1:23" ht="30" x14ac:dyDescent="0.25">
      <c r="A1" s="10" t="s">
        <v>348</v>
      </c>
      <c r="B1" s="63" t="s">
        <v>317</v>
      </c>
      <c r="C1" s="63" t="s">
        <v>698</v>
      </c>
      <c r="D1" s="11" t="s">
        <v>3</v>
      </c>
      <c r="E1" s="11" t="s">
        <v>4</v>
      </c>
      <c r="F1" s="11" t="s">
        <v>5</v>
      </c>
      <c r="G1" s="12" t="s">
        <v>318</v>
      </c>
      <c r="H1" s="13" t="s">
        <v>8</v>
      </c>
      <c r="I1" s="14" t="s">
        <v>349</v>
      </c>
      <c r="J1" s="14" t="s">
        <v>350</v>
      </c>
      <c r="K1" s="15" t="s">
        <v>351</v>
      </c>
      <c r="L1" s="14" t="s">
        <v>352</v>
      </c>
      <c r="M1" s="14" t="s">
        <v>353</v>
      </c>
      <c r="N1" s="14" t="s">
        <v>354</v>
      </c>
      <c r="O1" s="14" t="s">
        <v>355</v>
      </c>
      <c r="P1" s="14" t="s">
        <v>347</v>
      </c>
      <c r="Q1" s="14" t="s">
        <v>356</v>
      </c>
      <c r="R1" s="14" t="s">
        <v>357</v>
      </c>
      <c r="S1" s="14" t="s">
        <v>358</v>
      </c>
      <c r="T1" s="14" t="s">
        <v>359</v>
      </c>
      <c r="U1" s="14" t="s">
        <v>360</v>
      </c>
      <c r="V1" s="14" t="s">
        <v>361</v>
      </c>
      <c r="W1" s="14" t="s">
        <v>362</v>
      </c>
    </row>
    <row r="2" spans="1:23" ht="14.45" customHeight="1" x14ac:dyDescent="0.25">
      <c r="A2" s="17">
        <f t="shared" ref="A2:A18" si="0">RANK(K2,K$2:K$141,0)</f>
        <v>1</v>
      </c>
      <c r="B2" s="101">
        <v>1777</v>
      </c>
      <c r="C2" s="100" t="str">
        <f>_xlfn.XLOOKUP(__xlnm._FilterDatabase_1571718[[#This Row],[SAPSA Number]],Table1[SAPSA number],Table1[Paid up])</f>
        <v>Y</v>
      </c>
      <c r="D2" s="39" t="str">
        <f>_xlfn.XLOOKUP(__xlnm._FilterDatabase_1571718[[#This Row],[SAPSA Number]],'DS Point summary'!A:A,'DS Point summary'!C:C)</f>
        <v xml:space="preserve">Leon </v>
      </c>
      <c r="E2" s="39" t="str">
        <f>_xlfn.XLOOKUP(__xlnm._FilterDatabase_1571718[[#This Row],[SAPSA Number]],'DS Point summary'!A:A,'DS Point summary'!D:D)</f>
        <v>Myburgh</v>
      </c>
      <c r="F2" s="20" t="str">
        <f>_xlfn.XLOOKUP(__xlnm._FilterDatabase_1571718[[#This Row],[SAPSA Number]],'DS Point summary'!A:A,'DS Point summary'!E:E)</f>
        <v>LC</v>
      </c>
      <c r="G2" s="17" t="str">
        <f ca="1">_xlfn.XLOOKUP(__xlnm._FilterDatabase_1571718[[#This Row],[SAPSA Number]],'DS Point summary'!A:A,'DS Point summary'!F:F)</f>
        <v>S</v>
      </c>
      <c r="H2" s="19">
        <f ca="1">_xlfn.XLOOKUP(__xlnm._FilterDatabase_1571718[[#This Row],[SAPSA Number]],'DS Point summary'!A:A,'DS Point summary'!G:G)</f>
        <v>51</v>
      </c>
      <c r="I2" s="19" t="s">
        <v>372</v>
      </c>
      <c r="J2" s="21">
        <f t="shared" ref="J2:J33" si="1">(IF(L2&gt;0,1,0)+(IF(M2&gt;0,1,0))+(IF(N2&gt;0,1,0))+(IF(O2&gt;0,1,0))+(IF(P2&gt;0,1,0))+(IF(Q2&gt;0,1,0))+(IF(R2&gt;0,1,0))+(IF(S2&gt;0,1,0))+(IF(T2&gt;0,1,0))+(IF(U2&gt;0,1,0))+(IF(V2&gt;0,1,0))+(IF(W2&gt;0,1,0)))</f>
        <v>2</v>
      </c>
      <c r="K2" s="22">
        <f t="shared" ref="K2:K33" si="2">(LARGE(L2:U2,1)+LARGE(L2:U2,2)+LARGE(L2:U2,3)+LARGE(L2:U2,4)+LARGE(L2:U2,5))/5</f>
        <v>40</v>
      </c>
      <c r="L2" s="23">
        <v>0</v>
      </c>
      <c r="M2" s="24">
        <v>0</v>
      </c>
      <c r="N2" s="23">
        <v>0</v>
      </c>
      <c r="O2" s="24">
        <v>0</v>
      </c>
      <c r="P2" s="23">
        <v>0</v>
      </c>
      <c r="Q2" s="84">
        <v>0</v>
      </c>
      <c r="R2" s="83">
        <v>0</v>
      </c>
      <c r="S2" s="84">
        <v>100</v>
      </c>
      <c r="T2" s="83">
        <v>0</v>
      </c>
      <c r="U2" s="84">
        <v>100</v>
      </c>
      <c r="V2" s="83">
        <v>0</v>
      </c>
      <c r="W2" s="84">
        <v>0</v>
      </c>
    </row>
    <row r="3" spans="1:23" ht="14.45" customHeight="1" x14ac:dyDescent="0.25">
      <c r="A3" s="17">
        <f t="shared" si="0"/>
        <v>2</v>
      </c>
      <c r="B3" s="101"/>
      <c r="C3" s="100">
        <f>_xlfn.XLOOKUP(__xlnm._FilterDatabase_1571718[[#This Row],[SAPSA Number]],Table1[SAPSA number],Table1[Paid up])</f>
        <v>0</v>
      </c>
      <c r="D3" s="39">
        <f>_xlfn.XLOOKUP(__xlnm._FilterDatabase_1571718[[#This Row],[SAPSA Number]],'DS Point summary'!A:A,'DS Point summary'!C:C)</f>
        <v>0</v>
      </c>
      <c r="E3" s="39">
        <f>_xlfn.XLOOKUP(__xlnm._FilterDatabase_1571718[[#This Row],[SAPSA Number]],'DS Point summary'!A:A,'DS Point summary'!D:D)</f>
        <v>0</v>
      </c>
      <c r="F3" s="20">
        <f>_xlfn.XLOOKUP(__xlnm._FilterDatabase_1571718[[#This Row],[SAPSA Number]],'DS Point summary'!A:A,'DS Point summary'!E:E)</f>
        <v>0</v>
      </c>
      <c r="G3" s="17" t="e">
        <f>_xlfn.XLOOKUP(__xlnm._FilterDatabase_1571718[[#This Row],[SAPSA Number]],'DS Point summary'!A:A,'DS Point summary'!F:F)</f>
        <v>#N/A</v>
      </c>
      <c r="H3" s="19" t="e">
        <f>_xlfn.XLOOKUP(__xlnm._FilterDatabase_1571718[[#This Row],[SAPSA Number]],'DS Point summary'!A:A,'DS Point summary'!G:G)</f>
        <v>#N/A</v>
      </c>
      <c r="I3" s="19" t="s">
        <v>372</v>
      </c>
      <c r="J3" s="21">
        <f t="shared" si="1"/>
        <v>0</v>
      </c>
      <c r="K3" s="22">
        <f t="shared" si="2"/>
        <v>0</v>
      </c>
      <c r="L3" s="23">
        <v>0</v>
      </c>
      <c r="M3" s="24">
        <v>0</v>
      </c>
      <c r="N3" s="23">
        <v>0</v>
      </c>
      <c r="O3" s="24">
        <v>0</v>
      </c>
      <c r="P3" s="23">
        <v>0</v>
      </c>
      <c r="Q3" s="24">
        <v>0</v>
      </c>
      <c r="R3" s="23">
        <v>0</v>
      </c>
      <c r="S3" s="24">
        <v>0</v>
      </c>
      <c r="T3" s="23">
        <v>0</v>
      </c>
      <c r="U3" s="24">
        <v>0</v>
      </c>
      <c r="V3" s="23">
        <v>0</v>
      </c>
      <c r="W3" s="24">
        <v>0</v>
      </c>
    </row>
    <row r="4" spans="1:23" ht="14.45" customHeight="1" x14ac:dyDescent="0.25">
      <c r="A4" s="17">
        <f t="shared" si="0"/>
        <v>2</v>
      </c>
      <c r="B4" s="101"/>
      <c r="C4" s="100">
        <f>_xlfn.XLOOKUP(__xlnm._FilterDatabase_1571718[[#This Row],[SAPSA Number]],Table1[SAPSA number],Table1[Paid up])</f>
        <v>0</v>
      </c>
      <c r="D4" s="39" t="e">
        <f>_xlfn.XLOOKUP(__xlnm._FilterDatabase_1571718[[#This Row],[SAPSA Number]],'DS Point summary'!A:A,'DS Point summary'!C:C)</f>
        <v>#N/A</v>
      </c>
      <c r="E4" s="39" t="e">
        <f>_xlfn.XLOOKUP(__xlnm._FilterDatabase_1571718[[#This Row],[SAPSA Number]],'DS Point summary'!A:A,'DS Point summary'!D:D)</f>
        <v>#N/A</v>
      </c>
      <c r="F4" s="20" t="e">
        <f>_xlfn.XLOOKUP(__xlnm._FilterDatabase_1571718[[#This Row],[SAPSA Number]],'DS Point summary'!A:A,'DS Point summary'!E:E)</f>
        <v>#N/A</v>
      </c>
      <c r="G4" s="17">
        <f>_xlfn.XLOOKUP(__xlnm._FilterDatabase_1571718[[#This Row],[SAPSA Number]],'DS Point summary'!A:A,'DS Point summary'!F:F)</f>
        <v>0</v>
      </c>
      <c r="H4" s="19" t="e">
        <f>_xlfn.XLOOKUP(__xlnm._FilterDatabase_1571718[[#This Row],[SAPSA Number]],'DS Point summary'!A:A,'DS Point summary'!G:G)</f>
        <v>#N/A</v>
      </c>
      <c r="I4" s="19" t="s">
        <v>372</v>
      </c>
      <c r="J4" s="21">
        <f t="shared" si="1"/>
        <v>0</v>
      </c>
      <c r="K4" s="22">
        <f t="shared" si="2"/>
        <v>0</v>
      </c>
      <c r="L4" s="23">
        <v>0</v>
      </c>
      <c r="M4" s="24">
        <v>0</v>
      </c>
      <c r="N4" s="23">
        <v>0</v>
      </c>
      <c r="O4" s="24">
        <v>0</v>
      </c>
      <c r="P4" s="23">
        <v>0</v>
      </c>
      <c r="Q4" s="24">
        <v>0</v>
      </c>
      <c r="R4" s="23">
        <v>0</v>
      </c>
      <c r="S4" s="24">
        <v>0</v>
      </c>
      <c r="T4" s="23">
        <v>0</v>
      </c>
      <c r="U4" s="24">
        <v>0</v>
      </c>
      <c r="V4" s="23">
        <v>0</v>
      </c>
      <c r="W4" s="24">
        <v>0</v>
      </c>
    </row>
    <row r="5" spans="1:23" ht="14.45" customHeight="1" x14ac:dyDescent="0.25">
      <c r="A5" s="17">
        <f t="shared" si="0"/>
        <v>2</v>
      </c>
      <c r="B5" s="101"/>
      <c r="C5" s="100">
        <f>_xlfn.XLOOKUP(__xlnm._FilterDatabase_1571718[[#This Row],[SAPSA Number]],Table1[SAPSA number],Table1[Paid up])</f>
        <v>0</v>
      </c>
      <c r="D5" s="39" t="e">
        <f>_xlfn.XLOOKUP(__xlnm._FilterDatabase_1571718[[#This Row],[SAPSA Number]],'DS Point summary'!A:A,'DS Point summary'!C:C)</f>
        <v>#N/A</v>
      </c>
      <c r="E5" s="39" t="e">
        <f>_xlfn.XLOOKUP(__xlnm._FilterDatabase_1571718[[#This Row],[SAPSA Number]],'DS Point summary'!A:A,'DS Point summary'!D:D)</f>
        <v>#N/A</v>
      </c>
      <c r="F5" s="20" t="e">
        <f>_xlfn.XLOOKUP(__xlnm._FilterDatabase_1571718[[#This Row],[SAPSA Number]],'DS Point summary'!A:A,'DS Point summary'!E:E)</f>
        <v>#N/A</v>
      </c>
      <c r="G5" s="17">
        <f>_xlfn.XLOOKUP(__xlnm._FilterDatabase_1571718[[#This Row],[SAPSA Number]],'DS Point summary'!A:A,'DS Point summary'!F:F)</f>
        <v>0</v>
      </c>
      <c r="H5" s="19" t="e">
        <f>_xlfn.XLOOKUP(__xlnm._FilterDatabase_1571718[[#This Row],[SAPSA Number]],'DS Point summary'!A:A,'DS Point summary'!G:G)</f>
        <v>#N/A</v>
      </c>
      <c r="I5" s="19" t="s">
        <v>372</v>
      </c>
      <c r="J5" s="21">
        <f t="shared" si="1"/>
        <v>0</v>
      </c>
      <c r="K5" s="22">
        <f t="shared" si="2"/>
        <v>0</v>
      </c>
      <c r="L5" s="23">
        <v>0</v>
      </c>
      <c r="M5" s="24">
        <v>0</v>
      </c>
      <c r="N5" s="23">
        <v>0</v>
      </c>
      <c r="O5" s="24">
        <v>0</v>
      </c>
      <c r="P5" s="23">
        <v>0</v>
      </c>
      <c r="Q5" s="24">
        <v>0</v>
      </c>
      <c r="R5" s="23">
        <v>0</v>
      </c>
      <c r="S5" s="24">
        <v>0</v>
      </c>
      <c r="T5" s="23">
        <v>0</v>
      </c>
      <c r="U5" s="24">
        <v>0</v>
      </c>
      <c r="V5" s="23">
        <v>0</v>
      </c>
      <c r="W5" s="24">
        <v>0</v>
      </c>
    </row>
    <row r="6" spans="1:23" ht="14.45" customHeight="1" x14ac:dyDescent="0.25">
      <c r="A6" s="17">
        <f t="shared" si="0"/>
        <v>2</v>
      </c>
      <c r="B6" s="101"/>
      <c r="C6" s="100">
        <f>_xlfn.XLOOKUP(__xlnm._FilterDatabase_1571718[[#This Row],[SAPSA Number]],Table1[SAPSA number],Table1[Paid up])</f>
        <v>0</v>
      </c>
      <c r="D6" s="39" t="e">
        <f>_xlfn.XLOOKUP(__xlnm._FilterDatabase_1571718[[#This Row],[SAPSA Number]],'DS Point summary'!A:A,'DS Point summary'!C:C)</f>
        <v>#N/A</v>
      </c>
      <c r="E6" s="39" t="e">
        <f>_xlfn.XLOOKUP(__xlnm._FilterDatabase_1571718[[#This Row],[SAPSA Number]],'DS Point summary'!A:A,'DS Point summary'!D:D)</f>
        <v>#N/A</v>
      </c>
      <c r="F6" s="20" t="e">
        <f>_xlfn.XLOOKUP(__xlnm._FilterDatabase_1571718[[#This Row],[SAPSA Number]],'DS Point summary'!A:A,'DS Point summary'!E:E)</f>
        <v>#N/A</v>
      </c>
      <c r="G6" s="17">
        <f>_xlfn.XLOOKUP(__xlnm._FilterDatabase_1571718[[#This Row],[SAPSA Number]],'DS Point summary'!A:A,'DS Point summary'!F:F)</f>
        <v>0</v>
      </c>
      <c r="H6" s="19" t="e">
        <f>_xlfn.XLOOKUP(__xlnm._FilterDatabase_1571718[[#This Row],[SAPSA Number]],'DS Point summary'!A:A,'DS Point summary'!G:G)</f>
        <v>#N/A</v>
      </c>
      <c r="I6" s="19" t="s">
        <v>372</v>
      </c>
      <c r="J6" s="21">
        <f t="shared" si="1"/>
        <v>0</v>
      </c>
      <c r="K6" s="22">
        <f t="shared" si="2"/>
        <v>0</v>
      </c>
      <c r="L6" s="23">
        <v>0</v>
      </c>
      <c r="M6" s="24">
        <v>0</v>
      </c>
      <c r="N6" s="23">
        <v>0</v>
      </c>
      <c r="O6" s="24">
        <v>0</v>
      </c>
      <c r="P6" s="23">
        <v>0</v>
      </c>
      <c r="Q6" s="24">
        <v>0</v>
      </c>
      <c r="R6" s="23">
        <v>0</v>
      </c>
      <c r="S6" s="24">
        <v>0</v>
      </c>
      <c r="T6" s="23">
        <v>0</v>
      </c>
      <c r="U6" s="24">
        <v>0</v>
      </c>
      <c r="V6" s="23">
        <v>0</v>
      </c>
      <c r="W6" s="24">
        <v>0</v>
      </c>
    </row>
    <row r="7" spans="1:23" ht="14.45" customHeight="1" x14ac:dyDescent="0.25">
      <c r="A7" s="17">
        <f t="shared" si="0"/>
        <v>2</v>
      </c>
      <c r="B7" s="101"/>
      <c r="C7" s="100">
        <f>_xlfn.XLOOKUP(__xlnm._FilterDatabase_1571718[[#This Row],[SAPSA Number]],Table1[SAPSA number],Table1[Paid up])</f>
        <v>0</v>
      </c>
      <c r="D7" s="39" t="e">
        <f>_xlfn.XLOOKUP(__xlnm._FilterDatabase_1571718[[#This Row],[SAPSA Number]],'DS Point summary'!A:A,'DS Point summary'!C:C)</f>
        <v>#N/A</v>
      </c>
      <c r="E7" s="39" t="e">
        <f>_xlfn.XLOOKUP(__xlnm._FilterDatabase_1571718[[#This Row],[SAPSA Number]],'DS Point summary'!A:A,'DS Point summary'!D:D)</f>
        <v>#N/A</v>
      </c>
      <c r="F7" s="20" t="e">
        <f>_xlfn.XLOOKUP(__xlnm._FilterDatabase_1571718[[#This Row],[SAPSA Number]],'DS Point summary'!A:A,'DS Point summary'!E:E)</f>
        <v>#N/A</v>
      </c>
      <c r="G7" s="17">
        <f>_xlfn.XLOOKUP(__xlnm._FilterDatabase_1571718[[#This Row],[SAPSA Number]],'DS Point summary'!A:A,'DS Point summary'!F:F)</f>
        <v>0</v>
      </c>
      <c r="H7" s="19" t="e">
        <f>_xlfn.XLOOKUP(__xlnm._FilterDatabase_1571718[[#This Row],[SAPSA Number]],'DS Point summary'!A:A,'DS Point summary'!G:G)</f>
        <v>#N/A</v>
      </c>
      <c r="I7" s="19" t="s">
        <v>372</v>
      </c>
      <c r="J7" s="21">
        <f t="shared" si="1"/>
        <v>0</v>
      </c>
      <c r="K7" s="22">
        <f t="shared" si="2"/>
        <v>0</v>
      </c>
      <c r="L7" s="23">
        <v>0</v>
      </c>
      <c r="M7" s="24">
        <v>0</v>
      </c>
      <c r="N7" s="23">
        <v>0</v>
      </c>
      <c r="O7" s="24">
        <v>0</v>
      </c>
      <c r="P7" s="23">
        <v>0</v>
      </c>
      <c r="Q7" s="24">
        <v>0</v>
      </c>
      <c r="R7" s="23">
        <v>0</v>
      </c>
      <c r="S7" s="24">
        <v>0</v>
      </c>
      <c r="T7" s="23">
        <v>0</v>
      </c>
      <c r="U7" s="24">
        <v>0</v>
      </c>
      <c r="V7" s="23">
        <v>0</v>
      </c>
      <c r="W7" s="24">
        <v>0</v>
      </c>
    </row>
    <row r="8" spans="1:23" ht="14.45" customHeight="1" x14ac:dyDescent="0.25">
      <c r="A8" s="17">
        <f t="shared" si="0"/>
        <v>2</v>
      </c>
      <c r="B8" s="101"/>
      <c r="C8" s="100">
        <f>_xlfn.XLOOKUP(__xlnm._FilterDatabase_1571718[[#This Row],[SAPSA Number]],Table1[SAPSA number],Table1[Paid up])</f>
        <v>0</v>
      </c>
      <c r="D8" s="39" t="e">
        <f>_xlfn.XLOOKUP(__xlnm._FilterDatabase_1571718[[#This Row],[SAPSA Number]],'DS Point summary'!A:A,'DS Point summary'!C:C)</f>
        <v>#N/A</v>
      </c>
      <c r="E8" s="39" t="e">
        <f>_xlfn.XLOOKUP(__xlnm._FilterDatabase_1571718[[#This Row],[SAPSA Number]],'DS Point summary'!A:A,'DS Point summary'!D:D)</f>
        <v>#N/A</v>
      </c>
      <c r="F8" s="20" t="e">
        <f>_xlfn.XLOOKUP(__xlnm._FilterDatabase_1571718[[#This Row],[SAPSA Number]],'DS Point summary'!A:A,'DS Point summary'!E:E)</f>
        <v>#N/A</v>
      </c>
      <c r="G8" s="17">
        <f>_xlfn.XLOOKUP(__xlnm._FilterDatabase_1571718[[#This Row],[SAPSA Number]],'DS Point summary'!A:A,'DS Point summary'!F:F)</f>
        <v>0</v>
      </c>
      <c r="H8" s="19" t="e">
        <f>_xlfn.XLOOKUP(__xlnm._FilterDatabase_1571718[[#This Row],[SAPSA Number]],'DS Point summary'!A:A,'DS Point summary'!G:G)</f>
        <v>#N/A</v>
      </c>
      <c r="I8" s="19" t="s">
        <v>372</v>
      </c>
      <c r="J8" s="21">
        <f t="shared" si="1"/>
        <v>0</v>
      </c>
      <c r="K8" s="22">
        <f t="shared" si="2"/>
        <v>0</v>
      </c>
      <c r="L8" s="23">
        <v>0</v>
      </c>
      <c r="M8" s="24">
        <v>0</v>
      </c>
      <c r="N8" s="23">
        <v>0</v>
      </c>
      <c r="O8" s="24">
        <v>0</v>
      </c>
      <c r="P8" s="23">
        <v>0</v>
      </c>
      <c r="Q8" s="24">
        <v>0</v>
      </c>
      <c r="R8" s="23">
        <v>0</v>
      </c>
      <c r="S8" s="24">
        <v>0</v>
      </c>
      <c r="T8" s="23">
        <v>0</v>
      </c>
      <c r="U8" s="24">
        <v>0</v>
      </c>
      <c r="V8" s="23">
        <v>0</v>
      </c>
      <c r="W8" s="24">
        <v>0</v>
      </c>
    </row>
    <row r="9" spans="1:23" ht="14.45" customHeight="1" x14ac:dyDescent="0.25">
      <c r="A9" s="17">
        <f t="shared" si="0"/>
        <v>2</v>
      </c>
      <c r="B9" s="101"/>
      <c r="C9" s="100">
        <f>_xlfn.XLOOKUP(__xlnm._FilterDatabase_1571718[[#This Row],[SAPSA Number]],Table1[SAPSA number],Table1[Paid up])</f>
        <v>0</v>
      </c>
      <c r="D9" s="39" t="e">
        <f>_xlfn.XLOOKUP(__xlnm._FilterDatabase_1571718[[#This Row],[SAPSA Number]],'DS Point summary'!A:A,'DS Point summary'!C:C)</f>
        <v>#N/A</v>
      </c>
      <c r="E9" s="39" t="e">
        <f>_xlfn.XLOOKUP(__xlnm._FilterDatabase_1571718[[#This Row],[SAPSA Number]],'DS Point summary'!A:A,'DS Point summary'!D:D)</f>
        <v>#N/A</v>
      </c>
      <c r="F9" s="20" t="e">
        <f>_xlfn.XLOOKUP(__xlnm._FilterDatabase_1571718[[#This Row],[SAPSA Number]],'DS Point summary'!A:A,'DS Point summary'!E:E)</f>
        <v>#N/A</v>
      </c>
      <c r="G9" s="17">
        <f>_xlfn.XLOOKUP(__xlnm._FilterDatabase_1571718[[#This Row],[SAPSA Number]],'DS Point summary'!A:A,'DS Point summary'!F:F)</f>
        <v>0</v>
      </c>
      <c r="H9" s="19" t="e">
        <f>_xlfn.XLOOKUP(__xlnm._FilterDatabase_1571718[[#This Row],[SAPSA Number]],'DS Point summary'!A:A,'DS Point summary'!G:G)</f>
        <v>#N/A</v>
      </c>
      <c r="I9" s="19" t="s">
        <v>372</v>
      </c>
      <c r="J9" s="21">
        <f t="shared" si="1"/>
        <v>0</v>
      </c>
      <c r="K9" s="22">
        <f t="shared" si="2"/>
        <v>0</v>
      </c>
      <c r="L9" s="23">
        <v>0</v>
      </c>
      <c r="M9" s="24">
        <v>0</v>
      </c>
      <c r="N9" s="23">
        <v>0</v>
      </c>
      <c r="O9" s="24">
        <v>0</v>
      </c>
      <c r="P9" s="23">
        <v>0</v>
      </c>
      <c r="Q9" s="24">
        <v>0</v>
      </c>
      <c r="R9" s="23">
        <v>0</v>
      </c>
      <c r="S9" s="24">
        <v>0</v>
      </c>
      <c r="T9" s="23">
        <v>0</v>
      </c>
      <c r="U9" s="24">
        <v>0</v>
      </c>
      <c r="V9" s="23">
        <v>0</v>
      </c>
      <c r="W9" s="24">
        <v>0</v>
      </c>
    </row>
    <row r="10" spans="1:23" ht="14.45" customHeight="1" x14ac:dyDescent="0.25">
      <c r="A10" s="17">
        <f t="shared" si="0"/>
        <v>2</v>
      </c>
      <c r="B10" s="101"/>
      <c r="C10" s="100">
        <f>_xlfn.XLOOKUP(__xlnm._FilterDatabase_1571718[[#This Row],[SAPSA Number]],Table1[SAPSA number],Table1[Paid up])</f>
        <v>0</v>
      </c>
      <c r="D10" s="39" t="e">
        <f>_xlfn.XLOOKUP(__xlnm._FilterDatabase_1571718[[#This Row],[SAPSA Number]],'DS Point summary'!A:A,'DS Point summary'!C:C)</f>
        <v>#N/A</v>
      </c>
      <c r="E10" s="39" t="e">
        <f>_xlfn.XLOOKUP(__xlnm._FilterDatabase_1571718[[#This Row],[SAPSA Number]],'DS Point summary'!A:A,'DS Point summary'!D:D)</f>
        <v>#N/A</v>
      </c>
      <c r="F10" s="20" t="e">
        <f>_xlfn.XLOOKUP(__xlnm._FilterDatabase_1571718[[#This Row],[SAPSA Number]],'DS Point summary'!A:A,'DS Point summary'!E:E)</f>
        <v>#N/A</v>
      </c>
      <c r="G10" s="17">
        <f>_xlfn.XLOOKUP(__xlnm._FilterDatabase_1571718[[#This Row],[SAPSA Number]],'DS Point summary'!A:A,'DS Point summary'!F:F)</f>
        <v>0</v>
      </c>
      <c r="H10" s="19" t="e">
        <f>_xlfn.XLOOKUP(__xlnm._FilterDatabase_1571718[[#This Row],[SAPSA Number]],'DS Point summary'!A:A,'DS Point summary'!G:G)</f>
        <v>#N/A</v>
      </c>
      <c r="I10" s="19" t="s">
        <v>372</v>
      </c>
      <c r="J10" s="21">
        <f t="shared" si="1"/>
        <v>0</v>
      </c>
      <c r="K10" s="22">
        <f t="shared" si="2"/>
        <v>0</v>
      </c>
      <c r="L10" s="23">
        <v>0</v>
      </c>
      <c r="M10" s="24">
        <v>0</v>
      </c>
      <c r="N10" s="23">
        <v>0</v>
      </c>
      <c r="O10" s="24">
        <v>0</v>
      </c>
      <c r="P10" s="23">
        <v>0</v>
      </c>
      <c r="Q10" s="24">
        <v>0</v>
      </c>
      <c r="R10" s="23">
        <v>0</v>
      </c>
      <c r="S10" s="24">
        <v>0</v>
      </c>
      <c r="T10" s="23">
        <v>0</v>
      </c>
      <c r="U10" s="24">
        <v>0</v>
      </c>
      <c r="V10" s="23">
        <v>0</v>
      </c>
      <c r="W10" s="24">
        <v>0</v>
      </c>
    </row>
    <row r="11" spans="1:23" ht="14.45" customHeight="1" x14ac:dyDescent="0.25">
      <c r="A11" s="17">
        <f t="shared" si="0"/>
        <v>2</v>
      </c>
      <c r="B11" s="101"/>
      <c r="C11" s="100">
        <f>_xlfn.XLOOKUP(__xlnm._FilterDatabase_1571718[[#This Row],[SAPSA Number]],Table1[SAPSA number],Table1[Paid up])</f>
        <v>0</v>
      </c>
      <c r="D11" s="39" t="e">
        <f>_xlfn.XLOOKUP(__xlnm._FilterDatabase_1571718[[#This Row],[SAPSA Number]],'DS Point summary'!A:A,'DS Point summary'!C:C)</f>
        <v>#N/A</v>
      </c>
      <c r="E11" s="39" t="e">
        <f>_xlfn.XLOOKUP(__xlnm._FilterDatabase_1571718[[#This Row],[SAPSA Number]],'DS Point summary'!A:A,'DS Point summary'!D:D)</f>
        <v>#N/A</v>
      </c>
      <c r="F11" s="20" t="e">
        <f>_xlfn.XLOOKUP(__xlnm._FilterDatabase_1571718[[#This Row],[SAPSA Number]],'DS Point summary'!A:A,'DS Point summary'!E:E)</f>
        <v>#N/A</v>
      </c>
      <c r="G11" s="17">
        <f>_xlfn.XLOOKUP(__xlnm._FilterDatabase_1571718[[#This Row],[SAPSA Number]],'DS Point summary'!A:A,'DS Point summary'!F:F)</f>
        <v>0</v>
      </c>
      <c r="H11" s="19" t="e">
        <f>_xlfn.XLOOKUP(__xlnm._FilterDatabase_1571718[[#This Row],[SAPSA Number]],'DS Point summary'!A:A,'DS Point summary'!G:G)</f>
        <v>#N/A</v>
      </c>
      <c r="I11" s="19" t="s">
        <v>372</v>
      </c>
      <c r="J11" s="21">
        <f t="shared" si="1"/>
        <v>0</v>
      </c>
      <c r="K11" s="22">
        <f t="shared" si="2"/>
        <v>0</v>
      </c>
      <c r="L11" s="23">
        <v>0</v>
      </c>
      <c r="M11" s="24">
        <v>0</v>
      </c>
      <c r="N11" s="23">
        <v>0</v>
      </c>
      <c r="O11" s="24">
        <v>0</v>
      </c>
      <c r="P11" s="23">
        <v>0</v>
      </c>
      <c r="Q11" s="24">
        <v>0</v>
      </c>
      <c r="R11" s="23">
        <v>0</v>
      </c>
      <c r="S11" s="24">
        <v>0</v>
      </c>
      <c r="T11" s="23">
        <v>0</v>
      </c>
      <c r="U11" s="24">
        <v>0</v>
      </c>
      <c r="V11" s="23">
        <v>0</v>
      </c>
      <c r="W11" s="24">
        <v>0</v>
      </c>
    </row>
    <row r="12" spans="1:23" ht="14.45" customHeight="1" x14ac:dyDescent="0.25">
      <c r="A12" s="17">
        <f t="shared" si="0"/>
        <v>2</v>
      </c>
      <c r="B12" s="101"/>
      <c r="C12" s="100">
        <f>_xlfn.XLOOKUP(__xlnm._FilterDatabase_1571718[[#This Row],[SAPSA Number]],Table1[SAPSA number],Table1[Paid up])</f>
        <v>0</v>
      </c>
      <c r="D12" s="39" t="e">
        <f>_xlfn.XLOOKUP(__xlnm._FilterDatabase_1571718[[#This Row],[SAPSA Number]],'DS Point summary'!A:A,'DS Point summary'!C:C)</f>
        <v>#N/A</v>
      </c>
      <c r="E12" s="39" t="e">
        <f>_xlfn.XLOOKUP(__xlnm._FilterDatabase_1571718[[#This Row],[SAPSA Number]],'DS Point summary'!A:A,'DS Point summary'!D:D)</f>
        <v>#N/A</v>
      </c>
      <c r="F12" s="20" t="e">
        <f>_xlfn.XLOOKUP(__xlnm._FilterDatabase_1571718[[#This Row],[SAPSA Number]],'DS Point summary'!A:A,'DS Point summary'!E:E)</f>
        <v>#N/A</v>
      </c>
      <c r="G12" s="17">
        <f>_xlfn.XLOOKUP(__xlnm._FilterDatabase_1571718[[#This Row],[SAPSA Number]],'DS Point summary'!A:A,'DS Point summary'!F:F)</f>
        <v>0</v>
      </c>
      <c r="H12" s="19" t="e">
        <f>_xlfn.XLOOKUP(__xlnm._FilterDatabase_1571718[[#This Row],[SAPSA Number]],'DS Point summary'!A:A,'DS Point summary'!G:G)</f>
        <v>#N/A</v>
      </c>
      <c r="I12" s="19" t="s">
        <v>372</v>
      </c>
      <c r="J12" s="21">
        <f t="shared" si="1"/>
        <v>0</v>
      </c>
      <c r="K12" s="22">
        <f t="shared" si="2"/>
        <v>0</v>
      </c>
      <c r="L12" s="23">
        <v>0</v>
      </c>
      <c r="M12" s="24">
        <v>0</v>
      </c>
      <c r="N12" s="23">
        <v>0</v>
      </c>
      <c r="O12" s="24">
        <v>0</v>
      </c>
      <c r="P12" s="23">
        <v>0</v>
      </c>
      <c r="Q12" s="24">
        <v>0</v>
      </c>
      <c r="R12" s="23">
        <v>0</v>
      </c>
      <c r="S12" s="24">
        <v>0</v>
      </c>
      <c r="T12" s="23">
        <v>0</v>
      </c>
      <c r="U12" s="24">
        <v>0</v>
      </c>
      <c r="V12" s="23">
        <v>0</v>
      </c>
      <c r="W12" s="24">
        <v>0</v>
      </c>
    </row>
    <row r="13" spans="1:23" ht="14.45" customHeight="1" x14ac:dyDescent="0.25">
      <c r="A13" s="17">
        <f t="shared" si="0"/>
        <v>2</v>
      </c>
      <c r="B13" s="101">
        <v>7271</v>
      </c>
      <c r="C13" s="100" t="str">
        <f>_xlfn.XLOOKUP(__xlnm._FilterDatabase_1571718[[#This Row],[SAPSA Number]],Table1[SAPSA number],Table1[Paid up])</f>
        <v>Y</v>
      </c>
      <c r="D13" s="39" t="str">
        <f>_xlfn.XLOOKUP(__xlnm._FilterDatabase_1571718[[#This Row],[SAPSA Number]],'DS Point summary'!A:A,'DS Point summary'!C:C)</f>
        <v>Johan</v>
      </c>
      <c r="E13" s="39" t="str">
        <f>_xlfn.XLOOKUP(__xlnm._FilterDatabase_1571718[[#This Row],[SAPSA Number]],'DS Point summary'!A:A,'DS Point summary'!D:D)</f>
        <v>Jacobs</v>
      </c>
      <c r="F13" s="20" t="str">
        <f>_xlfn.XLOOKUP(__xlnm._FilterDatabase_1571718[[#This Row],[SAPSA Number]],'DS Point summary'!A:A,'DS Point summary'!E:E)</f>
        <v>J</v>
      </c>
      <c r="G13" s="17" t="str">
        <f ca="1">_xlfn.XLOOKUP(__xlnm._FilterDatabase_1571718[[#This Row],[SAPSA Number]],'DS Point summary'!A:A,'DS Point summary'!F:F)</f>
        <v xml:space="preserve"> </v>
      </c>
      <c r="H13" s="19">
        <f ca="1">_xlfn.XLOOKUP(__xlnm._FilterDatabase_1571718[[#This Row],[SAPSA Number]],'DS Point summary'!A:A,'DS Point summary'!G:G)</f>
        <v>45</v>
      </c>
      <c r="I13" s="19" t="s">
        <v>372</v>
      </c>
      <c r="J13" s="21">
        <f t="shared" si="1"/>
        <v>0</v>
      </c>
      <c r="K13" s="22">
        <f t="shared" si="2"/>
        <v>0</v>
      </c>
      <c r="L13" s="23">
        <v>0</v>
      </c>
      <c r="M13" s="24">
        <v>0</v>
      </c>
      <c r="N13" s="23">
        <v>0</v>
      </c>
      <c r="O13" s="24">
        <v>0</v>
      </c>
      <c r="P13" s="23">
        <v>0</v>
      </c>
      <c r="Q13" s="24">
        <v>0</v>
      </c>
      <c r="R13" s="23">
        <v>0</v>
      </c>
      <c r="S13" s="24">
        <v>0</v>
      </c>
      <c r="T13" s="23">
        <v>0</v>
      </c>
      <c r="U13" s="24">
        <v>0</v>
      </c>
      <c r="V13" s="23">
        <v>0</v>
      </c>
      <c r="W13" s="24">
        <v>0</v>
      </c>
    </row>
    <row r="14" spans="1:23" ht="14.45" customHeight="1" x14ac:dyDescent="0.25">
      <c r="A14" s="17">
        <f t="shared" si="0"/>
        <v>2</v>
      </c>
      <c r="B14" s="103">
        <v>7260</v>
      </c>
      <c r="C14" s="100" t="str">
        <f>_xlfn.XLOOKUP(__xlnm._FilterDatabase_1571718[[#This Row],[SAPSA Number]],Table1[SAPSA number],Table1[Paid up])</f>
        <v>Y</v>
      </c>
      <c r="D14" s="39" t="str">
        <f>_xlfn.XLOOKUP(__xlnm._FilterDatabase_1571718[[#This Row],[SAPSA Number]],'DS Point summary'!A:A,'DS Point summary'!C:C)</f>
        <v>Glenn</v>
      </c>
      <c r="E14" s="39" t="str">
        <f>_xlfn.XLOOKUP(__xlnm._FilterDatabase_1571718[[#This Row],[SAPSA Number]],'DS Point summary'!A:A,'DS Point summary'!D:D)</f>
        <v>Kieser</v>
      </c>
      <c r="F14" s="20" t="str">
        <f>_xlfn.XLOOKUP(__xlnm._FilterDatabase_1571718[[#This Row],[SAPSA Number]],'DS Point summary'!A:A,'DS Point summary'!E:E)</f>
        <v>G</v>
      </c>
      <c r="G14" s="17" t="str">
        <f ca="1">_xlfn.XLOOKUP(__xlnm._FilterDatabase_1571718[[#This Row],[SAPSA Number]],'DS Point summary'!A:A,'DS Point summary'!F:F)</f>
        <v>S</v>
      </c>
      <c r="H14" s="19">
        <f ca="1">_xlfn.XLOOKUP(__xlnm._FilterDatabase_1571718[[#This Row],[SAPSA Number]],'DS Point summary'!A:A,'DS Point summary'!G:G)</f>
        <v>59</v>
      </c>
      <c r="I14" s="19" t="s">
        <v>372</v>
      </c>
      <c r="J14" s="21">
        <f t="shared" si="1"/>
        <v>0</v>
      </c>
      <c r="K14" s="22">
        <f t="shared" si="2"/>
        <v>0</v>
      </c>
      <c r="L14" s="23">
        <v>0</v>
      </c>
      <c r="M14" s="24">
        <v>0</v>
      </c>
      <c r="N14" s="23">
        <v>0</v>
      </c>
      <c r="O14" s="24">
        <v>0</v>
      </c>
      <c r="P14" s="23">
        <v>0</v>
      </c>
      <c r="Q14" s="24">
        <v>0</v>
      </c>
      <c r="R14" s="23">
        <v>0</v>
      </c>
      <c r="S14" s="24">
        <v>0</v>
      </c>
      <c r="T14" s="23">
        <v>0</v>
      </c>
      <c r="U14" s="24">
        <v>0</v>
      </c>
      <c r="V14" s="23">
        <v>0</v>
      </c>
      <c r="W14" s="24">
        <v>0</v>
      </c>
    </row>
    <row r="15" spans="1:23" ht="14.45" customHeight="1" x14ac:dyDescent="0.25">
      <c r="A15" s="17">
        <f t="shared" si="0"/>
        <v>2</v>
      </c>
      <c r="B15" s="130">
        <v>6833</v>
      </c>
      <c r="C15" s="100" t="str">
        <f>_xlfn.XLOOKUP(__xlnm._FilterDatabase_1571718[[#This Row],[SAPSA Number]],Table1[SAPSA number],Table1[Paid up])</f>
        <v>Y</v>
      </c>
      <c r="D15" s="39" t="str">
        <f>_xlfn.XLOOKUP(__xlnm._FilterDatabase_1571718[[#This Row],[SAPSA Number]],'DS Point summary'!A:A,'DS Point summary'!C:C)</f>
        <v>Heinrich</v>
      </c>
      <c r="E15" s="39" t="str">
        <f>_xlfn.XLOOKUP(__xlnm._FilterDatabase_1571718[[#This Row],[SAPSA Number]],'DS Point summary'!A:A,'DS Point summary'!D:D)</f>
        <v>Barnes</v>
      </c>
      <c r="F15" s="20" t="str">
        <f>_xlfn.XLOOKUP(__xlnm._FilterDatabase_1571718[[#This Row],[SAPSA Number]],'DS Point summary'!A:A,'DS Point summary'!E:E)</f>
        <v>H</v>
      </c>
      <c r="G15" s="17" t="str">
        <f ca="1">_xlfn.XLOOKUP(__xlnm._FilterDatabase_1571718[[#This Row],[SAPSA Number]],'DS Point summary'!A:A,'DS Point summary'!F:F)</f>
        <v xml:space="preserve"> </v>
      </c>
      <c r="H15" s="19">
        <f ca="1">_xlfn.XLOOKUP(__xlnm._FilterDatabase_1571718[[#This Row],[SAPSA Number]],'DS Point summary'!A:A,'DS Point summary'!G:G)</f>
        <v>36</v>
      </c>
      <c r="I15" s="19" t="s">
        <v>372</v>
      </c>
      <c r="J15" s="21">
        <f t="shared" si="1"/>
        <v>0</v>
      </c>
      <c r="K15" s="22">
        <f t="shared" si="2"/>
        <v>0</v>
      </c>
      <c r="L15" s="23">
        <v>0</v>
      </c>
      <c r="M15" s="24">
        <v>0</v>
      </c>
      <c r="N15" s="23">
        <v>0</v>
      </c>
      <c r="O15" s="24">
        <v>0</v>
      </c>
      <c r="P15" s="23">
        <v>0</v>
      </c>
      <c r="Q15" s="24">
        <v>0</v>
      </c>
      <c r="R15" s="23">
        <v>0</v>
      </c>
      <c r="S15" s="24">
        <v>0</v>
      </c>
      <c r="T15" s="23">
        <v>0</v>
      </c>
      <c r="U15" s="24">
        <v>0</v>
      </c>
      <c r="V15" s="23">
        <v>0</v>
      </c>
      <c r="W15" s="24">
        <v>0</v>
      </c>
    </row>
    <row r="16" spans="1:23" ht="14.45" customHeight="1" x14ac:dyDescent="0.25">
      <c r="A16" s="17">
        <f t="shared" si="0"/>
        <v>2</v>
      </c>
      <c r="B16" s="100">
        <v>1471</v>
      </c>
      <c r="C16" s="100" t="str">
        <f>_xlfn.XLOOKUP(__xlnm._FilterDatabase_1571718[[#This Row],[SAPSA Number]],Table1[SAPSA number],Table1[Paid up])</f>
        <v>Y</v>
      </c>
      <c r="D16" s="39" t="str">
        <f>_xlfn.XLOOKUP(__xlnm._FilterDatabase_1571718[[#This Row],[SAPSA Number]],'DS Point summary'!A:A,'DS Point summary'!C:C)</f>
        <v>Nikolaus Phillip Karl</v>
      </c>
      <c r="E16" s="39" t="str">
        <f>_xlfn.XLOOKUP(__xlnm._FilterDatabase_1571718[[#This Row],[SAPSA Number]],'DS Point summary'!A:A,'DS Point summary'!D:D)</f>
        <v>Bernhard</v>
      </c>
      <c r="F16" s="20" t="str">
        <f>_xlfn.XLOOKUP(__xlnm._FilterDatabase_1571718[[#This Row],[SAPSA Number]],'DS Point summary'!A:A,'DS Point summary'!E:E)</f>
        <v>NPK</v>
      </c>
      <c r="G16" s="17" t="str">
        <f ca="1">_xlfn.XLOOKUP(__xlnm._FilterDatabase_1571718[[#This Row],[SAPSA Number]],'DS Point summary'!A:A,'DS Point summary'!F:F)</f>
        <v xml:space="preserve"> </v>
      </c>
      <c r="H16" s="19">
        <f ca="1">_xlfn.XLOOKUP(__xlnm._FilterDatabase_1571718[[#This Row],[SAPSA Number]],'DS Point summary'!A:A,'DS Point summary'!G:G)</f>
        <v>41</v>
      </c>
      <c r="I16" s="19" t="s">
        <v>372</v>
      </c>
      <c r="J16" s="21">
        <f t="shared" si="1"/>
        <v>0</v>
      </c>
      <c r="K16" s="22">
        <f t="shared" si="2"/>
        <v>0</v>
      </c>
      <c r="L16" s="23">
        <v>0</v>
      </c>
      <c r="M16" s="24">
        <v>0</v>
      </c>
      <c r="N16" s="23">
        <v>0</v>
      </c>
      <c r="O16" s="24">
        <v>0</v>
      </c>
      <c r="P16" s="23">
        <v>0</v>
      </c>
      <c r="Q16" s="24">
        <v>0</v>
      </c>
      <c r="R16" s="23">
        <v>0</v>
      </c>
      <c r="S16" s="24">
        <v>0</v>
      </c>
      <c r="T16" s="23">
        <v>0</v>
      </c>
      <c r="U16" s="24">
        <v>0</v>
      </c>
      <c r="V16" s="23">
        <v>0</v>
      </c>
      <c r="W16" s="24">
        <v>0</v>
      </c>
    </row>
    <row r="17" spans="1:23" ht="14.45" customHeight="1" x14ac:dyDescent="0.25">
      <c r="A17" s="17">
        <f t="shared" si="0"/>
        <v>2</v>
      </c>
      <c r="B17" s="100">
        <v>4624</v>
      </c>
      <c r="C17" s="100" t="str">
        <f>_xlfn.XLOOKUP(__xlnm._FilterDatabase_1571718[[#This Row],[SAPSA Number]],Table1[SAPSA number],Table1[Paid up])</f>
        <v>Y</v>
      </c>
      <c r="D17" s="39" t="str">
        <f>_xlfn.XLOOKUP(__xlnm._FilterDatabase_1571718[[#This Row],[SAPSA Number]],'DS Point summary'!A:A,'DS Point summary'!C:C)</f>
        <v>Stephanus Christiaan</v>
      </c>
      <c r="E17" s="39" t="str">
        <f>_xlfn.XLOOKUP(__xlnm._FilterDatabase_1571718[[#This Row],[SAPSA Number]],'DS Point summary'!A:A,'DS Point summary'!D:D)</f>
        <v>Bester</v>
      </c>
      <c r="F17" s="20" t="str">
        <f>_xlfn.XLOOKUP(__xlnm._FilterDatabase_1571718[[#This Row],[SAPSA Number]],'DS Point summary'!A:A,'DS Point summary'!E:E)</f>
        <v>SC</v>
      </c>
      <c r="G17" s="17" t="str">
        <f ca="1">_xlfn.XLOOKUP(__xlnm._FilterDatabase_1571718[[#This Row],[SAPSA Number]],'DS Point summary'!A:A,'DS Point summary'!F:F)</f>
        <v>S</v>
      </c>
      <c r="H17" s="19">
        <f ca="1">_xlfn.XLOOKUP(__xlnm._FilterDatabase_1571718[[#This Row],[SAPSA Number]],'DS Point summary'!A:A,'DS Point summary'!G:G)</f>
        <v>56</v>
      </c>
      <c r="I17" s="19" t="s">
        <v>372</v>
      </c>
      <c r="J17" s="21">
        <f t="shared" si="1"/>
        <v>0</v>
      </c>
      <c r="K17" s="22">
        <f t="shared" si="2"/>
        <v>0</v>
      </c>
      <c r="L17" s="23">
        <v>0</v>
      </c>
      <c r="M17" s="24">
        <v>0</v>
      </c>
      <c r="N17" s="23">
        <v>0</v>
      </c>
      <c r="O17" s="24">
        <v>0</v>
      </c>
      <c r="P17" s="23">
        <v>0</v>
      </c>
      <c r="Q17" s="24">
        <v>0</v>
      </c>
      <c r="R17" s="23">
        <v>0</v>
      </c>
      <c r="S17" s="24">
        <v>0</v>
      </c>
      <c r="T17" s="23">
        <v>0</v>
      </c>
      <c r="U17" s="24">
        <v>0</v>
      </c>
      <c r="V17" s="23">
        <v>0</v>
      </c>
      <c r="W17" s="24">
        <v>0</v>
      </c>
    </row>
    <row r="18" spans="1:23" ht="14.45" customHeight="1" x14ac:dyDescent="0.25">
      <c r="A18" s="17">
        <f t="shared" si="0"/>
        <v>2</v>
      </c>
      <c r="B18" s="100">
        <v>3349</v>
      </c>
      <c r="C18" s="100" t="str">
        <f>_xlfn.XLOOKUP(__xlnm._FilterDatabase_1571718[[#This Row],[SAPSA Number]],Table1[SAPSA number],Table1[Paid up])</f>
        <v>Y</v>
      </c>
      <c r="D18" s="39" t="str">
        <f>_xlfn.XLOOKUP(__xlnm._FilterDatabase_1571718[[#This Row],[SAPSA Number]],'DS Point summary'!A:A,'DS Point summary'!C:C)</f>
        <v>Stefanus Christiaan</v>
      </c>
      <c r="E18" s="39" t="str">
        <f>_xlfn.XLOOKUP(__xlnm._FilterDatabase_1571718[[#This Row],[SAPSA Number]],'DS Point summary'!A:A,'DS Point summary'!D:D)</f>
        <v>Bosch</v>
      </c>
      <c r="F18" s="20" t="str">
        <f>_xlfn.XLOOKUP(__xlnm._FilterDatabase_1571718[[#This Row],[SAPSA Number]],'DS Point summary'!A:A,'DS Point summary'!E:E)</f>
        <v>SC</v>
      </c>
      <c r="G18" s="17" t="str">
        <f ca="1">_xlfn.XLOOKUP(__xlnm._FilterDatabase_1571718[[#This Row],[SAPSA Number]],'DS Point summary'!A:A,'DS Point summary'!F:F)</f>
        <v>S</v>
      </c>
      <c r="H18" s="19">
        <f ca="1">_xlfn.XLOOKUP(__xlnm._FilterDatabase_1571718[[#This Row],[SAPSA Number]],'DS Point summary'!A:A,'DS Point summary'!G:G)</f>
        <v>52</v>
      </c>
      <c r="I18" s="19" t="s">
        <v>372</v>
      </c>
      <c r="J18" s="21">
        <f t="shared" si="1"/>
        <v>0</v>
      </c>
      <c r="K18" s="22">
        <f t="shared" si="2"/>
        <v>0</v>
      </c>
      <c r="L18" s="23">
        <v>0</v>
      </c>
      <c r="M18" s="24">
        <v>0</v>
      </c>
      <c r="N18" s="23">
        <v>0</v>
      </c>
      <c r="O18" s="24">
        <v>0</v>
      </c>
      <c r="P18" s="23">
        <v>0</v>
      </c>
      <c r="Q18" s="24">
        <v>0</v>
      </c>
      <c r="R18" s="23">
        <v>0</v>
      </c>
      <c r="S18" s="24">
        <v>0</v>
      </c>
      <c r="T18" s="23">
        <v>0</v>
      </c>
      <c r="U18" s="24">
        <v>0</v>
      </c>
      <c r="V18" s="23">
        <v>0</v>
      </c>
      <c r="W18" s="24">
        <v>0</v>
      </c>
    </row>
    <row r="19" spans="1:23" ht="14.45" customHeight="1" x14ac:dyDescent="0.25">
      <c r="A19" s="17">
        <f>RANK(K19,K$2:K$160,0)</f>
        <v>2</v>
      </c>
      <c r="B19" s="18">
        <v>4621</v>
      </c>
      <c r="C19" s="100" t="str">
        <f>_xlfn.XLOOKUP(__xlnm._FilterDatabase_1571718[[#This Row],[SAPSA Number]],Table1[SAPSA number],Table1[Paid up])</f>
        <v>Y</v>
      </c>
      <c r="D19" s="39" t="str">
        <f>_xlfn.XLOOKUP(__xlnm._FilterDatabase_1571718[[#This Row],[SAPSA Number]],'DS Point summary'!A:A,'DS Point summary'!C:C)</f>
        <v>Colin</v>
      </c>
      <c r="E19" s="39" t="str">
        <f>_xlfn.XLOOKUP(__xlnm._FilterDatabase_1571718[[#This Row],[SAPSA Number]],'DS Point summary'!A:A,'DS Point summary'!D:D)</f>
        <v>Bowring</v>
      </c>
      <c r="F19" s="20" t="str">
        <f>_xlfn.XLOOKUP(__xlnm._FilterDatabase_1571718[[#This Row],[SAPSA Number]],'DS Point summary'!A:A,'DS Point summary'!E:E)</f>
        <v>C</v>
      </c>
      <c r="G19" s="17" t="str">
        <f ca="1">_xlfn.XLOOKUP(__xlnm._FilterDatabase_1571718[[#This Row],[SAPSA Number]],'DS Point summary'!A:A,'DS Point summary'!F:F)</f>
        <v>SS</v>
      </c>
      <c r="H19" s="19">
        <f ca="1">_xlfn.XLOOKUP(__xlnm._FilterDatabase_1571718[[#This Row],[SAPSA Number]],'DS Point summary'!A:A,'DS Point summary'!G:G)</f>
        <v>62</v>
      </c>
      <c r="I19" s="19" t="s">
        <v>372</v>
      </c>
      <c r="J19" s="21">
        <f t="shared" si="1"/>
        <v>0</v>
      </c>
      <c r="K19" s="22">
        <f t="shared" si="2"/>
        <v>0</v>
      </c>
      <c r="L19" s="23">
        <v>0</v>
      </c>
      <c r="M19" s="24">
        <v>0</v>
      </c>
      <c r="N19" s="23">
        <v>0</v>
      </c>
      <c r="O19" s="24">
        <v>0</v>
      </c>
      <c r="P19" s="23">
        <v>0</v>
      </c>
      <c r="Q19" s="24">
        <v>0</v>
      </c>
      <c r="R19" s="23">
        <v>0</v>
      </c>
      <c r="S19" s="24">
        <v>0</v>
      </c>
      <c r="T19" s="23">
        <v>0</v>
      </c>
      <c r="U19" s="24">
        <v>0</v>
      </c>
      <c r="V19" s="23">
        <v>0</v>
      </c>
      <c r="W19" s="24">
        <v>0</v>
      </c>
    </row>
    <row r="20" spans="1:23" ht="14.45" customHeight="1" x14ac:dyDescent="0.25">
      <c r="A20" s="17">
        <f t="shared" ref="A20:A51" si="3">RANK(K20,K$2:K$141,0)</f>
        <v>2</v>
      </c>
      <c r="B20" s="18">
        <v>3338</v>
      </c>
      <c r="C20" s="100" t="str">
        <f>_xlfn.XLOOKUP(__xlnm._FilterDatabase_1571718[[#This Row],[SAPSA Number]],Table1[SAPSA number],Table1[Paid up])</f>
        <v>Y</v>
      </c>
      <c r="D20" s="39" t="str">
        <f>_xlfn.XLOOKUP(__xlnm._FilterDatabase_1571718[[#This Row],[SAPSA Number]],'DS Point summary'!A:A,'DS Point summary'!C:C)</f>
        <v>Carl Johann</v>
      </c>
      <c r="E20" s="39" t="str">
        <f>_xlfn.XLOOKUP(__xlnm._FilterDatabase_1571718[[#This Row],[SAPSA Number]],'DS Point summary'!A:A,'DS Point summary'!D:D)</f>
        <v>Brandt</v>
      </c>
      <c r="F20" s="20" t="str">
        <f>_xlfn.XLOOKUP(__xlnm._FilterDatabase_1571718[[#This Row],[SAPSA Number]],'DS Point summary'!A:A,'DS Point summary'!E:E)</f>
        <v>CJ</v>
      </c>
      <c r="G20" s="17" t="str">
        <f ca="1">_xlfn.XLOOKUP(__xlnm._FilterDatabase_1571718[[#This Row],[SAPSA Number]],'DS Point summary'!A:A,'DS Point summary'!F:F)</f>
        <v>S</v>
      </c>
      <c r="H20" s="19">
        <f ca="1">_xlfn.XLOOKUP(__xlnm._FilterDatabase_1571718[[#This Row],[SAPSA Number]],'DS Point summary'!A:A,'DS Point summary'!G:G)</f>
        <v>53</v>
      </c>
      <c r="I20" s="19" t="s">
        <v>372</v>
      </c>
      <c r="J20" s="21">
        <f t="shared" si="1"/>
        <v>0</v>
      </c>
      <c r="K20" s="22">
        <f t="shared" si="2"/>
        <v>0</v>
      </c>
      <c r="L20" s="23">
        <v>0</v>
      </c>
      <c r="M20" s="24">
        <v>0</v>
      </c>
      <c r="N20" s="23">
        <v>0</v>
      </c>
      <c r="O20" s="24">
        <v>0</v>
      </c>
      <c r="P20" s="23">
        <v>0</v>
      </c>
      <c r="Q20" s="24">
        <v>0</v>
      </c>
      <c r="R20" s="23">
        <v>0</v>
      </c>
      <c r="S20" s="24">
        <v>0</v>
      </c>
      <c r="T20" s="23">
        <v>0</v>
      </c>
      <c r="U20" s="24">
        <v>0</v>
      </c>
      <c r="V20" s="23">
        <v>0</v>
      </c>
      <c r="W20" s="24">
        <v>0</v>
      </c>
    </row>
    <row r="21" spans="1:23" ht="14.45" customHeight="1" x14ac:dyDescent="0.25">
      <c r="A21" s="17">
        <f t="shared" si="3"/>
        <v>2</v>
      </c>
      <c r="B21" s="100">
        <v>3350</v>
      </c>
      <c r="C21" s="100" t="str">
        <f>_xlfn.XLOOKUP(__xlnm._FilterDatabase_1571718[[#This Row],[SAPSA Number]],Table1[SAPSA number],Table1[Paid up])</f>
        <v>Y</v>
      </c>
      <c r="D21" s="39" t="str">
        <f>_xlfn.XLOOKUP(__xlnm._FilterDatabase_1571718[[#This Row],[SAPSA Number]],'DS Point summary'!A:A,'DS Point summary'!C:C)</f>
        <v>Conrad Ernest</v>
      </c>
      <c r="E21" s="39" t="str">
        <f>_xlfn.XLOOKUP(__xlnm._FilterDatabase_1571718[[#This Row],[SAPSA Number]],'DS Point summary'!A:A,'DS Point summary'!D:D)</f>
        <v>Brandt</v>
      </c>
      <c r="F21" s="20" t="str">
        <f>_xlfn.XLOOKUP(__xlnm._FilterDatabase_1571718[[#This Row],[SAPSA Number]],'DS Point summary'!A:A,'DS Point summary'!E:E)</f>
        <v>CE</v>
      </c>
      <c r="G21" s="17" t="str">
        <f ca="1">_xlfn.XLOOKUP(__xlnm._FilterDatabase_1571718[[#This Row],[SAPSA Number]],'DS Point summary'!A:A,'DS Point summary'!F:F)</f>
        <v>S</v>
      </c>
      <c r="H21" s="19">
        <f ca="1">_xlfn.XLOOKUP(__xlnm._FilterDatabase_1571718[[#This Row],[SAPSA Number]],'DS Point summary'!A:A,'DS Point summary'!G:G)</f>
        <v>50</v>
      </c>
      <c r="I21" s="19" t="s">
        <v>372</v>
      </c>
      <c r="J21" s="21">
        <f t="shared" si="1"/>
        <v>0</v>
      </c>
      <c r="K21" s="22">
        <f t="shared" si="2"/>
        <v>0</v>
      </c>
      <c r="L21" s="23">
        <v>0</v>
      </c>
      <c r="M21" s="24">
        <v>0</v>
      </c>
      <c r="N21" s="23">
        <v>0</v>
      </c>
      <c r="O21" s="24">
        <v>0</v>
      </c>
      <c r="P21" s="23">
        <v>0</v>
      </c>
      <c r="Q21" s="24">
        <v>0</v>
      </c>
      <c r="R21" s="23">
        <v>0</v>
      </c>
      <c r="S21" s="24">
        <v>0</v>
      </c>
      <c r="T21" s="23">
        <v>0</v>
      </c>
      <c r="U21" s="24">
        <v>0</v>
      </c>
      <c r="V21" s="23">
        <v>0</v>
      </c>
      <c r="W21" s="24">
        <v>0</v>
      </c>
    </row>
    <row r="22" spans="1:23" ht="14.45" customHeight="1" x14ac:dyDescent="0.25">
      <c r="A22" s="17">
        <f t="shared" si="3"/>
        <v>2</v>
      </c>
      <c r="B22" s="100">
        <v>3576</v>
      </c>
      <c r="C22" s="100" t="str">
        <f>_xlfn.XLOOKUP(__xlnm._FilterDatabase_1571718[[#This Row],[SAPSA Number]],Table1[SAPSA number],Table1[Paid up])</f>
        <v>Y</v>
      </c>
      <c r="D22" s="39" t="str">
        <f>_xlfn.XLOOKUP(__xlnm._FilterDatabase_1571718[[#This Row],[SAPSA Number]],'DS Point summary'!A:A,'DS Point summary'!C:C)</f>
        <v>Christoff Mechiel</v>
      </c>
      <c r="E22" s="39" t="str">
        <f>_xlfn.XLOOKUP(__xlnm._FilterDatabase_1571718[[#This Row],[SAPSA Number]],'DS Point summary'!A:A,'DS Point summary'!D:D)</f>
        <v>Brandt</v>
      </c>
      <c r="F22" s="20" t="str">
        <f>_xlfn.XLOOKUP(__xlnm._FilterDatabase_1571718[[#This Row],[SAPSA Number]],'DS Point summary'!A:A,'DS Point summary'!E:E)</f>
        <v>CM</v>
      </c>
      <c r="G22" s="17" t="str">
        <f ca="1">_xlfn.XLOOKUP(__xlnm._FilterDatabase_1571718[[#This Row],[SAPSA Number]],'DS Point summary'!A:A,'DS Point summary'!F:F)</f>
        <v xml:space="preserve"> </v>
      </c>
      <c r="H22" s="19">
        <f ca="1">_xlfn.XLOOKUP(__xlnm._FilterDatabase_1571718[[#This Row],[SAPSA Number]],'DS Point summary'!A:A,'DS Point summary'!G:G)</f>
        <v>46</v>
      </c>
      <c r="I22" s="19" t="s">
        <v>372</v>
      </c>
      <c r="J22" s="21">
        <f t="shared" si="1"/>
        <v>0</v>
      </c>
      <c r="K22" s="22">
        <f t="shared" si="2"/>
        <v>0</v>
      </c>
      <c r="L22" s="23">
        <v>0</v>
      </c>
      <c r="M22" s="24">
        <v>0</v>
      </c>
      <c r="N22" s="23">
        <v>0</v>
      </c>
      <c r="O22" s="24">
        <v>0</v>
      </c>
      <c r="P22" s="23">
        <v>0</v>
      </c>
      <c r="Q22" s="24">
        <v>0</v>
      </c>
      <c r="R22" s="23">
        <v>0</v>
      </c>
      <c r="S22" s="24">
        <v>0</v>
      </c>
      <c r="T22" s="23">
        <v>0</v>
      </c>
      <c r="U22" s="24">
        <v>0</v>
      </c>
      <c r="V22" s="23">
        <v>0</v>
      </c>
      <c r="W22" s="24">
        <v>0</v>
      </c>
    </row>
    <row r="23" spans="1:23" ht="14.45" customHeight="1" x14ac:dyDescent="0.25">
      <c r="A23" s="17">
        <f t="shared" si="3"/>
        <v>2</v>
      </c>
      <c r="B23" s="100">
        <v>3577</v>
      </c>
      <c r="C23" s="100" t="str">
        <f>_xlfn.XLOOKUP(__xlnm._FilterDatabase_1571718[[#This Row],[SAPSA Number]],Table1[SAPSA number],Table1[Paid up])</f>
        <v>Y</v>
      </c>
      <c r="D23" s="39" t="str">
        <f>_xlfn.XLOOKUP(__xlnm._FilterDatabase_1571718[[#This Row],[SAPSA Number]],'DS Point summary'!A:A,'DS Point summary'!C:C)</f>
        <v>Werner</v>
      </c>
      <c r="E23" s="39" t="str">
        <f>_xlfn.XLOOKUP(__xlnm._FilterDatabase_1571718[[#This Row],[SAPSA Number]],'DS Point summary'!A:A,'DS Point summary'!D:D)</f>
        <v>Britz</v>
      </c>
      <c r="F23" s="20" t="str">
        <f>_xlfn.XLOOKUP(__xlnm._FilterDatabase_1571718[[#This Row],[SAPSA Number]],'DS Point summary'!A:A,'DS Point summary'!E:E)</f>
        <v>W</v>
      </c>
      <c r="G23" s="17" t="str">
        <f ca="1">_xlfn.XLOOKUP(__xlnm._FilterDatabase_1571718[[#This Row],[SAPSA Number]],'DS Point summary'!A:A,'DS Point summary'!F:F)</f>
        <v xml:space="preserve"> </v>
      </c>
      <c r="H23" s="19">
        <f ca="1">_xlfn.XLOOKUP(__xlnm._FilterDatabase_1571718[[#This Row],[SAPSA Number]],'DS Point summary'!A:A,'DS Point summary'!G:G)</f>
        <v>43</v>
      </c>
      <c r="I23" s="19" t="s">
        <v>372</v>
      </c>
      <c r="J23" s="21">
        <f t="shared" si="1"/>
        <v>0</v>
      </c>
      <c r="K23" s="22">
        <f t="shared" si="2"/>
        <v>0</v>
      </c>
      <c r="L23" s="23">
        <v>0</v>
      </c>
      <c r="M23" s="24">
        <v>0</v>
      </c>
      <c r="N23" s="23">
        <v>0</v>
      </c>
      <c r="O23" s="24">
        <v>0</v>
      </c>
      <c r="P23" s="23">
        <v>0</v>
      </c>
      <c r="Q23" s="24">
        <v>0</v>
      </c>
      <c r="R23" s="23">
        <v>0</v>
      </c>
      <c r="S23" s="24">
        <v>0</v>
      </c>
      <c r="T23" s="23">
        <v>0</v>
      </c>
      <c r="U23" s="24">
        <v>0</v>
      </c>
      <c r="V23" s="23">
        <v>0</v>
      </c>
      <c r="W23" s="24">
        <v>0</v>
      </c>
    </row>
    <row r="24" spans="1:23" ht="14.45" customHeight="1" x14ac:dyDescent="0.25">
      <c r="A24" s="17">
        <f t="shared" si="3"/>
        <v>2</v>
      </c>
      <c r="B24" s="101">
        <v>5304</v>
      </c>
      <c r="C24" s="100" t="str">
        <f>_xlfn.XLOOKUP(__xlnm._FilterDatabase_1571718[[#This Row],[SAPSA Number]],Table1[SAPSA number],Table1[Paid up])</f>
        <v>Y</v>
      </c>
      <c r="D24" s="39" t="str">
        <f>_xlfn.XLOOKUP(__xlnm._FilterDatabase_1571718[[#This Row],[SAPSA Number]],'DS Point summary'!A:A,'DS Point summary'!C:C)</f>
        <v>Johan Gerard</v>
      </c>
      <c r="E24" s="39" t="str">
        <f>_xlfn.XLOOKUP(__xlnm._FilterDatabase_1571718[[#This Row],[SAPSA Number]],'DS Point summary'!A:A,'DS Point summary'!D:D)</f>
        <v>Bultman</v>
      </c>
      <c r="F24" s="20" t="str">
        <f>_xlfn.XLOOKUP(__xlnm._FilterDatabase_1571718[[#This Row],[SAPSA Number]],'DS Point summary'!A:A,'DS Point summary'!E:E)</f>
        <v>JG</v>
      </c>
      <c r="G24" s="17" t="str">
        <f ca="1">_xlfn.XLOOKUP(__xlnm._FilterDatabase_1571718[[#This Row],[SAPSA Number]],'DS Point summary'!A:A,'DS Point summary'!F:F)</f>
        <v xml:space="preserve"> </v>
      </c>
      <c r="H24" s="19">
        <f ca="1">_xlfn.XLOOKUP(__xlnm._FilterDatabase_1571718[[#This Row],[SAPSA Number]],'DS Point summary'!A:A,'DS Point summary'!G:G)</f>
        <v>40</v>
      </c>
      <c r="I24" s="19" t="s">
        <v>372</v>
      </c>
      <c r="J24" s="21">
        <f t="shared" si="1"/>
        <v>0</v>
      </c>
      <c r="K24" s="22">
        <f t="shared" si="2"/>
        <v>0</v>
      </c>
      <c r="L24" s="23">
        <v>0</v>
      </c>
      <c r="M24" s="24">
        <v>0</v>
      </c>
      <c r="N24" s="23">
        <v>0</v>
      </c>
      <c r="O24" s="24">
        <v>0</v>
      </c>
      <c r="P24" s="23">
        <v>0</v>
      </c>
      <c r="Q24" s="24">
        <v>0</v>
      </c>
      <c r="R24" s="23">
        <v>0</v>
      </c>
      <c r="S24" s="24">
        <v>0</v>
      </c>
      <c r="T24" s="23">
        <v>0</v>
      </c>
      <c r="U24" s="24">
        <v>0</v>
      </c>
      <c r="V24" s="23">
        <v>0</v>
      </c>
      <c r="W24" s="24">
        <v>0</v>
      </c>
    </row>
    <row r="25" spans="1:23" ht="14.45" customHeight="1" x14ac:dyDescent="0.25">
      <c r="A25" s="17">
        <f t="shared" si="3"/>
        <v>2</v>
      </c>
      <c r="B25" s="100">
        <v>259</v>
      </c>
      <c r="C25" s="100" t="str">
        <f>_xlfn.XLOOKUP(__xlnm._FilterDatabase_1571718[[#This Row],[SAPSA Number]],Table1[SAPSA number],Table1[Paid up])</f>
        <v>Y</v>
      </c>
      <c r="D25" s="39" t="str">
        <f>_xlfn.XLOOKUP(__xlnm._FilterDatabase_1571718[[#This Row],[SAPSA Number]],'DS Point summary'!A:A,'DS Point summary'!C:C)</f>
        <v>Kathleen Beresford</v>
      </c>
      <c r="E25" s="39" t="str">
        <f>_xlfn.XLOOKUP(__xlnm._FilterDatabase_1571718[[#This Row],[SAPSA Number]],'DS Point summary'!A:A,'DS Point summary'!D:D)</f>
        <v>Carter</v>
      </c>
      <c r="F25" s="20" t="str">
        <f>_xlfn.XLOOKUP(__xlnm._FilterDatabase_1571718[[#This Row],[SAPSA Number]],'DS Point summary'!A:A,'DS Point summary'!E:E)</f>
        <v>KB</v>
      </c>
      <c r="G25" s="17" t="str">
        <f>_xlfn.XLOOKUP(__xlnm._FilterDatabase_1571718[[#This Row],[SAPSA Number]],'DS Point summary'!A:A,'DS Point summary'!F:F)</f>
        <v>Lady</v>
      </c>
      <c r="H25" s="19">
        <f ca="1">_xlfn.XLOOKUP(__xlnm._FilterDatabase_1571718[[#This Row],[SAPSA Number]],'DS Point summary'!A:A,'DS Point summary'!G:G)</f>
        <v>38</v>
      </c>
      <c r="I25" s="19" t="s">
        <v>372</v>
      </c>
      <c r="J25" s="21">
        <f t="shared" si="1"/>
        <v>0</v>
      </c>
      <c r="K25" s="22">
        <f t="shared" si="2"/>
        <v>0</v>
      </c>
      <c r="L25" s="23">
        <v>0</v>
      </c>
      <c r="M25" s="24">
        <v>0</v>
      </c>
      <c r="N25" s="23">
        <v>0</v>
      </c>
      <c r="O25" s="24">
        <v>0</v>
      </c>
      <c r="P25" s="23">
        <v>0</v>
      </c>
      <c r="Q25" s="24">
        <v>0</v>
      </c>
      <c r="R25" s="23">
        <v>0</v>
      </c>
      <c r="S25" s="24">
        <v>0</v>
      </c>
      <c r="T25" s="23">
        <v>0</v>
      </c>
      <c r="U25" s="24">
        <v>0</v>
      </c>
      <c r="V25" s="23">
        <v>0</v>
      </c>
      <c r="W25" s="24">
        <v>0</v>
      </c>
    </row>
    <row r="26" spans="1:23" ht="14.45" customHeight="1" x14ac:dyDescent="0.25">
      <c r="A26" s="17">
        <f t="shared" si="3"/>
        <v>2</v>
      </c>
      <c r="B26" s="100">
        <v>4316</v>
      </c>
      <c r="C26" s="100" t="str">
        <f>_xlfn.XLOOKUP(__xlnm._FilterDatabase_1571718[[#This Row],[SAPSA Number]],Table1[SAPSA number],Table1[Paid up])</f>
        <v>Y</v>
      </c>
      <c r="D26" s="39" t="str">
        <f>_xlfn.XLOOKUP(__xlnm._FilterDatabase_1571718[[#This Row],[SAPSA Number]],'DS Point summary'!A:A,'DS Point summary'!C:C)</f>
        <v>Wilhelm Jacobus</v>
      </c>
      <c r="E26" s="39" t="str">
        <f>_xlfn.XLOOKUP(__xlnm._FilterDatabase_1571718[[#This Row],[SAPSA Number]],'DS Point summary'!A:A,'DS Point summary'!D:D)</f>
        <v>Coetzee</v>
      </c>
      <c r="F26" s="20" t="str">
        <f>_xlfn.XLOOKUP(__xlnm._FilterDatabase_1571718[[#This Row],[SAPSA Number]],'DS Point summary'!A:A,'DS Point summary'!E:E)</f>
        <v>WJ</v>
      </c>
      <c r="G26" s="17" t="str">
        <f ca="1">_xlfn.XLOOKUP(__xlnm._FilterDatabase_1571718[[#This Row],[SAPSA Number]],'DS Point summary'!A:A,'DS Point summary'!F:F)</f>
        <v>S</v>
      </c>
      <c r="H26" s="19">
        <f ca="1">_xlfn.XLOOKUP(__xlnm._FilterDatabase_1571718[[#This Row],[SAPSA Number]],'DS Point summary'!A:A,'DS Point summary'!G:G)</f>
        <v>54</v>
      </c>
      <c r="I26" s="19" t="s">
        <v>372</v>
      </c>
      <c r="J26" s="21">
        <f t="shared" si="1"/>
        <v>0</v>
      </c>
      <c r="K26" s="22">
        <f t="shared" si="2"/>
        <v>0</v>
      </c>
      <c r="L26" s="23">
        <v>0</v>
      </c>
      <c r="M26" s="24">
        <v>0</v>
      </c>
      <c r="N26" s="23">
        <v>0</v>
      </c>
      <c r="O26" s="24">
        <v>0</v>
      </c>
      <c r="P26" s="23">
        <v>0</v>
      </c>
      <c r="Q26" s="24">
        <v>0</v>
      </c>
      <c r="R26" s="23">
        <v>0</v>
      </c>
      <c r="S26" s="24">
        <v>0</v>
      </c>
      <c r="T26" s="23">
        <v>0</v>
      </c>
      <c r="U26" s="24">
        <v>0</v>
      </c>
      <c r="V26" s="23">
        <v>0</v>
      </c>
      <c r="W26" s="24">
        <v>0</v>
      </c>
    </row>
    <row r="27" spans="1:23" ht="14.45" customHeight="1" x14ac:dyDescent="0.25">
      <c r="A27" s="17">
        <f t="shared" si="3"/>
        <v>2</v>
      </c>
      <c r="B27" s="100">
        <v>591</v>
      </c>
      <c r="C27" s="100" t="str">
        <f>_xlfn.XLOOKUP(__xlnm._FilterDatabase_1571718[[#This Row],[SAPSA Number]],Table1[SAPSA number],Table1[Paid up])</f>
        <v>Y</v>
      </c>
      <c r="D27" s="39" t="str">
        <f>_xlfn.XLOOKUP(__xlnm._FilterDatabase_1571718[[#This Row],[SAPSA Number]],'DS Point summary'!A:A,'DS Point summary'!C:C)</f>
        <v>Enrico</v>
      </c>
      <c r="E27" s="39" t="str">
        <f>_xlfn.XLOOKUP(__xlnm._FilterDatabase_1571718[[#This Row],[SAPSA Number]],'DS Point summary'!A:A,'DS Point summary'!D:D)</f>
        <v>Cupido</v>
      </c>
      <c r="F27" s="20" t="str">
        <f>_xlfn.XLOOKUP(__xlnm._FilterDatabase_1571718[[#This Row],[SAPSA Number]],'DS Point summary'!A:A,'DS Point summary'!E:E)</f>
        <v>E</v>
      </c>
      <c r="G27" s="17" t="str">
        <f ca="1">_xlfn.XLOOKUP(__xlnm._FilterDatabase_1571718[[#This Row],[SAPSA Number]],'DS Point summary'!A:A,'DS Point summary'!F:F)</f>
        <v>GS</v>
      </c>
      <c r="H27" s="19">
        <f ca="1">_xlfn.XLOOKUP(__xlnm._FilterDatabase_1571718[[#This Row],[SAPSA Number]],'DS Point summary'!A:A,'DS Point summary'!G:G)</f>
        <v>74</v>
      </c>
      <c r="I27" s="19" t="s">
        <v>372</v>
      </c>
      <c r="J27" s="21">
        <f t="shared" si="1"/>
        <v>0</v>
      </c>
      <c r="K27" s="22">
        <f t="shared" si="2"/>
        <v>0</v>
      </c>
      <c r="L27" s="23">
        <v>0</v>
      </c>
      <c r="M27" s="24">
        <v>0</v>
      </c>
      <c r="N27" s="23">
        <v>0</v>
      </c>
      <c r="O27" s="24">
        <v>0</v>
      </c>
      <c r="P27" s="23">
        <v>0</v>
      </c>
      <c r="Q27" s="24">
        <v>0</v>
      </c>
      <c r="R27" s="23">
        <v>0</v>
      </c>
      <c r="S27" s="24">
        <v>0</v>
      </c>
      <c r="T27" s="23">
        <v>0</v>
      </c>
      <c r="U27" s="24">
        <v>0</v>
      </c>
      <c r="V27" s="23">
        <v>0</v>
      </c>
      <c r="W27" s="24">
        <v>0</v>
      </c>
    </row>
    <row r="28" spans="1:23" ht="14.45" customHeight="1" x14ac:dyDescent="0.25">
      <c r="A28" s="17">
        <f t="shared" si="3"/>
        <v>2</v>
      </c>
      <c r="B28" s="100">
        <v>601</v>
      </c>
      <c r="C28" s="100" t="str">
        <f>_xlfn.XLOOKUP(__xlnm._FilterDatabase_1571718[[#This Row],[SAPSA Number]],Table1[SAPSA number],Table1[Paid up])</f>
        <v>Y</v>
      </c>
      <c r="D28" s="39" t="str">
        <f>_xlfn.XLOOKUP(__xlnm._FilterDatabase_1571718[[#This Row],[SAPSA Number]],'DS Point summary'!A:A,'DS Point summary'!C:C)</f>
        <v>Piero</v>
      </c>
      <c r="E28" s="39" t="str">
        <f>_xlfn.XLOOKUP(__xlnm._FilterDatabase_1571718[[#This Row],[SAPSA Number]],'DS Point summary'!A:A,'DS Point summary'!D:D)</f>
        <v>Cupido</v>
      </c>
      <c r="F28" s="20" t="str">
        <f>_xlfn.XLOOKUP(__xlnm._FilterDatabase_1571718[[#This Row],[SAPSA Number]],'DS Point summary'!A:A,'DS Point summary'!E:E)</f>
        <v>P</v>
      </c>
      <c r="G28" s="17" t="str">
        <f ca="1">_xlfn.XLOOKUP(__xlnm._FilterDatabase_1571718[[#This Row],[SAPSA Number]],'DS Point summary'!A:A,'DS Point summary'!F:F)</f>
        <v xml:space="preserve"> </v>
      </c>
      <c r="H28" s="19">
        <f ca="1">_xlfn.XLOOKUP(__xlnm._FilterDatabase_1571718[[#This Row],[SAPSA Number]],'DS Point summary'!A:A,'DS Point summary'!G:G)</f>
        <v>46</v>
      </c>
      <c r="I28" s="19" t="s">
        <v>372</v>
      </c>
      <c r="J28" s="21">
        <f t="shared" si="1"/>
        <v>0</v>
      </c>
      <c r="K28" s="22">
        <f t="shared" si="2"/>
        <v>0</v>
      </c>
      <c r="L28" s="23">
        <v>0</v>
      </c>
      <c r="M28" s="24">
        <v>0</v>
      </c>
      <c r="N28" s="23">
        <v>0</v>
      </c>
      <c r="O28" s="24">
        <v>0</v>
      </c>
      <c r="P28" s="23">
        <v>0</v>
      </c>
      <c r="Q28" s="24">
        <v>0</v>
      </c>
      <c r="R28" s="23">
        <v>0</v>
      </c>
      <c r="S28" s="24">
        <v>0</v>
      </c>
      <c r="T28" s="23">
        <v>0</v>
      </c>
      <c r="U28" s="24">
        <v>0</v>
      </c>
      <c r="V28" s="23">
        <v>0</v>
      </c>
      <c r="W28" s="24">
        <v>0</v>
      </c>
    </row>
    <row r="29" spans="1:23" ht="14.45" customHeight="1" x14ac:dyDescent="0.25">
      <c r="A29" s="17">
        <f t="shared" si="3"/>
        <v>2</v>
      </c>
      <c r="B29" s="102">
        <v>6225</v>
      </c>
      <c r="C29" s="100" t="str">
        <f>_xlfn.XLOOKUP(__xlnm._FilterDatabase_1571718[[#This Row],[SAPSA Number]],Table1[SAPSA number],Table1[Paid up])</f>
        <v>Y</v>
      </c>
      <c r="D29" s="39" t="str">
        <f>_xlfn.XLOOKUP(__xlnm._FilterDatabase_1571718[[#This Row],[SAPSA Number]],'DS Point summary'!A:A,'DS Point summary'!C:C)</f>
        <v>Hannele Meliske</v>
      </c>
      <c r="E29" s="39" t="str">
        <f>_xlfn.XLOOKUP(__xlnm._FilterDatabase_1571718[[#This Row],[SAPSA Number]],'DS Point summary'!A:A,'DS Point summary'!D:D)</f>
        <v>du Bruyn</v>
      </c>
      <c r="F29" s="20" t="str">
        <f>_xlfn.XLOOKUP(__xlnm._FilterDatabase_1571718[[#This Row],[SAPSA Number]],'DS Point summary'!A:A,'DS Point summary'!E:E)</f>
        <v>HM</v>
      </c>
      <c r="G29" s="17" t="str">
        <f>_xlfn.XLOOKUP(__xlnm._FilterDatabase_1571718[[#This Row],[SAPSA Number]],'DS Point summary'!A:A,'DS Point summary'!F:F)</f>
        <v>Lady</v>
      </c>
      <c r="H29" s="19">
        <f ca="1">_xlfn.XLOOKUP(__xlnm._FilterDatabase_1571718[[#This Row],[SAPSA Number]],'DS Point summary'!A:A,'DS Point summary'!G:G)</f>
        <v>42</v>
      </c>
      <c r="I29" s="19" t="s">
        <v>372</v>
      </c>
      <c r="J29" s="21">
        <f t="shared" si="1"/>
        <v>0</v>
      </c>
      <c r="K29" s="22">
        <f t="shared" si="2"/>
        <v>0</v>
      </c>
      <c r="L29" s="23">
        <v>0</v>
      </c>
      <c r="M29" s="24">
        <v>0</v>
      </c>
      <c r="N29" s="23">
        <v>0</v>
      </c>
      <c r="O29" s="24">
        <v>0</v>
      </c>
      <c r="P29" s="23">
        <v>0</v>
      </c>
      <c r="Q29" s="24">
        <v>0</v>
      </c>
      <c r="R29" s="23">
        <v>0</v>
      </c>
      <c r="S29" s="24">
        <v>0</v>
      </c>
      <c r="T29" s="23">
        <v>0</v>
      </c>
      <c r="U29" s="24">
        <v>0</v>
      </c>
      <c r="V29" s="23">
        <v>0</v>
      </c>
      <c r="W29" s="24">
        <v>0</v>
      </c>
    </row>
    <row r="30" spans="1:23" ht="14.45" customHeight="1" x14ac:dyDescent="0.25">
      <c r="A30" s="17">
        <f t="shared" si="3"/>
        <v>2</v>
      </c>
      <c r="B30" s="100">
        <v>7193</v>
      </c>
      <c r="C30" s="100" t="str">
        <f>_xlfn.XLOOKUP(__xlnm._FilterDatabase_1571718[[#This Row],[SAPSA Number]],Table1[SAPSA number],Table1[Paid up])</f>
        <v>Y</v>
      </c>
      <c r="D30" s="39" t="str">
        <f>_xlfn.XLOOKUP(__xlnm._FilterDatabase_1571718[[#This Row],[SAPSA Number]],'DS Point summary'!A:A,'DS Point summary'!C:C)</f>
        <v>Liezl</v>
      </c>
      <c r="E30" s="39" t="str">
        <f>_xlfn.XLOOKUP(__xlnm._FilterDatabase_1571718[[#This Row],[SAPSA Number]],'DS Point summary'!A:A,'DS Point summary'!D:D)</f>
        <v>de Jager</v>
      </c>
      <c r="F30" s="20" t="str">
        <f>_xlfn.XLOOKUP(__xlnm._FilterDatabase_1571718[[#This Row],[SAPSA Number]],'DS Point summary'!A:A,'DS Point summary'!E:E)</f>
        <v>L</v>
      </c>
      <c r="G30" s="17" t="str">
        <f>_xlfn.XLOOKUP(__xlnm._FilterDatabase_1571718[[#This Row],[SAPSA Number]],'DS Point summary'!A:A,'DS Point summary'!F:F)</f>
        <v>Lady</v>
      </c>
      <c r="H30" s="19">
        <f ca="1">_xlfn.XLOOKUP(__xlnm._FilterDatabase_1571718[[#This Row],[SAPSA Number]],'DS Point summary'!A:A,'DS Point summary'!G:G)</f>
        <v>39</v>
      </c>
      <c r="I30" s="19" t="s">
        <v>372</v>
      </c>
      <c r="J30" s="21">
        <f t="shared" si="1"/>
        <v>0</v>
      </c>
      <c r="K30" s="22">
        <f t="shared" si="2"/>
        <v>0</v>
      </c>
      <c r="L30" s="23">
        <v>0</v>
      </c>
      <c r="M30" s="24">
        <v>0</v>
      </c>
      <c r="N30" s="23">
        <v>0</v>
      </c>
      <c r="O30" s="24">
        <v>0</v>
      </c>
      <c r="P30" s="23">
        <v>0</v>
      </c>
      <c r="Q30" s="24">
        <v>0</v>
      </c>
      <c r="R30" s="23">
        <v>0</v>
      </c>
      <c r="S30" s="24">
        <v>0</v>
      </c>
      <c r="T30" s="23">
        <v>0</v>
      </c>
      <c r="U30" s="24">
        <v>0</v>
      </c>
      <c r="V30" s="23">
        <v>0</v>
      </c>
      <c r="W30" s="24">
        <v>0</v>
      </c>
    </row>
    <row r="31" spans="1:23" ht="14.45" customHeight="1" x14ac:dyDescent="0.25">
      <c r="A31" s="17">
        <f t="shared" si="3"/>
        <v>2</v>
      </c>
      <c r="B31" s="101">
        <v>6855</v>
      </c>
      <c r="C31" s="100" t="str">
        <f>_xlfn.XLOOKUP(__xlnm._FilterDatabase_1571718[[#This Row],[SAPSA Number]],Table1[SAPSA number],Table1[Paid up])</f>
        <v>Y</v>
      </c>
      <c r="D31" s="39" t="str">
        <f>_xlfn.XLOOKUP(__xlnm._FilterDatabase_1571718[[#This Row],[SAPSA Number]],'DS Point summary'!A:A,'DS Point summary'!C:C)</f>
        <v>Cornelius Jansen</v>
      </c>
      <c r="E31" s="39" t="str">
        <f>_xlfn.XLOOKUP(__xlnm._FilterDatabase_1571718[[#This Row],[SAPSA Number]],'DS Point summary'!A:A,'DS Point summary'!D:D)</f>
        <v>de Jager</v>
      </c>
      <c r="F31" s="20" t="str">
        <f>_xlfn.XLOOKUP(__xlnm._FilterDatabase_1571718[[#This Row],[SAPSA Number]],'DS Point summary'!A:A,'DS Point summary'!E:E)</f>
        <v>CJ</v>
      </c>
      <c r="G31" s="17" t="str">
        <f ca="1">_xlfn.XLOOKUP(__xlnm._FilterDatabase_1571718[[#This Row],[SAPSA Number]],'DS Point summary'!A:A,'DS Point summary'!F:F)</f>
        <v xml:space="preserve"> </v>
      </c>
      <c r="H31" s="19">
        <f ca="1">_xlfn.XLOOKUP(__xlnm._FilterDatabase_1571718[[#This Row],[SAPSA Number]],'DS Point summary'!A:A,'DS Point summary'!G:G)</f>
        <v>38</v>
      </c>
      <c r="I31" s="19" t="s">
        <v>372</v>
      </c>
      <c r="J31" s="21">
        <f t="shared" si="1"/>
        <v>0</v>
      </c>
      <c r="K31" s="22">
        <f t="shared" si="2"/>
        <v>0</v>
      </c>
      <c r="L31" s="23">
        <v>0</v>
      </c>
      <c r="M31" s="24">
        <v>0</v>
      </c>
      <c r="N31" s="23">
        <v>0</v>
      </c>
      <c r="O31" s="24">
        <v>0</v>
      </c>
      <c r="P31" s="23">
        <v>0</v>
      </c>
      <c r="Q31" s="24">
        <v>0</v>
      </c>
      <c r="R31" s="23">
        <v>0</v>
      </c>
      <c r="S31" s="24">
        <v>0</v>
      </c>
      <c r="T31" s="23">
        <v>0</v>
      </c>
      <c r="U31" s="24">
        <v>0</v>
      </c>
      <c r="V31" s="23">
        <v>0</v>
      </c>
      <c r="W31" s="24">
        <v>0</v>
      </c>
    </row>
    <row r="32" spans="1:23" ht="14.45" customHeight="1" x14ac:dyDescent="0.25">
      <c r="A32" s="17">
        <f t="shared" si="3"/>
        <v>2</v>
      </c>
      <c r="B32" s="100">
        <v>301</v>
      </c>
      <c r="C32" s="100" t="str">
        <f>_xlfn.XLOOKUP(__xlnm._FilterDatabase_1571718[[#This Row],[SAPSA Number]],Table1[SAPSA number],Table1[Paid up])</f>
        <v>Y</v>
      </c>
      <c r="D32" s="39" t="str">
        <f>_xlfn.XLOOKUP(__xlnm._FilterDatabase_1571718[[#This Row],[SAPSA Number]],'DS Point summary'!A:A,'DS Point summary'!C:C)</f>
        <v>Wolfgang Wilhelm</v>
      </c>
      <c r="E32" s="39" t="str">
        <f>_xlfn.XLOOKUP(__xlnm._FilterDatabase_1571718[[#This Row],[SAPSA Number]],'DS Point summary'!A:A,'DS Point summary'!D:D)</f>
        <v>Dirsuweit</v>
      </c>
      <c r="F32" s="20" t="str">
        <f>_xlfn.XLOOKUP(__xlnm._FilterDatabase_1571718[[#This Row],[SAPSA Number]],'DS Point summary'!A:A,'DS Point summary'!E:E)</f>
        <v>WW</v>
      </c>
      <c r="G32" s="17" t="str">
        <f ca="1">_xlfn.XLOOKUP(__xlnm._FilterDatabase_1571718[[#This Row],[SAPSA Number]],'DS Point summary'!A:A,'DS Point summary'!F:F)</f>
        <v>GS</v>
      </c>
      <c r="H32" s="19">
        <f>_xlfn.XLOOKUP(__xlnm._FilterDatabase_1571718[[#This Row],[SAPSA Number]],'DS Point summary'!A:A,'DS Point summary'!G:G)</f>
        <v>0</v>
      </c>
      <c r="I32" s="19" t="s">
        <v>372</v>
      </c>
      <c r="J32" s="21">
        <f t="shared" si="1"/>
        <v>0</v>
      </c>
      <c r="K32" s="22">
        <f t="shared" si="2"/>
        <v>0</v>
      </c>
      <c r="L32" s="23">
        <v>0</v>
      </c>
      <c r="M32" s="24">
        <v>0</v>
      </c>
      <c r="N32" s="23">
        <v>0</v>
      </c>
      <c r="O32" s="24">
        <v>0</v>
      </c>
      <c r="P32" s="23">
        <v>0</v>
      </c>
      <c r="Q32" s="24">
        <v>0</v>
      </c>
      <c r="R32" s="23">
        <v>0</v>
      </c>
      <c r="S32" s="24">
        <v>0</v>
      </c>
      <c r="T32" s="23">
        <v>0</v>
      </c>
      <c r="U32" s="24">
        <v>0</v>
      </c>
      <c r="V32" s="23">
        <v>0</v>
      </c>
      <c r="W32" s="24">
        <v>0</v>
      </c>
    </row>
    <row r="33" spans="1:23" ht="14.45" customHeight="1" x14ac:dyDescent="0.25">
      <c r="A33" s="17">
        <f t="shared" si="3"/>
        <v>2</v>
      </c>
      <c r="B33" s="101">
        <v>6846</v>
      </c>
      <c r="C33" s="100" t="str">
        <f>_xlfn.XLOOKUP(__xlnm._FilterDatabase_1571718[[#This Row],[SAPSA Number]],Table1[SAPSA number],Table1[Paid up])</f>
        <v>Y</v>
      </c>
      <c r="D33" s="39" t="str">
        <f>_xlfn.XLOOKUP(__xlnm._FilterDatabase_1571718[[#This Row],[SAPSA Number]],'DS Point summary'!A:A,'DS Point summary'!C:C)</f>
        <v>Daniel Stephanus</v>
      </c>
      <c r="E33" s="39" t="str">
        <f>_xlfn.XLOOKUP(__xlnm._FilterDatabase_1571718[[#This Row],[SAPSA Number]],'DS Point summary'!A:A,'DS Point summary'!D:D)</f>
        <v>Dreyer</v>
      </c>
      <c r="F33" s="20" t="str">
        <f>_xlfn.XLOOKUP(__xlnm._FilterDatabase_1571718[[#This Row],[SAPSA Number]],'DS Point summary'!A:A,'DS Point summary'!E:E)</f>
        <v>DSJ</v>
      </c>
      <c r="G33" s="17" t="str">
        <f ca="1">_xlfn.XLOOKUP(__xlnm._FilterDatabase_1571718[[#This Row],[SAPSA Number]],'DS Point summary'!A:A,'DS Point summary'!F:F)</f>
        <v xml:space="preserve"> </v>
      </c>
      <c r="H33" s="19">
        <f ca="1">_xlfn.XLOOKUP(__xlnm._FilterDatabase_1571718[[#This Row],[SAPSA Number]],'DS Point summary'!A:A,'DS Point summary'!G:G)</f>
        <v>41</v>
      </c>
      <c r="I33" s="19" t="s">
        <v>372</v>
      </c>
      <c r="J33" s="21">
        <f t="shared" si="1"/>
        <v>0</v>
      </c>
      <c r="K33" s="22">
        <f t="shared" si="2"/>
        <v>0</v>
      </c>
      <c r="L33" s="23">
        <v>0</v>
      </c>
      <c r="M33" s="24">
        <v>0</v>
      </c>
      <c r="N33" s="23">
        <v>0</v>
      </c>
      <c r="O33" s="24">
        <v>0</v>
      </c>
      <c r="P33" s="23">
        <v>0</v>
      </c>
      <c r="Q33" s="24">
        <v>0</v>
      </c>
      <c r="R33" s="23">
        <v>0</v>
      </c>
      <c r="S33" s="24">
        <v>0</v>
      </c>
      <c r="T33" s="23">
        <v>0</v>
      </c>
      <c r="U33" s="24">
        <v>0</v>
      </c>
      <c r="V33" s="23">
        <v>0</v>
      </c>
      <c r="W33" s="24">
        <v>0</v>
      </c>
    </row>
    <row r="34" spans="1:23" ht="14.45" customHeight="1" x14ac:dyDescent="0.25">
      <c r="A34" s="17">
        <f t="shared" si="3"/>
        <v>2</v>
      </c>
      <c r="B34" s="104">
        <v>6975</v>
      </c>
      <c r="C34" s="100" t="str">
        <f>_xlfn.XLOOKUP(__xlnm._FilterDatabase_1571718[[#This Row],[SAPSA Number]],Table1[SAPSA number],Table1[Paid up])</f>
        <v>Y</v>
      </c>
      <c r="D34" s="39" t="str">
        <f>_xlfn.XLOOKUP(__xlnm._FilterDatabase_1571718[[#This Row],[SAPSA Number]],'DS Point summary'!A:A,'DS Point summary'!C:C)</f>
        <v>Mattheus Johannes</v>
      </c>
      <c r="E34" s="39" t="str">
        <f>_xlfn.XLOOKUP(__xlnm._FilterDatabase_1571718[[#This Row],[SAPSA Number]],'DS Point summary'!A:A,'DS Point summary'!D:D)</f>
        <v>du Bruyn</v>
      </c>
      <c r="F34" s="20" t="str">
        <f>_xlfn.XLOOKUP(__xlnm._FilterDatabase_1571718[[#This Row],[SAPSA Number]],'DS Point summary'!A:A,'DS Point summary'!E:E)</f>
        <v>MJ</v>
      </c>
      <c r="G34" s="17" t="str">
        <f ca="1">_xlfn.XLOOKUP(__xlnm._FilterDatabase_1571718[[#This Row],[SAPSA Number]],'DS Point summary'!A:A,'DS Point summary'!F:F)</f>
        <v xml:space="preserve"> </v>
      </c>
      <c r="H34" s="19">
        <f ca="1">_xlfn.XLOOKUP(__xlnm._FilterDatabase_1571718[[#This Row],[SAPSA Number]],'DS Point summary'!A:A,'DS Point summary'!G:G)</f>
        <v>45</v>
      </c>
      <c r="I34" s="19" t="s">
        <v>372</v>
      </c>
      <c r="J34" s="21">
        <f t="shared" ref="J34:J65" si="4">(IF(L34&gt;0,1,0)+(IF(M34&gt;0,1,0))+(IF(N34&gt;0,1,0))+(IF(O34&gt;0,1,0))+(IF(P34&gt;0,1,0))+(IF(Q34&gt;0,1,0))+(IF(R34&gt;0,1,0))+(IF(S34&gt;0,1,0))+(IF(T34&gt;0,1,0))+(IF(U34&gt;0,1,0))+(IF(V34&gt;0,1,0))+(IF(W34&gt;0,1,0)))</f>
        <v>0</v>
      </c>
      <c r="K34" s="22">
        <f t="shared" ref="K34:K65" si="5">(LARGE(L34:U34,1)+LARGE(L34:U34,2)+LARGE(L34:U34,3)+LARGE(L34:U34,4)+LARGE(L34:U34,5))/5</f>
        <v>0</v>
      </c>
      <c r="L34" s="23">
        <v>0</v>
      </c>
      <c r="M34" s="24">
        <v>0</v>
      </c>
      <c r="N34" s="23">
        <v>0</v>
      </c>
      <c r="O34" s="24">
        <v>0</v>
      </c>
      <c r="P34" s="23">
        <v>0</v>
      </c>
      <c r="Q34" s="24">
        <v>0</v>
      </c>
      <c r="R34" s="23">
        <v>0</v>
      </c>
      <c r="S34" s="24">
        <v>0</v>
      </c>
      <c r="T34" s="23">
        <v>0</v>
      </c>
      <c r="U34" s="24">
        <v>0</v>
      </c>
      <c r="V34" s="23">
        <v>0</v>
      </c>
      <c r="W34" s="24">
        <v>0</v>
      </c>
    </row>
    <row r="35" spans="1:23" ht="14.45" customHeight="1" x14ac:dyDescent="0.25">
      <c r="A35" s="17">
        <f t="shared" si="3"/>
        <v>2</v>
      </c>
      <c r="B35" s="102">
        <v>392</v>
      </c>
      <c r="C35" s="100" t="str">
        <f>_xlfn.XLOOKUP(__xlnm._FilterDatabase_1571718[[#This Row],[SAPSA Number]],Table1[SAPSA number],Table1[Paid up])</f>
        <v>Y</v>
      </c>
      <c r="D35" s="39" t="str">
        <f>_xlfn.XLOOKUP(__xlnm._FilterDatabase_1571718[[#This Row],[SAPSA Number]],'DS Point summary'!A:A,'DS Point summary'!C:C)</f>
        <v>Sasha-Lee</v>
      </c>
      <c r="E35" s="39" t="str">
        <f>_xlfn.XLOOKUP(__xlnm._FilterDatabase_1571718[[#This Row],[SAPSA Number]],'DS Point summary'!A:A,'DS Point summary'!D:D)</f>
        <v>Du Plessis</v>
      </c>
      <c r="F35" s="20" t="str">
        <f>_xlfn.XLOOKUP(__xlnm._FilterDatabase_1571718[[#This Row],[SAPSA Number]],'DS Point summary'!A:A,'DS Point summary'!E:E)</f>
        <v>SL</v>
      </c>
      <c r="G35" s="17" t="str">
        <f>_xlfn.XLOOKUP(__xlnm._FilterDatabase_1571718[[#This Row],[SAPSA Number]],'DS Point summary'!A:A,'DS Point summary'!F:F)</f>
        <v>Lady</v>
      </c>
      <c r="H35" s="19">
        <f ca="1">_xlfn.XLOOKUP(__xlnm._FilterDatabase_1571718[[#This Row],[SAPSA Number]],'DS Point summary'!A:A,'DS Point summary'!G:G)</f>
        <v>31</v>
      </c>
      <c r="I35" s="19" t="s">
        <v>372</v>
      </c>
      <c r="J35" s="21">
        <f t="shared" si="4"/>
        <v>0</v>
      </c>
      <c r="K35" s="22">
        <f t="shared" si="5"/>
        <v>0</v>
      </c>
      <c r="L35" s="23">
        <v>0</v>
      </c>
      <c r="M35" s="24">
        <v>0</v>
      </c>
      <c r="N35" s="23">
        <v>0</v>
      </c>
      <c r="O35" s="24">
        <v>0</v>
      </c>
      <c r="P35" s="23">
        <v>0</v>
      </c>
      <c r="Q35" s="24">
        <v>0</v>
      </c>
      <c r="R35" s="23">
        <v>0</v>
      </c>
      <c r="S35" s="24">
        <v>0</v>
      </c>
      <c r="T35" s="23">
        <v>0</v>
      </c>
      <c r="U35" s="24">
        <v>0</v>
      </c>
      <c r="V35" s="23">
        <v>0</v>
      </c>
      <c r="W35" s="24">
        <v>0</v>
      </c>
    </row>
    <row r="36" spans="1:23" ht="14.45" customHeight="1" x14ac:dyDescent="0.25">
      <c r="A36" s="17">
        <f t="shared" si="3"/>
        <v>2</v>
      </c>
      <c r="B36" s="100">
        <v>127</v>
      </c>
      <c r="C36" s="100" t="str">
        <f>_xlfn.XLOOKUP(__xlnm._FilterDatabase_1571718[[#This Row],[SAPSA Number]],Table1[SAPSA number],Table1[Paid up])</f>
        <v>Y</v>
      </c>
      <c r="D36" s="39" t="str">
        <f>_xlfn.XLOOKUP(__xlnm._FilterDatabase_1571718[[#This Row],[SAPSA Number]],'DS Point summary'!A:A,'DS Point summary'!C:C)</f>
        <v>Eurika Susara</v>
      </c>
      <c r="E36" s="39" t="str">
        <f>_xlfn.XLOOKUP(__xlnm._FilterDatabase_1571718[[#This Row],[SAPSA Number]],'DS Point summary'!A:A,'DS Point summary'!D:D)</f>
        <v>Du Plooy</v>
      </c>
      <c r="F36" s="20" t="str">
        <f>_xlfn.XLOOKUP(__xlnm._FilterDatabase_1571718[[#This Row],[SAPSA Number]],'DS Point summary'!A:A,'DS Point summary'!E:E)</f>
        <v>E</v>
      </c>
      <c r="G36" s="17" t="str">
        <f>_xlfn.XLOOKUP(__xlnm._FilterDatabase_1571718[[#This Row],[SAPSA Number]],'DS Point summary'!A:A,'DS Point summary'!F:F)</f>
        <v>SS</v>
      </c>
      <c r="H36" s="19">
        <f ca="1">_xlfn.XLOOKUP(__xlnm._FilterDatabase_1571718[[#This Row],[SAPSA Number]],'DS Point summary'!A:A,'DS Point summary'!G:G)</f>
        <v>65</v>
      </c>
      <c r="I36" s="19" t="s">
        <v>372</v>
      </c>
      <c r="J36" s="21">
        <f t="shared" si="4"/>
        <v>0</v>
      </c>
      <c r="K36" s="22">
        <f t="shared" si="5"/>
        <v>0</v>
      </c>
      <c r="L36" s="23">
        <v>0</v>
      </c>
      <c r="M36" s="24">
        <v>0</v>
      </c>
      <c r="N36" s="23">
        <v>0</v>
      </c>
      <c r="O36" s="24">
        <v>0</v>
      </c>
      <c r="P36" s="23">
        <v>0</v>
      </c>
      <c r="Q36" s="24">
        <v>0</v>
      </c>
      <c r="R36" s="23">
        <v>0</v>
      </c>
      <c r="S36" s="24">
        <v>0</v>
      </c>
      <c r="T36" s="23">
        <v>0</v>
      </c>
      <c r="U36" s="24">
        <v>0</v>
      </c>
      <c r="V36" s="23">
        <v>0</v>
      </c>
      <c r="W36" s="24">
        <v>0</v>
      </c>
    </row>
    <row r="37" spans="1:23" ht="14.45" customHeight="1" x14ac:dyDescent="0.25">
      <c r="A37" s="17">
        <f t="shared" si="3"/>
        <v>2</v>
      </c>
      <c r="B37" s="100">
        <v>6935</v>
      </c>
      <c r="C37" s="100" t="str">
        <f>_xlfn.XLOOKUP(__xlnm._FilterDatabase_1571718[[#This Row],[SAPSA Number]],Table1[SAPSA number],Table1[Paid up])</f>
        <v>Y</v>
      </c>
      <c r="D37" s="39" t="str">
        <f>_xlfn.XLOOKUP(__xlnm._FilterDatabase_1571718[[#This Row],[SAPSA Number]],'DS Point summary'!A:A,'DS Point summary'!C:C)</f>
        <v>Dewaldt</v>
      </c>
      <c r="E37" s="39" t="str">
        <f>_xlfn.XLOOKUP(__xlnm._FilterDatabase_1571718[[#This Row],[SAPSA Number]],'DS Point summary'!A:A,'DS Point summary'!D:D)</f>
        <v>Engelbrecht</v>
      </c>
      <c r="F37" s="20" t="str">
        <f>_xlfn.XLOOKUP(__xlnm._FilterDatabase_1571718[[#This Row],[SAPSA Number]],'DS Point summary'!A:A,'DS Point summary'!E:E)</f>
        <v>D</v>
      </c>
      <c r="G37" s="17" t="str">
        <f ca="1">_xlfn.XLOOKUP(__xlnm._FilterDatabase_1571718[[#This Row],[SAPSA Number]],'DS Point summary'!A:A,'DS Point summary'!F:F)</f>
        <v xml:space="preserve"> </v>
      </c>
      <c r="H37" s="19">
        <f ca="1">_xlfn.XLOOKUP(__xlnm._FilterDatabase_1571718[[#This Row],[SAPSA Number]],'DS Point summary'!A:A,'DS Point summary'!G:G)</f>
        <v>36</v>
      </c>
      <c r="I37" s="19" t="s">
        <v>372</v>
      </c>
      <c r="J37" s="21">
        <f t="shared" si="4"/>
        <v>0</v>
      </c>
      <c r="K37" s="22">
        <f t="shared" si="5"/>
        <v>0</v>
      </c>
      <c r="L37" s="23">
        <v>0</v>
      </c>
      <c r="M37" s="24">
        <v>0</v>
      </c>
      <c r="N37" s="23">
        <v>0</v>
      </c>
      <c r="O37" s="24">
        <v>0</v>
      </c>
      <c r="P37" s="23">
        <v>0</v>
      </c>
      <c r="Q37" s="24">
        <v>0</v>
      </c>
      <c r="R37" s="23">
        <v>0</v>
      </c>
      <c r="S37" s="24">
        <v>0</v>
      </c>
      <c r="T37" s="23">
        <v>0</v>
      </c>
      <c r="U37" s="24">
        <v>0</v>
      </c>
      <c r="V37" s="23">
        <v>0</v>
      </c>
      <c r="W37" s="24">
        <v>0</v>
      </c>
    </row>
    <row r="38" spans="1:23" ht="14.45" customHeight="1" x14ac:dyDescent="0.25">
      <c r="A38" s="17">
        <f t="shared" si="3"/>
        <v>2</v>
      </c>
      <c r="B38" s="102">
        <v>393</v>
      </c>
      <c r="C38" s="100" t="str">
        <f>_xlfn.XLOOKUP(__xlnm._FilterDatabase_1571718[[#This Row],[SAPSA Number]],Table1[SAPSA number],Table1[Paid up])</f>
        <v>Y</v>
      </c>
      <c r="D38" s="39" t="str">
        <f>_xlfn.XLOOKUP(__xlnm._FilterDatabase_1571718[[#This Row],[SAPSA Number]],'DS Point summary'!A:A,'DS Point summary'!C:C)</f>
        <v>Robyn Angela</v>
      </c>
      <c r="E38" s="39" t="str">
        <f>_xlfn.XLOOKUP(__xlnm._FilterDatabase_1571718[[#This Row],[SAPSA Number]],'DS Point summary'!A:A,'DS Point summary'!D:D)</f>
        <v>Evans</v>
      </c>
      <c r="F38" s="20" t="str">
        <f>_xlfn.XLOOKUP(__xlnm._FilterDatabase_1571718[[#This Row],[SAPSA Number]],'DS Point summary'!A:A,'DS Point summary'!E:E)</f>
        <v>RA</v>
      </c>
      <c r="G38" s="17" t="str">
        <f>_xlfn.XLOOKUP(__xlnm._FilterDatabase_1571718[[#This Row],[SAPSA Number]],'DS Point summary'!A:A,'DS Point summary'!F:F)</f>
        <v>Lady</v>
      </c>
      <c r="H38" s="19">
        <f ca="1">_xlfn.XLOOKUP(__xlnm._FilterDatabase_1571718[[#This Row],[SAPSA Number]],'DS Point summary'!A:A,'DS Point summary'!G:G)</f>
        <v>59</v>
      </c>
      <c r="I38" s="19" t="s">
        <v>372</v>
      </c>
      <c r="J38" s="21">
        <f t="shared" si="4"/>
        <v>0</v>
      </c>
      <c r="K38" s="22">
        <f t="shared" si="5"/>
        <v>0</v>
      </c>
      <c r="L38" s="23">
        <v>0</v>
      </c>
      <c r="M38" s="24">
        <v>0</v>
      </c>
      <c r="N38" s="23">
        <v>0</v>
      </c>
      <c r="O38" s="24">
        <v>0</v>
      </c>
      <c r="P38" s="23">
        <v>0</v>
      </c>
      <c r="Q38" s="24">
        <v>0</v>
      </c>
      <c r="R38" s="23">
        <v>0</v>
      </c>
      <c r="S38" s="24">
        <v>0</v>
      </c>
      <c r="T38" s="23">
        <v>0</v>
      </c>
      <c r="U38" s="24">
        <v>0</v>
      </c>
      <c r="V38" s="23">
        <v>0</v>
      </c>
      <c r="W38" s="24">
        <v>0</v>
      </c>
    </row>
    <row r="39" spans="1:23" ht="14.45" customHeight="1" x14ac:dyDescent="0.25">
      <c r="A39" s="17">
        <f t="shared" si="3"/>
        <v>2</v>
      </c>
      <c r="B39" s="100">
        <v>3172</v>
      </c>
      <c r="C39" s="100" t="str">
        <f>_xlfn.XLOOKUP(__xlnm._FilterDatabase_1571718[[#This Row],[SAPSA Number]],Table1[SAPSA number],Table1[Paid up])</f>
        <v>Y</v>
      </c>
      <c r="D39" s="39" t="str">
        <f>_xlfn.XLOOKUP(__xlnm._FilterDatabase_1571718[[#This Row],[SAPSA Number]],'DS Point summary'!A:A,'DS Point summary'!C:C)</f>
        <v>Mervyn-John</v>
      </c>
      <c r="E39" s="39" t="str">
        <f>_xlfn.XLOOKUP(__xlnm._FilterDatabase_1571718[[#This Row],[SAPSA Number]],'DS Point summary'!A:A,'DS Point summary'!D:D)</f>
        <v>Evans</v>
      </c>
      <c r="F39" s="20" t="str">
        <f>_xlfn.XLOOKUP(__xlnm._FilterDatabase_1571718[[#This Row],[SAPSA Number]],'DS Point summary'!A:A,'DS Point summary'!E:E)</f>
        <v>MJ</v>
      </c>
      <c r="G39" s="17" t="str">
        <f ca="1">_xlfn.XLOOKUP(__xlnm._FilterDatabase_1571718[[#This Row],[SAPSA Number]],'DS Point summary'!A:A,'DS Point summary'!F:F)</f>
        <v>SS</v>
      </c>
      <c r="H39" s="19">
        <f ca="1">_xlfn.XLOOKUP(__xlnm._FilterDatabase_1571718[[#This Row],[SAPSA Number]],'DS Point summary'!A:A,'DS Point summary'!G:G)</f>
        <v>65</v>
      </c>
      <c r="I39" s="19" t="s">
        <v>372</v>
      </c>
      <c r="J39" s="21">
        <f t="shared" si="4"/>
        <v>0</v>
      </c>
      <c r="K39" s="22">
        <f t="shared" si="5"/>
        <v>0</v>
      </c>
      <c r="L39" s="23">
        <v>0</v>
      </c>
      <c r="M39" s="24">
        <v>0</v>
      </c>
      <c r="N39" s="23">
        <v>0</v>
      </c>
      <c r="O39" s="24">
        <v>0</v>
      </c>
      <c r="P39" s="23">
        <v>0</v>
      </c>
      <c r="Q39" s="24">
        <v>0</v>
      </c>
      <c r="R39" s="23">
        <v>0</v>
      </c>
      <c r="S39" s="24">
        <v>0</v>
      </c>
      <c r="T39" s="23">
        <v>0</v>
      </c>
      <c r="U39" s="24">
        <v>0</v>
      </c>
      <c r="V39" s="23">
        <v>0</v>
      </c>
      <c r="W39" s="24">
        <v>0</v>
      </c>
    </row>
    <row r="40" spans="1:23" ht="14.45" customHeight="1" x14ac:dyDescent="0.25">
      <c r="A40" s="17">
        <f t="shared" si="3"/>
        <v>2</v>
      </c>
      <c r="B40" s="100">
        <v>3173</v>
      </c>
      <c r="C40" s="100" t="str">
        <f>_xlfn.XLOOKUP(__xlnm._FilterDatabase_1571718[[#This Row],[SAPSA Number]],Table1[SAPSA number],Table1[Paid up])</f>
        <v>Y</v>
      </c>
      <c r="D40" s="39" t="str">
        <f>_xlfn.XLOOKUP(__xlnm._FilterDatabase_1571718[[#This Row],[SAPSA Number]],'DS Point summary'!A:A,'DS Point summary'!C:C)</f>
        <v>Garrett-John</v>
      </c>
      <c r="E40" s="39" t="str">
        <f>_xlfn.XLOOKUP(__xlnm._FilterDatabase_1571718[[#This Row],[SAPSA Number]],'DS Point summary'!A:A,'DS Point summary'!D:D)</f>
        <v>Evans</v>
      </c>
      <c r="F40" s="20" t="str">
        <f>_xlfn.XLOOKUP(__xlnm._FilterDatabase_1571718[[#This Row],[SAPSA Number]],'DS Point summary'!A:A,'DS Point summary'!E:E)</f>
        <v>G-J</v>
      </c>
      <c r="G40" s="17" t="str">
        <f ca="1">_xlfn.XLOOKUP(__xlnm._FilterDatabase_1571718[[#This Row],[SAPSA Number]],'DS Point summary'!A:A,'DS Point summary'!F:F)</f>
        <v xml:space="preserve"> </v>
      </c>
      <c r="H40" s="19">
        <f ca="1">_xlfn.XLOOKUP(__xlnm._FilterDatabase_1571718[[#This Row],[SAPSA Number]],'DS Point summary'!A:A,'DS Point summary'!G:G)</f>
        <v>31</v>
      </c>
      <c r="I40" s="19" t="s">
        <v>372</v>
      </c>
      <c r="J40" s="21">
        <f t="shared" si="4"/>
        <v>0</v>
      </c>
      <c r="K40" s="22">
        <f t="shared" si="5"/>
        <v>0</v>
      </c>
      <c r="L40" s="23">
        <v>0</v>
      </c>
      <c r="M40" s="24">
        <v>0</v>
      </c>
      <c r="N40" s="23">
        <v>0</v>
      </c>
      <c r="O40" s="24">
        <v>0</v>
      </c>
      <c r="P40" s="23">
        <v>0</v>
      </c>
      <c r="Q40" s="24">
        <v>0</v>
      </c>
      <c r="R40" s="23">
        <v>0</v>
      </c>
      <c r="S40" s="24">
        <v>0</v>
      </c>
      <c r="T40" s="23">
        <v>0</v>
      </c>
      <c r="U40" s="24">
        <v>0</v>
      </c>
      <c r="V40" s="23">
        <v>0</v>
      </c>
      <c r="W40" s="24">
        <v>0</v>
      </c>
    </row>
    <row r="41" spans="1:23" ht="14.45" customHeight="1" x14ac:dyDescent="0.25">
      <c r="A41" s="17">
        <f t="shared" si="3"/>
        <v>2</v>
      </c>
      <c r="B41" s="100">
        <v>3782</v>
      </c>
      <c r="C41" s="100" t="str">
        <f>_xlfn.XLOOKUP(__xlnm._FilterDatabase_1571718[[#This Row],[SAPSA Number]],Table1[SAPSA number],Table1[Paid up])</f>
        <v>Y</v>
      </c>
      <c r="D41" s="39" t="str">
        <f>_xlfn.XLOOKUP(__xlnm._FilterDatabase_1571718[[#This Row],[SAPSA Number]],'DS Point summary'!A:A,'DS Point summary'!C:C)</f>
        <v>Gary Athol</v>
      </c>
      <c r="E41" s="39" t="str">
        <f>_xlfn.XLOOKUP(__xlnm._FilterDatabase_1571718[[#This Row],[SAPSA Number]],'DS Point summary'!A:A,'DS Point summary'!D:D)</f>
        <v>Hagemann</v>
      </c>
      <c r="F41" s="20" t="str">
        <f>_xlfn.XLOOKUP(__xlnm._FilterDatabase_1571718[[#This Row],[SAPSA Number]],'DS Point summary'!A:A,'DS Point summary'!E:E)</f>
        <v>GA</v>
      </c>
      <c r="G41" s="17" t="str">
        <f ca="1">_xlfn.XLOOKUP(__xlnm._FilterDatabase_1571718[[#This Row],[SAPSA Number]],'DS Point summary'!A:A,'DS Point summary'!F:F)</f>
        <v>S</v>
      </c>
      <c r="H41" s="19">
        <f ca="1">_xlfn.XLOOKUP(__xlnm._FilterDatabase_1571718[[#This Row],[SAPSA Number]],'DS Point summary'!A:A,'DS Point summary'!G:G)</f>
        <v>54</v>
      </c>
      <c r="I41" s="19" t="s">
        <v>372</v>
      </c>
      <c r="J41" s="21">
        <f t="shared" si="4"/>
        <v>0</v>
      </c>
      <c r="K41" s="22">
        <f t="shared" si="5"/>
        <v>0</v>
      </c>
      <c r="L41" s="23">
        <v>0</v>
      </c>
      <c r="M41" s="24">
        <v>0</v>
      </c>
      <c r="N41" s="23">
        <v>0</v>
      </c>
      <c r="O41" s="24">
        <v>0</v>
      </c>
      <c r="P41" s="23">
        <v>0</v>
      </c>
      <c r="Q41" s="24">
        <v>0</v>
      </c>
      <c r="R41" s="23">
        <v>0</v>
      </c>
      <c r="S41" s="24">
        <v>0</v>
      </c>
      <c r="T41" s="23">
        <v>0</v>
      </c>
      <c r="U41" s="24">
        <v>0</v>
      </c>
      <c r="V41" s="23">
        <v>0</v>
      </c>
      <c r="W41" s="24">
        <v>0</v>
      </c>
    </row>
    <row r="42" spans="1:23" ht="14.25" customHeight="1" x14ac:dyDescent="0.25">
      <c r="A42" s="17">
        <f t="shared" si="3"/>
        <v>2</v>
      </c>
      <c r="B42" s="100">
        <v>6308</v>
      </c>
      <c r="C42" s="100" t="str">
        <f>_xlfn.XLOOKUP(__xlnm._FilterDatabase_1571718[[#This Row],[SAPSA Number]],Table1[SAPSA number],Table1[Paid up])</f>
        <v>Y</v>
      </c>
      <c r="D42" s="39" t="str">
        <f>_xlfn.XLOOKUP(__xlnm._FilterDatabase_1571718[[#This Row],[SAPSA Number]],'DS Point summary'!A:A,'DS Point summary'!C:C)</f>
        <v>James Matthew</v>
      </c>
      <c r="E42" s="39" t="str">
        <f>_xlfn.XLOOKUP(__xlnm._FilterDatabase_1571718[[#This Row],[SAPSA Number]],'DS Point summary'!A:A,'DS Point summary'!D:D)</f>
        <v>Hagemann</v>
      </c>
      <c r="F42" s="20" t="str">
        <f>_xlfn.XLOOKUP(__xlnm._FilterDatabase_1571718[[#This Row],[SAPSA Number]],'DS Point summary'!A:A,'DS Point summary'!E:E)</f>
        <v>JM</v>
      </c>
      <c r="G42" s="17" t="str">
        <f ca="1">_xlfn.XLOOKUP(__xlnm._FilterDatabase_1571718[[#This Row],[SAPSA Number]],'DS Point summary'!A:A,'DS Point summary'!F:F)</f>
        <v>Jnr</v>
      </c>
      <c r="H42" s="19">
        <f ca="1">_xlfn.XLOOKUP(__xlnm._FilterDatabase_1571718[[#This Row],[SAPSA Number]],'DS Point summary'!A:A,'DS Point summary'!G:G)</f>
        <v>19</v>
      </c>
      <c r="I42" s="19" t="s">
        <v>372</v>
      </c>
      <c r="J42" s="21">
        <f t="shared" si="4"/>
        <v>0</v>
      </c>
      <c r="K42" s="22">
        <f t="shared" si="5"/>
        <v>0</v>
      </c>
      <c r="L42" s="23">
        <v>0</v>
      </c>
      <c r="M42" s="24">
        <v>0</v>
      </c>
      <c r="N42" s="23">
        <v>0</v>
      </c>
      <c r="O42" s="24">
        <v>0</v>
      </c>
      <c r="P42" s="23">
        <v>0</v>
      </c>
      <c r="Q42" s="24">
        <v>0</v>
      </c>
      <c r="R42" s="23">
        <v>0</v>
      </c>
      <c r="S42" s="24">
        <v>0</v>
      </c>
      <c r="T42" s="23">
        <v>0</v>
      </c>
      <c r="U42" s="24">
        <v>0</v>
      </c>
      <c r="V42" s="23">
        <v>0</v>
      </c>
      <c r="W42" s="24">
        <v>0</v>
      </c>
    </row>
    <row r="43" spans="1:23" ht="14.45" customHeight="1" x14ac:dyDescent="0.25">
      <c r="A43" s="17">
        <f t="shared" si="3"/>
        <v>2</v>
      </c>
      <c r="B43" s="100">
        <v>645</v>
      </c>
      <c r="C43" s="100" t="str">
        <f>_xlfn.XLOOKUP(__xlnm._FilterDatabase_1571718[[#This Row],[SAPSA Number]],Table1[SAPSA number],Table1[Paid up])</f>
        <v>Y</v>
      </c>
      <c r="D43" s="39" t="str">
        <f>_xlfn.XLOOKUP(__xlnm._FilterDatabase_1571718[[#This Row],[SAPSA Number]],'DS Point summary'!A:A,'DS Point summary'!C:C)</f>
        <v>Lukas Marthinus</v>
      </c>
      <c r="E43" s="39" t="str">
        <f>_xlfn.XLOOKUP(__xlnm._FilterDatabase_1571718[[#This Row],[SAPSA Number]],'DS Point summary'!A:A,'DS Point summary'!D:D)</f>
        <v>Janse van Rensburg</v>
      </c>
      <c r="F43" s="20" t="str">
        <f>_xlfn.XLOOKUP(__xlnm._FilterDatabase_1571718[[#This Row],[SAPSA Number]],'DS Point summary'!A:A,'DS Point summary'!E:E)</f>
        <v>LM</v>
      </c>
      <c r="G43" s="17" t="str">
        <f ca="1">_xlfn.XLOOKUP(__xlnm._FilterDatabase_1571718[[#This Row],[SAPSA Number]],'DS Point summary'!A:A,'DS Point summary'!F:F)</f>
        <v xml:space="preserve"> </v>
      </c>
      <c r="H43" s="19">
        <f ca="1">_xlfn.XLOOKUP(__xlnm._FilterDatabase_1571718[[#This Row],[SAPSA Number]],'DS Point summary'!A:A,'DS Point summary'!G:G)</f>
        <v>29</v>
      </c>
      <c r="I43" s="19" t="s">
        <v>372</v>
      </c>
      <c r="J43" s="21">
        <f t="shared" si="4"/>
        <v>0</v>
      </c>
      <c r="K43" s="22">
        <f t="shared" si="5"/>
        <v>0</v>
      </c>
      <c r="L43" s="23">
        <v>0</v>
      </c>
      <c r="M43" s="24">
        <v>0</v>
      </c>
      <c r="N43" s="23">
        <v>0</v>
      </c>
      <c r="O43" s="24">
        <v>0</v>
      </c>
      <c r="P43" s="23">
        <v>0</v>
      </c>
      <c r="Q43" s="24">
        <v>0</v>
      </c>
      <c r="R43" s="23">
        <v>0</v>
      </c>
      <c r="S43" s="24">
        <v>0</v>
      </c>
      <c r="T43" s="23">
        <v>0</v>
      </c>
      <c r="U43" s="24">
        <v>0</v>
      </c>
      <c r="V43" s="23">
        <v>0</v>
      </c>
      <c r="W43" s="24">
        <v>0</v>
      </c>
    </row>
    <row r="44" spans="1:23" ht="14.45" customHeight="1" x14ac:dyDescent="0.25">
      <c r="A44" s="17">
        <f t="shared" si="3"/>
        <v>2</v>
      </c>
      <c r="B44" s="40">
        <v>7173</v>
      </c>
      <c r="C44" s="100" t="str">
        <f>_xlfn.XLOOKUP(__xlnm._FilterDatabase_1571718[[#This Row],[SAPSA Number]],Table1[SAPSA number],Table1[Paid up])</f>
        <v>Y</v>
      </c>
      <c r="D44" s="39" t="str">
        <f>_xlfn.XLOOKUP(__xlnm._FilterDatabase_1571718[[#This Row],[SAPSA Number]],'DS Point summary'!A:A,'DS Point summary'!C:C)</f>
        <v xml:space="preserve">Gideon Joubert </v>
      </c>
      <c r="E44" s="39" t="str">
        <f>_xlfn.XLOOKUP(__xlnm._FilterDatabase_1571718[[#This Row],[SAPSA Number]],'DS Point summary'!A:A,'DS Point summary'!D:D)</f>
        <v>Jansen</v>
      </c>
      <c r="F44" s="20" t="str">
        <f>_xlfn.XLOOKUP(__xlnm._FilterDatabase_1571718[[#This Row],[SAPSA Number]],'DS Point summary'!A:A,'DS Point summary'!E:E)</f>
        <v>GJ</v>
      </c>
      <c r="G44" s="17">
        <f>_xlfn.XLOOKUP(__xlnm._FilterDatabase_1571718[[#This Row],[SAPSA Number]],'DS Point summary'!A:A,'DS Point summary'!F:F)</f>
        <v>0</v>
      </c>
      <c r="H44" s="19">
        <f>_xlfn.XLOOKUP(__xlnm._FilterDatabase_1571718[[#This Row],[SAPSA Number]],'DS Point summary'!A:A,'DS Point summary'!G:G)</f>
        <v>0</v>
      </c>
      <c r="I44" s="19" t="s">
        <v>372</v>
      </c>
      <c r="J44" s="21">
        <f t="shared" si="4"/>
        <v>0</v>
      </c>
      <c r="K44" s="22">
        <f t="shared" si="5"/>
        <v>0</v>
      </c>
      <c r="L44" s="23">
        <v>0</v>
      </c>
      <c r="M44" s="24">
        <v>0</v>
      </c>
      <c r="N44" s="23">
        <v>0</v>
      </c>
      <c r="O44" s="24">
        <v>0</v>
      </c>
      <c r="P44" s="23">
        <v>0</v>
      </c>
      <c r="Q44" s="24">
        <v>0</v>
      </c>
      <c r="R44" s="23">
        <v>0</v>
      </c>
      <c r="S44" s="24">
        <v>0</v>
      </c>
      <c r="T44" s="23">
        <v>0</v>
      </c>
      <c r="U44" s="24">
        <v>0</v>
      </c>
      <c r="V44" s="23">
        <v>0</v>
      </c>
      <c r="W44" s="24">
        <v>0</v>
      </c>
    </row>
    <row r="45" spans="1:23" ht="14.45" customHeight="1" x14ac:dyDescent="0.25">
      <c r="A45" s="17">
        <f t="shared" si="3"/>
        <v>2</v>
      </c>
      <c r="B45" s="101">
        <v>7174</v>
      </c>
      <c r="C45" s="100" t="str">
        <f>_xlfn.XLOOKUP(__xlnm._FilterDatabase_1571718[[#This Row],[SAPSA Number]],Table1[SAPSA number],Table1[Paid up])</f>
        <v>Y</v>
      </c>
      <c r="D45" s="39" t="str">
        <f>_xlfn.XLOOKUP(__xlnm._FilterDatabase_1571718[[#This Row],[SAPSA Number]],'DS Point summary'!A:A,'DS Point summary'!C:C)</f>
        <v>Jacobus Francois</v>
      </c>
      <c r="E45" s="39" t="str">
        <f>_xlfn.XLOOKUP(__xlnm._FilterDatabase_1571718[[#This Row],[SAPSA Number]],'DS Point summary'!A:A,'DS Point summary'!D:D)</f>
        <v>Jansen</v>
      </c>
      <c r="F45" s="20" t="str">
        <f>_xlfn.XLOOKUP(__xlnm._FilterDatabase_1571718[[#This Row],[SAPSA Number]],'DS Point summary'!A:A,'DS Point summary'!E:E)</f>
        <v>JF</v>
      </c>
      <c r="G45" s="17">
        <f>_xlfn.XLOOKUP(__xlnm._FilterDatabase_1571718[[#This Row],[SAPSA Number]],'DS Point summary'!A:A,'DS Point summary'!F:F)</f>
        <v>0</v>
      </c>
      <c r="H45" s="19">
        <f>_xlfn.XLOOKUP(__xlnm._FilterDatabase_1571718[[#This Row],[SAPSA Number]],'DS Point summary'!A:A,'DS Point summary'!G:G)</f>
        <v>0</v>
      </c>
      <c r="I45" s="19" t="s">
        <v>372</v>
      </c>
      <c r="J45" s="21">
        <f t="shared" si="4"/>
        <v>0</v>
      </c>
      <c r="K45" s="22">
        <f t="shared" si="5"/>
        <v>0</v>
      </c>
      <c r="L45" s="23">
        <v>0</v>
      </c>
      <c r="M45" s="24">
        <v>0</v>
      </c>
      <c r="N45" s="23">
        <v>0</v>
      </c>
      <c r="O45" s="24">
        <v>0</v>
      </c>
      <c r="P45" s="23">
        <v>0</v>
      </c>
      <c r="Q45" s="24">
        <v>0</v>
      </c>
      <c r="R45" s="23">
        <v>0</v>
      </c>
      <c r="S45" s="24">
        <v>0</v>
      </c>
      <c r="T45" s="23">
        <v>0</v>
      </c>
      <c r="U45" s="24">
        <v>0</v>
      </c>
      <c r="V45" s="23">
        <v>0</v>
      </c>
      <c r="W45" s="24">
        <v>0</v>
      </c>
    </row>
    <row r="46" spans="1:23" ht="14.45" customHeight="1" x14ac:dyDescent="0.25">
      <c r="A46" s="17">
        <f t="shared" si="3"/>
        <v>2</v>
      </c>
      <c r="B46" s="100">
        <v>2655</v>
      </c>
      <c r="C46" s="100" t="str">
        <f>_xlfn.XLOOKUP(__xlnm._FilterDatabase_1571718[[#This Row],[SAPSA Number]],Table1[SAPSA number],Table1[Paid up])</f>
        <v>Y</v>
      </c>
      <c r="D46" s="39" t="str">
        <f>_xlfn.XLOOKUP(__xlnm._FilterDatabase_1571718[[#This Row],[SAPSA Number]],'DS Point summary'!A:A,'DS Point summary'!C:C)</f>
        <v>Ruben</v>
      </c>
      <c r="E46" s="39" t="str">
        <f>_xlfn.XLOOKUP(__xlnm._FilterDatabase_1571718[[#This Row],[SAPSA Number]],'DS Point summary'!A:A,'DS Point summary'!D:D)</f>
        <v>Joubert</v>
      </c>
      <c r="F46" s="20" t="str">
        <f>_xlfn.XLOOKUP(__xlnm._FilterDatabase_1571718[[#This Row],[SAPSA Number]],'DS Point summary'!A:A,'DS Point summary'!E:E)</f>
        <v>R</v>
      </c>
      <c r="G46" s="17" t="str">
        <f ca="1">_xlfn.XLOOKUP(__xlnm._FilterDatabase_1571718[[#This Row],[SAPSA Number]],'DS Point summary'!A:A,'DS Point summary'!F:F)</f>
        <v>Jnr</v>
      </c>
      <c r="H46" s="19">
        <f ca="1">_xlfn.XLOOKUP(__xlnm._FilterDatabase_1571718[[#This Row],[SAPSA Number]],'DS Point summary'!A:A,'DS Point summary'!G:G)</f>
        <v>17</v>
      </c>
      <c r="I46" s="19" t="s">
        <v>372</v>
      </c>
      <c r="J46" s="21">
        <f t="shared" si="4"/>
        <v>0</v>
      </c>
      <c r="K46" s="22">
        <f t="shared" si="5"/>
        <v>0</v>
      </c>
      <c r="L46" s="23">
        <v>0</v>
      </c>
      <c r="M46" s="24">
        <v>0</v>
      </c>
      <c r="N46" s="23">
        <v>0</v>
      </c>
      <c r="O46" s="24">
        <v>0</v>
      </c>
      <c r="P46" s="23">
        <v>0</v>
      </c>
      <c r="Q46" s="24">
        <v>0</v>
      </c>
      <c r="R46" s="23">
        <v>0</v>
      </c>
      <c r="S46" s="24">
        <v>0</v>
      </c>
      <c r="T46" s="23">
        <v>0</v>
      </c>
      <c r="U46" s="24">
        <v>0</v>
      </c>
      <c r="V46" s="23">
        <v>0</v>
      </c>
      <c r="W46" s="24">
        <v>0</v>
      </c>
    </row>
    <row r="47" spans="1:23" ht="14.45" customHeight="1" x14ac:dyDescent="0.25">
      <c r="A47" s="17">
        <f t="shared" si="3"/>
        <v>2</v>
      </c>
      <c r="B47" s="18">
        <v>3339</v>
      </c>
      <c r="C47" s="100" t="str">
        <f>_xlfn.XLOOKUP(__xlnm._FilterDatabase_1571718[[#This Row],[SAPSA Number]],Table1[SAPSA number],Table1[Paid up])</f>
        <v>Y</v>
      </c>
      <c r="D47" s="39" t="str">
        <f>_xlfn.XLOOKUP(__xlnm._FilterDatabase_1571718[[#This Row],[SAPSA Number]],'DS Point summary'!A:A,'DS Point summary'!C:C)</f>
        <v>Hendrik Johannes</v>
      </c>
      <c r="E47" s="39" t="str">
        <f>_xlfn.XLOOKUP(__xlnm._FilterDatabase_1571718[[#This Row],[SAPSA Number]],'DS Point summary'!A:A,'DS Point summary'!D:D)</f>
        <v>Joubert</v>
      </c>
      <c r="F47" s="20" t="str">
        <f>_xlfn.XLOOKUP(__xlnm._FilterDatabase_1571718[[#This Row],[SAPSA Number]],'DS Point summary'!A:A,'DS Point summary'!E:E)</f>
        <v>HJ</v>
      </c>
      <c r="G47" s="17" t="str">
        <f ca="1">_xlfn.XLOOKUP(__xlnm._FilterDatabase_1571718[[#This Row],[SAPSA Number]],'DS Point summary'!A:A,'DS Point summary'!F:F)</f>
        <v>S</v>
      </c>
      <c r="H47" s="19">
        <f ca="1">_xlfn.XLOOKUP(__xlnm._FilterDatabase_1571718[[#This Row],[SAPSA Number]],'DS Point summary'!A:A,'DS Point summary'!G:G)</f>
        <v>51</v>
      </c>
      <c r="I47" s="19" t="s">
        <v>372</v>
      </c>
      <c r="J47" s="21">
        <f t="shared" si="4"/>
        <v>0</v>
      </c>
      <c r="K47" s="22">
        <f t="shared" si="5"/>
        <v>0</v>
      </c>
      <c r="L47" s="23">
        <v>0</v>
      </c>
      <c r="M47" s="24">
        <v>0</v>
      </c>
      <c r="N47" s="23">
        <v>0</v>
      </c>
      <c r="O47" s="24">
        <v>0</v>
      </c>
      <c r="P47" s="23">
        <v>0</v>
      </c>
      <c r="Q47" s="24">
        <v>0</v>
      </c>
      <c r="R47" s="23">
        <v>0</v>
      </c>
      <c r="S47" s="24">
        <v>0</v>
      </c>
      <c r="T47" s="23">
        <v>0</v>
      </c>
      <c r="U47" s="24">
        <v>0</v>
      </c>
      <c r="V47" s="23">
        <v>0</v>
      </c>
      <c r="W47" s="24">
        <v>0</v>
      </c>
    </row>
    <row r="48" spans="1:23" ht="14.45" customHeight="1" x14ac:dyDescent="0.25">
      <c r="A48" s="17">
        <f t="shared" si="3"/>
        <v>2</v>
      </c>
      <c r="B48" s="100">
        <v>4094</v>
      </c>
      <c r="C48" s="100" t="str">
        <f>_xlfn.XLOOKUP(__xlnm._FilterDatabase_1571718[[#This Row],[SAPSA Number]],Table1[SAPSA number],Table1[Paid up])</f>
        <v>Y</v>
      </c>
      <c r="D48" s="39" t="str">
        <f>_xlfn.XLOOKUP(__xlnm._FilterDatabase_1571718[[#This Row],[SAPSA Number]],'DS Point summary'!A:A,'DS Point summary'!C:C)</f>
        <v>Johan</v>
      </c>
      <c r="E48" s="39" t="str">
        <f>_xlfn.XLOOKUP(__xlnm._FilterDatabase_1571718[[#This Row],[SAPSA Number]],'DS Point summary'!A:A,'DS Point summary'!D:D)</f>
        <v>Kemp</v>
      </c>
      <c r="F48" s="20" t="str">
        <f>_xlfn.XLOOKUP(__xlnm._FilterDatabase_1571718[[#This Row],[SAPSA Number]],'DS Point summary'!A:A,'DS Point summary'!E:E)</f>
        <v>J</v>
      </c>
      <c r="G48" s="17" t="str">
        <f ca="1">_xlfn.XLOOKUP(__xlnm._FilterDatabase_1571718[[#This Row],[SAPSA Number]],'DS Point summary'!A:A,'DS Point summary'!F:F)</f>
        <v xml:space="preserve"> </v>
      </c>
      <c r="H48" s="19">
        <f ca="1">_xlfn.XLOOKUP(__xlnm._FilterDatabase_1571718[[#This Row],[SAPSA Number]],'DS Point summary'!A:A,'DS Point summary'!G:G)</f>
        <v>42</v>
      </c>
      <c r="I48" s="19" t="s">
        <v>372</v>
      </c>
      <c r="J48" s="21">
        <f t="shared" si="4"/>
        <v>0</v>
      </c>
      <c r="K48" s="22">
        <f t="shared" si="5"/>
        <v>0</v>
      </c>
      <c r="L48" s="23">
        <v>0</v>
      </c>
      <c r="M48" s="24">
        <v>0</v>
      </c>
      <c r="N48" s="23">
        <v>0</v>
      </c>
      <c r="O48" s="24">
        <v>0</v>
      </c>
      <c r="P48" s="23">
        <v>0</v>
      </c>
      <c r="Q48" s="24">
        <v>0</v>
      </c>
      <c r="R48" s="23">
        <v>0</v>
      </c>
      <c r="S48" s="24">
        <v>0</v>
      </c>
      <c r="T48" s="23">
        <v>0</v>
      </c>
      <c r="U48" s="24">
        <v>0</v>
      </c>
      <c r="V48" s="23">
        <v>0</v>
      </c>
      <c r="W48" s="24">
        <v>0</v>
      </c>
    </row>
    <row r="49" spans="1:23" ht="14.45" customHeight="1" x14ac:dyDescent="0.25">
      <c r="A49" s="17">
        <f t="shared" si="3"/>
        <v>2</v>
      </c>
      <c r="B49" s="100">
        <v>6968</v>
      </c>
      <c r="C49" s="100" t="str">
        <f>_xlfn.XLOOKUP(__xlnm._FilterDatabase_1571718[[#This Row],[SAPSA Number]],Table1[SAPSA number],Table1[Paid up])</f>
        <v>Y</v>
      </c>
      <c r="D49" s="39" t="str">
        <f>_xlfn.XLOOKUP(__xlnm._FilterDatabase_1571718[[#This Row],[SAPSA Number]],'DS Point summary'!A:A,'DS Point summary'!C:C)</f>
        <v>Ian John</v>
      </c>
      <c r="E49" s="39" t="str">
        <f>_xlfn.XLOOKUP(__xlnm._FilterDatabase_1571718[[#This Row],[SAPSA Number]],'DS Point summary'!A:A,'DS Point summary'!D:D)</f>
        <v>Kewley</v>
      </c>
      <c r="F49" s="20" t="str">
        <f>_xlfn.XLOOKUP(__xlnm._FilterDatabase_1571718[[#This Row],[SAPSA Number]],'DS Point summary'!A:A,'DS Point summary'!E:E)</f>
        <v>IJ</v>
      </c>
      <c r="G49" s="17" t="str">
        <f ca="1">_xlfn.XLOOKUP(__xlnm._FilterDatabase_1571718[[#This Row],[SAPSA Number]],'DS Point summary'!A:A,'DS Point summary'!F:F)</f>
        <v xml:space="preserve"> </v>
      </c>
      <c r="H49" s="19">
        <f ca="1">_xlfn.XLOOKUP(__xlnm._FilterDatabase_1571718[[#This Row],[SAPSA Number]],'DS Point summary'!A:A,'DS Point summary'!G:G)</f>
        <v>44</v>
      </c>
      <c r="I49" s="19" t="s">
        <v>372</v>
      </c>
      <c r="J49" s="21">
        <f t="shared" si="4"/>
        <v>0</v>
      </c>
      <c r="K49" s="22">
        <f t="shared" si="5"/>
        <v>0</v>
      </c>
      <c r="L49" s="23">
        <v>0</v>
      </c>
      <c r="M49" s="24">
        <v>0</v>
      </c>
      <c r="N49" s="23">
        <v>0</v>
      </c>
      <c r="O49" s="24">
        <v>0</v>
      </c>
      <c r="P49" s="23">
        <v>0</v>
      </c>
      <c r="Q49" s="24">
        <v>0</v>
      </c>
      <c r="R49" s="23">
        <v>0</v>
      </c>
      <c r="S49" s="24">
        <v>0</v>
      </c>
      <c r="T49" s="23">
        <v>0</v>
      </c>
      <c r="U49" s="24">
        <v>0</v>
      </c>
      <c r="V49" s="23">
        <v>0</v>
      </c>
      <c r="W49" s="24">
        <v>0</v>
      </c>
    </row>
    <row r="50" spans="1:23" ht="14.45" customHeight="1" x14ac:dyDescent="0.25">
      <c r="A50" s="17">
        <f t="shared" si="3"/>
        <v>2</v>
      </c>
      <c r="B50" s="100">
        <v>7065</v>
      </c>
      <c r="C50" s="100" t="str">
        <f>_xlfn.XLOOKUP(__xlnm._FilterDatabase_1571718[[#This Row],[SAPSA Number]],Table1[SAPSA number],Table1[Paid up])</f>
        <v>Y</v>
      </c>
      <c r="D50" s="39" t="str">
        <f>_xlfn.XLOOKUP(__xlnm._FilterDatabase_1571718[[#This Row],[SAPSA Number]],'DS Point summary'!A:A,'DS Point summary'!C:C)</f>
        <v>Wesley Austin</v>
      </c>
      <c r="E50" s="39" t="str">
        <f>_xlfn.XLOOKUP(__xlnm._FilterDatabase_1571718[[#This Row],[SAPSA Number]],'DS Point summary'!A:A,'DS Point summary'!D:D)</f>
        <v>Kiloh</v>
      </c>
      <c r="F50" s="20" t="str">
        <f>_xlfn.XLOOKUP(__xlnm._FilterDatabase_1571718[[#This Row],[SAPSA Number]],'DS Point summary'!A:A,'DS Point summary'!E:E)</f>
        <v>WA</v>
      </c>
      <c r="G50" s="17" t="str">
        <f ca="1">_xlfn.XLOOKUP(__xlnm._FilterDatabase_1571718[[#This Row],[SAPSA Number]],'DS Point summary'!A:A,'DS Point summary'!F:F)</f>
        <v xml:space="preserve"> </v>
      </c>
      <c r="H50" s="19">
        <f>_xlfn.XLOOKUP(__xlnm._FilterDatabase_1571718[[#This Row],[SAPSA Number]],'DS Point summary'!A:A,'DS Point summary'!G:G)</f>
        <v>0</v>
      </c>
      <c r="I50" s="19" t="s">
        <v>372</v>
      </c>
      <c r="J50" s="21">
        <f t="shared" si="4"/>
        <v>0</v>
      </c>
      <c r="K50" s="22">
        <f t="shared" si="5"/>
        <v>0</v>
      </c>
      <c r="L50" s="23">
        <v>0</v>
      </c>
      <c r="M50" s="24">
        <v>0</v>
      </c>
      <c r="N50" s="23">
        <v>0</v>
      </c>
      <c r="O50" s="24">
        <v>0</v>
      </c>
      <c r="P50" s="23">
        <v>0</v>
      </c>
      <c r="Q50" s="24">
        <v>0</v>
      </c>
      <c r="R50" s="23">
        <v>0</v>
      </c>
      <c r="S50" s="24">
        <v>0</v>
      </c>
      <c r="T50" s="23">
        <v>0</v>
      </c>
      <c r="U50" s="24">
        <v>0</v>
      </c>
      <c r="V50" s="23">
        <v>0</v>
      </c>
      <c r="W50" s="24">
        <v>0</v>
      </c>
    </row>
    <row r="51" spans="1:23" ht="14.45" customHeight="1" x14ac:dyDescent="0.25">
      <c r="A51" s="17">
        <f t="shared" si="3"/>
        <v>2</v>
      </c>
      <c r="B51" s="100">
        <v>7066</v>
      </c>
      <c r="C51" s="100" t="str">
        <f>_xlfn.XLOOKUP(__xlnm._FilterDatabase_1571718[[#This Row],[SAPSA Number]],Table1[SAPSA number],Table1[Paid up])</f>
        <v>Y</v>
      </c>
      <c r="D51" s="39" t="str">
        <f>_xlfn.XLOOKUP(__xlnm._FilterDatabase_1571718[[#This Row],[SAPSA Number]],'DS Point summary'!A:A,'DS Point summary'!C:C)</f>
        <v>Adrian Warren</v>
      </c>
      <c r="E51" s="39" t="str">
        <f>_xlfn.XLOOKUP(__xlnm._FilterDatabase_1571718[[#This Row],[SAPSA Number]],'DS Point summary'!A:A,'DS Point summary'!D:D)</f>
        <v>Kiloh</v>
      </c>
      <c r="F51" s="20" t="str">
        <f>_xlfn.XLOOKUP(__xlnm._FilterDatabase_1571718[[#This Row],[SAPSA Number]],'DS Point summary'!A:A,'DS Point summary'!E:E)</f>
        <v>AW</v>
      </c>
      <c r="G51" s="17" t="str">
        <f ca="1">_xlfn.XLOOKUP(__xlnm._FilterDatabase_1571718[[#This Row],[SAPSA Number]],'DS Point summary'!A:A,'DS Point summary'!F:F)</f>
        <v>Jnr</v>
      </c>
      <c r="H51" s="19">
        <f>_xlfn.XLOOKUP(__xlnm._FilterDatabase_1571718[[#This Row],[SAPSA Number]],'DS Point summary'!A:A,'DS Point summary'!G:G)</f>
        <v>0</v>
      </c>
      <c r="I51" s="19" t="s">
        <v>372</v>
      </c>
      <c r="J51" s="21">
        <f t="shared" si="4"/>
        <v>0</v>
      </c>
      <c r="K51" s="22">
        <f t="shared" si="5"/>
        <v>0</v>
      </c>
      <c r="L51" s="23">
        <v>0</v>
      </c>
      <c r="M51" s="24">
        <v>0</v>
      </c>
      <c r="N51" s="23">
        <v>0</v>
      </c>
      <c r="O51" s="24">
        <v>0</v>
      </c>
      <c r="P51" s="23">
        <v>0</v>
      </c>
      <c r="Q51" s="24">
        <v>0</v>
      </c>
      <c r="R51" s="23">
        <v>0</v>
      </c>
      <c r="S51" s="24">
        <v>0</v>
      </c>
      <c r="T51" s="23">
        <v>0</v>
      </c>
      <c r="U51" s="24">
        <v>0</v>
      </c>
      <c r="V51" s="23">
        <v>0</v>
      </c>
      <c r="W51" s="24">
        <v>0</v>
      </c>
    </row>
    <row r="52" spans="1:23" ht="14.45" customHeight="1" x14ac:dyDescent="0.25">
      <c r="A52" s="17">
        <f t="shared" ref="A52:A76" si="6">RANK(K52,K$2:K$141,0)</f>
        <v>2</v>
      </c>
      <c r="B52" s="100">
        <v>7067</v>
      </c>
      <c r="C52" s="100" t="str">
        <f>_xlfn.XLOOKUP(__xlnm._FilterDatabase_1571718[[#This Row],[SAPSA Number]],Table1[SAPSA number],Table1[Paid up])</f>
        <v>Y</v>
      </c>
      <c r="D52" s="39" t="str">
        <f>_xlfn.XLOOKUP(__xlnm._FilterDatabase_1571718[[#This Row],[SAPSA Number]],'DS Point summary'!A:A,'DS Point summary'!C:C)</f>
        <v>Kewan Rudy</v>
      </c>
      <c r="E52" s="39" t="str">
        <f>_xlfn.XLOOKUP(__xlnm._FilterDatabase_1571718[[#This Row],[SAPSA Number]],'DS Point summary'!A:A,'DS Point summary'!D:D)</f>
        <v>Kiloh</v>
      </c>
      <c r="F52" s="20" t="str">
        <f>_xlfn.XLOOKUP(__xlnm._FilterDatabase_1571718[[#This Row],[SAPSA Number]],'DS Point summary'!A:A,'DS Point summary'!E:E)</f>
        <v>KR</v>
      </c>
      <c r="G52" s="17" t="str">
        <f ca="1">_xlfn.XLOOKUP(__xlnm._FilterDatabase_1571718[[#This Row],[SAPSA Number]],'DS Point summary'!A:A,'DS Point summary'!F:F)</f>
        <v>Jnr</v>
      </c>
      <c r="H52" s="19">
        <f>_xlfn.XLOOKUP(__xlnm._FilterDatabase_1571718[[#This Row],[SAPSA Number]],'DS Point summary'!A:A,'DS Point summary'!G:G)</f>
        <v>0</v>
      </c>
      <c r="I52" s="19" t="s">
        <v>372</v>
      </c>
      <c r="J52" s="21">
        <f t="shared" si="4"/>
        <v>0</v>
      </c>
      <c r="K52" s="22">
        <f t="shared" si="5"/>
        <v>0</v>
      </c>
      <c r="L52" s="23">
        <v>0</v>
      </c>
      <c r="M52" s="24">
        <v>0</v>
      </c>
      <c r="N52" s="23">
        <v>0</v>
      </c>
      <c r="O52" s="24">
        <v>0</v>
      </c>
      <c r="P52" s="23">
        <v>0</v>
      </c>
      <c r="Q52" s="24">
        <v>0</v>
      </c>
      <c r="R52" s="23">
        <v>0</v>
      </c>
      <c r="S52" s="24">
        <v>0</v>
      </c>
      <c r="T52" s="23">
        <v>0</v>
      </c>
      <c r="U52" s="24">
        <v>0</v>
      </c>
      <c r="V52" s="23">
        <v>0</v>
      </c>
      <c r="W52" s="24">
        <v>0</v>
      </c>
    </row>
    <row r="53" spans="1:23" ht="14.45" customHeight="1" x14ac:dyDescent="0.25">
      <c r="A53" s="17">
        <f t="shared" si="6"/>
        <v>2</v>
      </c>
      <c r="B53" s="100">
        <v>6434</v>
      </c>
      <c r="C53" s="100" t="str">
        <f>_xlfn.XLOOKUP(__xlnm._FilterDatabase_1571718[[#This Row],[SAPSA Number]],Table1[SAPSA number],Table1[Paid up])</f>
        <v>Y</v>
      </c>
      <c r="D53" s="39" t="str">
        <f>_xlfn.XLOOKUP(__xlnm._FilterDatabase_1571718[[#This Row],[SAPSA Number]],'DS Point summary'!A:A,'DS Point summary'!C:C)</f>
        <v>Francois Robert</v>
      </c>
      <c r="E53" s="39" t="str">
        <f>_xlfn.XLOOKUP(__xlnm._FilterDatabase_1571718[[#This Row],[SAPSA Number]],'DS Point summary'!A:A,'DS Point summary'!D:D)</f>
        <v>Koekemoer</v>
      </c>
      <c r="F53" s="20" t="str">
        <f>_xlfn.XLOOKUP(__xlnm._FilterDatabase_1571718[[#This Row],[SAPSA Number]],'DS Point summary'!A:A,'DS Point summary'!E:E)</f>
        <v>FR</v>
      </c>
      <c r="G53" s="17" t="str">
        <f ca="1">_xlfn.XLOOKUP(__xlnm._FilterDatabase_1571718[[#This Row],[SAPSA Number]],'DS Point summary'!A:A,'DS Point summary'!F:F)</f>
        <v xml:space="preserve"> </v>
      </c>
      <c r="H53" s="19">
        <f ca="1">_xlfn.XLOOKUP(__xlnm._FilterDatabase_1571718[[#This Row],[SAPSA Number]],'DS Point summary'!A:A,'DS Point summary'!G:G)</f>
        <v>42</v>
      </c>
      <c r="I53" s="19" t="s">
        <v>372</v>
      </c>
      <c r="J53" s="21">
        <f t="shared" si="4"/>
        <v>0</v>
      </c>
      <c r="K53" s="22">
        <f t="shared" si="5"/>
        <v>0</v>
      </c>
      <c r="L53" s="23">
        <v>0</v>
      </c>
      <c r="M53" s="24">
        <v>0</v>
      </c>
      <c r="N53" s="23">
        <v>0</v>
      </c>
      <c r="O53" s="24">
        <v>0</v>
      </c>
      <c r="P53" s="23">
        <v>0</v>
      </c>
      <c r="Q53" s="24">
        <v>0</v>
      </c>
      <c r="R53" s="23">
        <v>0</v>
      </c>
      <c r="S53" s="24">
        <v>0</v>
      </c>
      <c r="T53" s="23">
        <v>0</v>
      </c>
      <c r="U53" s="24">
        <v>0</v>
      </c>
      <c r="V53" s="23">
        <v>0</v>
      </c>
      <c r="W53" s="24">
        <v>0</v>
      </c>
    </row>
    <row r="54" spans="1:23" ht="14.45" customHeight="1" x14ac:dyDescent="0.25">
      <c r="A54" s="17">
        <f t="shared" si="6"/>
        <v>2</v>
      </c>
      <c r="B54" s="18">
        <v>191</v>
      </c>
      <c r="C54" s="100" t="str">
        <f>_xlfn.XLOOKUP(__xlnm._FilterDatabase_1571718[[#This Row],[SAPSA Number]],Table1[SAPSA number],Table1[Paid up])</f>
        <v>Y</v>
      </c>
      <c r="D54" s="39" t="str">
        <f>_xlfn.XLOOKUP(__xlnm._FilterDatabase_1571718[[#This Row],[SAPSA Number]],'DS Point summary'!A:A,'DS Point summary'!C:C)</f>
        <v>Joseph John</v>
      </c>
      <c r="E54" s="39" t="str">
        <f>_xlfn.XLOOKUP(__xlnm._FilterDatabase_1571718[[#This Row],[SAPSA Number]],'DS Point summary'!A:A,'DS Point summary'!D:D)</f>
        <v>Kriel</v>
      </c>
      <c r="F54" s="20" t="str">
        <f>_xlfn.XLOOKUP(__xlnm._FilterDatabase_1571718[[#This Row],[SAPSA Number]],'DS Point summary'!A:A,'DS Point summary'!E:E)</f>
        <v>JJ</v>
      </c>
      <c r="G54" s="17" t="str">
        <f ca="1">_xlfn.XLOOKUP(__xlnm._FilterDatabase_1571718[[#This Row],[SAPSA Number]],'DS Point summary'!A:A,'DS Point summary'!F:F)</f>
        <v>SS</v>
      </c>
      <c r="H54" s="19">
        <f ca="1">_xlfn.XLOOKUP(__xlnm._FilterDatabase_1571718[[#This Row],[SAPSA Number]],'DS Point summary'!A:A,'DS Point summary'!G:G)</f>
        <v>60</v>
      </c>
      <c r="I54" s="19" t="s">
        <v>372</v>
      </c>
      <c r="J54" s="21">
        <f t="shared" si="4"/>
        <v>0</v>
      </c>
      <c r="K54" s="22">
        <f t="shared" si="5"/>
        <v>0</v>
      </c>
      <c r="L54" s="23">
        <v>0</v>
      </c>
      <c r="M54" s="24">
        <v>0</v>
      </c>
      <c r="N54" s="23">
        <v>0</v>
      </c>
      <c r="O54" s="24">
        <v>0</v>
      </c>
      <c r="P54" s="23">
        <v>0</v>
      </c>
      <c r="Q54" s="24">
        <v>0</v>
      </c>
      <c r="R54" s="23">
        <v>0</v>
      </c>
      <c r="S54" s="24">
        <v>0</v>
      </c>
      <c r="T54" s="23">
        <v>0</v>
      </c>
      <c r="U54" s="24">
        <v>0</v>
      </c>
      <c r="V54" s="23">
        <v>0</v>
      </c>
      <c r="W54" s="24">
        <v>0</v>
      </c>
    </row>
    <row r="55" spans="1:23" ht="14.45" customHeight="1" x14ac:dyDescent="0.25">
      <c r="A55" s="17">
        <f t="shared" si="6"/>
        <v>2</v>
      </c>
      <c r="B55" s="100">
        <v>199</v>
      </c>
      <c r="C55" s="100" t="str">
        <f>_xlfn.XLOOKUP(__xlnm._FilterDatabase_1571718[[#This Row],[SAPSA Number]],Table1[SAPSA number],Table1[Paid up])</f>
        <v>Y</v>
      </c>
      <c r="D55" s="39" t="str">
        <f>_xlfn.XLOOKUP(__xlnm._FilterDatabase_1571718[[#This Row],[SAPSA Number]],'DS Point summary'!A:A,'DS Point summary'!C:C)</f>
        <v>Susanna Johanna</v>
      </c>
      <c r="E55" s="39" t="str">
        <f>_xlfn.XLOOKUP(__xlnm._FilterDatabase_1571718[[#This Row],[SAPSA Number]],'DS Point summary'!A:A,'DS Point summary'!D:D)</f>
        <v>Kriel</v>
      </c>
      <c r="F55" s="20" t="str">
        <f>_xlfn.XLOOKUP(__xlnm._FilterDatabase_1571718[[#This Row],[SAPSA Number]],'DS Point summary'!A:A,'DS Point summary'!E:E)</f>
        <v>SJ</v>
      </c>
      <c r="G55" s="17" t="str">
        <f>_xlfn.XLOOKUP(__xlnm._FilterDatabase_1571718[[#This Row],[SAPSA Number]],'DS Point summary'!A:A,'DS Point summary'!F:F)</f>
        <v>Lady</v>
      </c>
      <c r="H55" s="19">
        <f ca="1">_xlfn.XLOOKUP(__xlnm._FilterDatabase_1571718[[#This Row],[SAPSA Number]],'DS Point summary'!A:A,'DS Point summary'!G:G)</f>
        <v>60</v>
      </c>
      <c r="I55" s="19" t="s">
        <v>372</v>
      </c>
      <c r="J55" s="21">
        <f t="shared" si="4"/>
        <v>0</v>
      </c>
      <c r="K55" s="22">
        <f t="shared" si="5"/>
        <v>0</v>
      </c>
      <c r="L55" s="23">
        <v>0</v>
      </c>
      <c r="M55" s="24">
        <v>0</v>
      </c>
      <c r="N55" s="23">
        <v>0</v>
      </c>
      <c r="O55" s="24">
        <v>0</v>
      </c>
      <c r="P55" s="23">
        <v>0</v>
      </c>
      <c r="Q55" s="24">
        <v>0</v>
      </c>
      <c r="R55" s="23">
        <v>0</v>
      </c>
      <c r="S55" s="24">
        <v>0</v>
      </c>
      <c r="T55" s="23">
        <v>0</v>
      </c>
      <c r="U55" s="24">
        <v>0</v>
      </c>
      <c r="V55" s="23">
        <v>0</v>
      </c>
      <c r="W55" s="24">
        <v>0</v>
      </c>
    </row>
    <row r="56" spans="1:23" ht="14.45" customHeight="1" x14ac:dyDescent="0.25">
      <c r="A56" s="17">
        <f t="shared" si="6"/>
        <v>2</v>
      </c>
      <c r="B56" s="100">
        <v>252</v>
      </c>
      <c r="C56" s="100" t="str">
        <f>_xlfn.XLOOKUP(__xlnm._FilterDatabase_1571718[[#This Row],[SAPSA Number]],Table1[SAPSA number],Table1[Paid up])</f>
        <v>Y</v>
      </c>
      <c r="D56" s="39" t="str">
        <f>_xlfn.XLOOKUP(__xlnm._FilterDatabase_1571718[[#This Row],[SAPSA Number]],'DS Point summary'!A:A,'DS Point summary'!C:C)</f>
        <v>Deon</v>
      </c>
      <c r="E56" s="39" t="str">
        <f>_xlfn.XLOOKUP(__xlnm._FilterDatabase_1571718[[#This Row],[SAPSA Number]],'DS Point summary'!A:A,'DS Point summary'!D:D)</f>
        <v>Labuschagne</v>
      </c>
      <c r="F56" s="20" t="str">
        <f>_xlfn.XLOOKUP(__xlnm._FilterDatabase_1571718[[#This Row],[SAPSA Number]],'DS Point summary'!A:A,'DS Point summary'!E:E)</f>
        <v>D</v>
      </c>
      <c r="G56" s="17" t="str">
        <f ca="1">_xlfn.XLOOKUP(__xlnm._FilterDatabase_1571718[[#This Row],[SAPSA Number]],'DS Point summary'!A:A,'DS Point summary'!F:F)</f>
        <v>SS</v>
      </c>
      <c r="H56" s="19">
        <f ca="1">_xlfn.XLOOKUP(__xlnm._FilterDatabase_1571718[[#This Row],[SAPSA Number]],'DS Point summary'!A:A,'DS Point summary'!G:G)</f>
        <v>69</v>
      </c>
      <c r="I56" s="19" t="s">
        <v>372</v>
      </c>
      <c r="J56" s="21">
        <f t="shared" si="4"/>
        <v>0</v>
      </c>
      <c r="K56" s="22">
        <f t="shared" si="5"/>
        <v>0</v>
      </c>
      <c r="L56" s="23">
        <v>0</v>
      </c>
      <c r="M56" s="24">
        <v>0</v>
      </c>
      <c r="N56" s="23">
        <v>0</v>
      </c>
      <c r="O56" s="24">
        <v>0</v>
      </c>
      <c r="P56" s="23">
        <v>0</v>
      </c>
      <c r="Q56" s="24">
        <v>0</v>
      </c>
      <c r="R56" s="23">
        <v>0</v>
      </c>
      <c r="S56" s="24">
        <v>0</v>
      </c>
      <c r="T56" s="23">
        <v>0</v>
      </c>
      <c r="U56" s="24">
        <v>0</v>
      </c>
      <c r="V56" s="23">
        <v>0</v>
      </c>
      <c r="W56" s="24">
        <v>0</v>
      </c>
    </row>
    <row r="57" spans="1:23" ht="14.45" customHeight="1" x14ac:dyDescent="0.25">
      <c r="A57" s="17">
        <f t="shared" si="6"/>
        <v>2</v>
      </c>
      <c r="B57" s="18">
        <v>2651</v>
      </c>
      <c r="C57" s="100" t="str">
        <f>_xlfn.XLOOKUP(__xlnm._FilterDatabase_1571718[[#This Row],[SAPSA Number]],Table1[SAPSA number],Table1[Paid up])</f>
        <v>Y</v>
      </c>
      <c r="D57" s="39" t="str">
        <f>_xlfn.XLOOKUP(__xlnm._FilterDatabase_1571718[[#This Row],[SAPSA Number]],'DS Point summary'!A:A,'DS Point summary'!C:C)</f>
        <v>Paul Herman</v>
      </c>
      <c r="E57" s="39" t="str">
        <f>_xlfn.XLOOKUP(__xlnm._FilterDatabase_1571718[[#This Row],[SAPSA Number]],'DS Point summary'!A:A,'DS Point summary'!D:D)</f>
        <v>Leuschner</v>
      </c>
      <c r="F57" s="20" t="str">
        <f>_xlfn.XLOOKUP(__xlnm._FilterDatabase_1571718[[#This Row],[SAPSA Number]],'DS Point summary'!A:A,'DS Point summary'!E:E)</f>
        <v>PH</v>
      </c>
      <c r="G57" s="17" t="str">
        <f ca="1">_xlfn.XLOOKUP(__xlnm._FilterDatabase_1571718[[#This Row],[SAPSA Number]],'DS Point summary'!A:A,'DS Point summary'!F:F)</f>
        <v>S</v>
      </c>
      <c r="H57" s="19">
        <f ca="1">_xlfn.XLOOKUP(__xlnm._FilterDatabase_1571718[[#This Row],[SAPSA Number]],'DS Point summary'!A:A,'DS Point summary'!G:G)</f>
        <v>50</v>
      </c>
      <c r="I57" s="19" t="s">
        <v>372</v>
      </c>
      <c r="J57" s="21">
        <f t="shared" si="4"/>
        <v>0</v>
      </c>
      <c r="K57" s="22">
        <f t="shared" si="5"/>
        <v>0</v>
      </c>
      <c r="L57" s="23">
        <v>0</v>
      </c>
      <c r="M57" s="24">
        <v>0</v>
      </c>
      <c r="N57" s="23">
        <v>0</v>
      </c>
      <c r="O57" s="24">
        <v>0</v>
      </c>
      <c r="P57" s="23">
        <v>0</v>
      </c>
      <c r="Q57" s="24">
        <v>0</v>
      </c>
      <c r="R57" s="23">
        <v>0</v>
      </c>
      <c r="S57" s="24">
        <v>0</v>
      </c>
      <c r="T57" s="23">
        <v>0</v>
      </c>
      <c r="U57" s="24">
        <v>0</v>
      </c>
      <c r="V57" s="23">
        <v>0</v>
      </c>
      <c r="W57" s="24">
        <v>0</v>
      </c>
    </row>
    <row r="58" spans="1:23" ht="14.45" customHeight="1" x14ac:dyDescent="0.25">
      <c r="A58" s="17">
        <f t="shared" si="6"/>
        <v>2</v>
      </c>
      <c r="B58" s="100">
        <v>3810</v>
      </c>
      <c r="C58" s="100" t="str">
        <f>_xlfn.XLOOKUP(__xlnm._FilterDatabase_1571718[[#This Row],[SAPSA Number]],Table1[SAPSA number],Table1[Paid up])</f>
        <v>Y</v>
      </c>
      <c r="D58" s="39" t="str">
        <f>_xlfn.XLOOKUP(__xlnm._FilterDatabase_1571718[[#This Row],[SAPSA Number]],'DS Point summary'!A:A,'DS Point summary'!C:C)</f>
        <v>Roelof</v>
      </c>
      <c r="E58" s="39" t="str">
        <f>_xlfn.XLOOKUP(__xlnm._FilterDatabase_1571718[[#This Row],[SAPSA Number]],'DS Point summary'!A:A,'DS Point summary'!D:D)</f>
        <v>Liebenberg</v>
      </c>
      <c r="F58" s="20" t="str">
        <f>_xlfn.XLOOKUP(__xlnm._FilterDatabase_1571718[[#This Row],[SAPSA Number]],'DS Point summary'!A:A,'DS Point summary'!E:E)</f>
        <v>R</v>
      </c>
      <c r="G58" s="17" t="str">
        <f ca="1">_xlfn.XLOOKUP(__xlnm._FilterDatabase_1571718[[#This Row],[SAPSA Number]],'DS Point summary'!A:A,'DS Point summary'!F:F)</f>
        <v>S</v>
      </c>
      <c r="H58" s="19">
        <f ca="1">_xlfn.XLOOKUP(__xlnm._FilterDatabase_1571718[[#This Row],[SAPSA Number]],'DS Point summary'!A:A,'DS Point summary'!G:G)</f>
        <v>56</v>
      </c>
      <c r="I58" s="19" t="s">
        <v>372</v>
      </c>
      <c r="J58" s="21">
        <f t="shared" si="4"/>
        <v>0</v>
      </c>
      <c r="K58" s="22">
        <f t="shared" si="5"/>
        <v>0</v>
      </c>
      <c r="L58" s="23">
        <v>0</v>
      </c>
      <c r="M58" s="24">
        <v>0</v>
      </c>
      <c r="N58" s="23">
        <v>0</v>
      </c>
      <c r="O58" s="24">
        <v>0</v>
      </c>
      <c r="P58" s="23">
        <v>0</v>
      </c>
      <c r="Q58" s="24">
        <v>0</v>
      </c>
      <c r="R58" s="23">
        <v>0</v>
      </c>
      <c r="S58" s="24">
        <v>0</v>
      </c>
      <c r="T58" s="23">
        <v>0</v>
      </c>
      <c r="U58" s="24">
        <v>0</v>
      </c>
      <c r="V58" s="23">
        <v>0</v>
      </c>
      <c r="W58" s="24">
        <v>0</v>
      </c>
    </row>
    <row r="59" spans="1:23" ht="14.45" customHeight="1" x14ac:dyDescent="0.25">
      <c r="A59" s="17">
        <f t="shared" si="6"/>
        <v>2</v>
      </c>
      <c r="B59" s="102">
        <v>6395</v>
      </c>
      <c r="C59" s="100" t="str">
        <f>_xlfn.XLOOKUP(__xlnm._FilterDatabase_1571718[[#This Row],[SAPSA Number]],Table1[SAPSA number],Table1[Paid up])</f>
        <v>Y</v>
      </c>
      <c r="D59" s="39" t="str">
        <f>_xlfn.XLOOKUP(__xlnm._FilterDatabase_1571718[[#This Row],[SAPSA Number]],'DS Point summary'!A:A,'DS Point summary'!C:C)</f>
        <v>Andre Jacque</v>
      </c>
      <c r="E59" s="39" t="str">
        <f>_xlfn.XLOOKUP(__xlnm._FilterDatabase_1571718[[#This Row],[SAPSA Number]],'DS Point summary'!A:A,'DS Point summary'!D:D)</f>
        <v>Loubser</v>
      </c>
      <c r="F59" s="20" t="str">
        <f>_xlfn.XLOOKUP(__xlnm._FilterDatabase_1571718[[#This Row],[SAPSA Number]],'DS Point summary'!A:A,'DS Point summary'!E:E)</f>
        <v>AJP</v>
      </c>
      <c r="G59" s="17" t="str">
        <f>_xlfn.XLOOKUP(__xlnm._FilterDatabase_1571718[[#This Row],[SAPSA Number]],'DS Point summary'!A:A,'DS Point summary'!F:F)</f>
        <v>Y</v>
      </c>
      <c r="H59" s="19">
        <f>_xlfn.XLOOKUP(__xlnm._FilterDatabase_1571718[[#This Row],[SAPSA Number]],'DS Point summary'!A:A,'DS Point summary'!G:G)</f>
        <v>0</v>
      </c>
      <c r="I59" s="19" t="s">
        <v>372</v>
      </c>
      <c r="J59" s="21">
        <f t="shared" si="4"/>
        <v>0</v>
      </c>
      <c r="K59" s="22">
        <f t="shared" si="5"/>
        <v>0</v>
      </c>
      <c r="L59" s="23">
        <v>0</v>
      </c>
      <c r="M59" s="24">
        <v>0</v>
      </c>
      <c r="N59" s="23">
        <v>0</v>
      </c>
      <c r="O59" s="24">
        <v>0</v>
      </c>
      <c r="P59" s="23">
        <v>0</v>
      </c>
      <c r="Q59" s="24">
        <v>0</v>
      </c>
      <c r="R59" s="23">
        <v>0</v>
      </c>
      <c r="S59" s="24">
        <v>0</v>
      </c>
      <c r="T59" s="23">
        <v>0</v>
      </c>
      <c r="U59" s="24">
        <v>0</v>
      </c>
      <c r="V59" s="23">
        <v>0</v>
      </c>
      <c r="W59" s="24">
        <v>0</v>
      </c>
    </row>
    <row r="60" spans="1:23" ht="14.45" customHeight="1" x14ac:dyDescent="0.25">
      <c r="A60" s="17">
        <f t="shared" si="6"/>
        <v>2</v>
      </c>
      <c r="B60" s="102">
        <v>683</v>
      </c>
      <c r="C60" s="100" t="str">
        <f>_xlfn.XLOOKUP(__xlnm._FilterDatabase_1571718[[#This Row],[SAPSA Number]],Table1[SAPSA number],Table1[Paid up])</f>
        <v>Y</v>
      </c>
      <c r="D60" s="39" t="str">
        <f>_xlfn.XLOOKUP(__xlnm._FilterDatabase_1571718[[#This Row],[SAPSA Number]],'DS Point summary'!A:A,'DS Point summary'!C:C)</f>
        <v>Ivor</v>
      </c>
      <c r="E60" s="39" t="str">
        <f>_xlfn.XLOOKUP(__xlnm._FilterDatabase_1571718[[#This Row],[SAPSA Number]],'DS Point summary'!A:A,'DS Point summary'!D:D)</f>
        <v>Marais</v>
      </c>
      <c r="F60" s="20" t="str">
        <f>_xlfn.XLOOKUP(__xlnm._FilterDatabase_1571718[[#This Row],[SAPSA Number]],'DS Point summary'!A:A,'DS Point summary'!E:E)</f>
        <v>I</v>
      </c>
      <c r="G60" s="17" t="str">
        <f ca="1">_xlfn.XLOOKUP(__xlnm._FilterDatabase_1571718[[#This Row],[SAPSA Number]],'DS Point summary'!A:A,'DS Point summary'!F:F)</f>
        <v>S</v>
      </c>
      <c r="H60" s="19">
        <f ca="1">_xlfn.XLOOKUP(__xlnm._FilterDatabase_1571718[[#This Row],[SAPSA Number]],'DS Point summary'!A:A,'DS Point summary'!G:G)</f>
        <v>57</v>
      </c>
      <c r="I60" s="19" t="s">
        <v>372</v>
      </c>
      <c r="J60" s="21">
        <f t="shared" si="4"/>
        <v>0</v>
      </c>
      <c r="K60" s="22">
        <f t="shared" si="5"/>
        <v>0</v>
      </c>
      <c r="L60" s="23">
        <v>0</v>
      </c>
      <c r="M60" s="24">
        <v>0</v>
      </c>
      <c r="N60" s="23">
        <v>0</v>
      </c>
      <c r="O60" s="24">
        <v>0</v>
      </c>
      <c r="P60" s="23">
        <v>0</v>
      </c>
      <c r="Q60" s="24">
        <v>0</v>
      </c>
      <c r="R60" s="23">
        <v>0</v>
      </c>
      <c r="S60" s="24">
        <v>0</v>
      </c>
      <c r="T60" s="23">
        <v>0</v>
      </c>
      <c r="U60" s="24">
        <v>0</v>
      </c>
      <c r="V60" s="23">
        <v>0</v>
      </c>
      <c r="W60" s="24">
        <v>0</v>
      </c>
    </row>
    <row r="61" spans="1:23" ht="14.45" customHeight="1" x14ac:dyDescent="0.25">
      <c r="A61" s="17">
        <f t="shared" si="6"/>
        <v>2</v>
      </c>
      <c r="B61" s="101">
        <v>4862</v>
      </c>
      <c r="C61" s="100" t="str">
        <f>_xlfn.XLOOKUP(__xlnm._FilterDatabase_1571718[[#This Row],[SAPSA Number]],Table1[SAPSA number],Table1[Paid up])</f>
        <v>Y</v>
      </c>
      <c r="D61" s="39" t="str">
        <f>_xlfn.XLOOKUP(__xlnm._FilterDatabase_1571718[[#This Row],[SAPSA Number]],'DS Point summary'!A:A,'DS Point summary'!C:C)</f>
        <v>George Keith</v>
      </c>
      <c r="E61" s="39" t="str">
        <f>_xlfn.XLOOKUP(__xlnm._FilterDatabase_1571718[[#This Row],[SAPSA Number]],'DS Point summary'!A:A,'DS Point summary'!D:D)</f>
        <v>Marais</v>
      </c>
      <c r="F61" s="20" t="str">
        <f>_xlfn.XLOOKUP(__xlnm._FilterDatabase_1571718[[#This Row],[SAPSA Number]],'DS Point summary'!A:A,'DS Point summary'!E:E)</f>
        <v>GK</v>
      </c>
      <c r="G61" s="17" t="str">
        <f ca="1">_xlfn.XLOOKUP(__xlnm._FilterDatabase_1571718[[#This Row],[SAPSA Number]],'DS Point summary'!A:A,'DS Point summary'!F:F)</f>
        <v>S</v>
      </c>
      <c r="H61" s="19">
        <f ca="1">_xlfn.XLOOKUP(__xlnm._FilterDatabase_1571718[[#This Row],[SAPSA Number]],'DS Point summary'!A:A,'DS Point summary'!G:G)</f>
        <v>52</v>
      </c>
      <c r="I61" s="19" t="s">
        <v>372</v>
      </c>
      <c r="J61" s="21">
        <f t="shared" si="4"/>
        <v>0</v>
      </c>
      <c r="K61" s="22">
        <f t="shared" si="5"/>
        <v>0</v>
      </c>
      <c r="L61" s="23">
        <v>0</v>
      </c>
      <c r="M61" s="24">
        <v>0</v>
      </c>
      <c r="N61" s="23">
        <v>0</v>
      </c>
      <c r="O61" s="24">
        <v>0</v>
      </c>
      <c r="P61" s="23">
        <v>0</v>
      </c>
      <c r="Q61" s="24">
        <v>0</v>
      </c>
      <c r="R61" s="23">
        <v>0</v>
      </c>
      <c r="S61" s="24">
        <v>0</v>
      </c>
      <c r="T61" s="23">
        <v>0</v>
      </c>
      <c r="U61" s="24">
        <v>0</v>
      </c>
      <c r="V61" s="23">
        <v>0</v>
      </c>
      <c r="W61" s="24">
        <v>0</v>
      </c>
    </row>
    <row r="62" spans="1:23" ht="14.45" customHeight="1" x14ac:dyDescent="0.25">
      <c r="A62" s="17">
        <f t="shared" si="6"/>
        <v>2</v>
      </c>
      <c r="B62" s="102">
        <v>6966</v>
      </c>
      <c r="C62" s="100" t="str">
        <f>_xlfn.XLOOKUP(__xlnm._FilterDatabase_1571718[[#This Row],[SAPSA Number]],Table1[SAPSA number],Table1[Paid up])</f>
        <v>Y</v>
      </c>
      <c r="D62" s="39" t="str">
        <f>_xlfn.XLOOKUP(__xlnm._FilterDatabase_1571718[[#This Row],[SAPSA Number]],'DS Point summary'!A:A,'DS Point summary'!C:C)</f>
        <v>James</v>
      </c>
      <c r="E62" s="39" t="str">
        <f>_xlfn.XLOOKUP(__xlnm._FilterDatabase_1571718[[#This Row],[SAPSA Number]],'DS Point summary'!A:A,'DS Point summary'!D:D)</f>
        <v>Masonganye</v>
      </c>
      <c r="F62" s="20" t="str">
        <f>_xlfn.XLOOKUP(__xlnm._FilterDatabase_1571718[[#This Row],[SAPSA Number]],'DS Point summary'!A:A,'DS Point summary'!E:E)</f>
        <v>J</v>
      </c>
      <c r="G62" s="17" t="str">
        <f ca="1">_xlfn.XLOOKUP(__xlnm._FilterDatabase_1571718[[#This Row],[SAPSA Number]],'DS Point summary'!A:A,'DS Point summary'!F:F)</f>
        <v>S</v>
      </c>
      <c r="H62" s="19">
        <f ca="1">_xlfn.XLOOKUP(__xlnm._FilterDatabase_1571718[[#This Row],[SAPSA Number]],'DS Point summary'!A:A,'DS Point summary'!G:G)</f>
        <v>50</v>
      </c>
      <c r="I62" s="19" t="s">
        <v>372</v>
      </c>
      <c r="J62" s="21">
        <f t="shared" si="4"/>
        <v>0</v>
      </c>
      <c r="K62" s="22">
        <f t="shared" si="5"/>
        <v>0</v>
      </c>
      <c r="L62" s="23">
        <v>0</v>
      </c>
      <c r="M62" s="24">
        <v>0</v>
      </c>
      <c r="N62" s="23">
        <v>0</v>
      </c>
      <c r="O62" s="24">
        <v>0</v>
      </c>
      <c r="P62" s="23">
        <v>0</v>
      </c>
      <c r="Q62" s="24">
        <v>0</v>
      </c>
      <c r="R62" s="23">
        <v>0</v>
      </c>
      <c r="S62" s="24">
        <v>0</v>
      </c>
      <c r="T62" s="23">
        <v>0</v>
      </c>
      <c r="U62" s="24">
        <v>0</v>
      </c>
      <c r="V62" s="23">
        <v>0</v>
      </c>
      <c r="W62" s="24">
        <v>0</v>
      </c>
    </row>
    <row r="63" spans="1:23" ht="14.45" customHeight="1" x14ac:dyDescent="0.25">
      <c r="A63" s="17">
        <f t="shared" si="6"/>
        <v>2</v>
      </c>
      <c r="B63" s="27">
        <v>7132</v>
      </c>
      <c r="C63" s="100" t="str">
        <f>_xlfn.XLOOKUP(__xlnm._FilterDatabase_1571718[[#This Row],[SAPSA Number]],Table1[SAPSA number],Table1[Paid up])</f>
        <v>Y</v>
      </c>
      <c r="D63" s="39" t="str">
        <f>_xlfn.XLOOKUP(__xlnm._FilterDatabase_1571718[[#This Row],[SAPSA Number]],'DS Point summary'!A:A,'DS Point summary'!C:C)</f>
        <v>Yussuf</v>
      </c>
      <c r="E63" s="39" t="str">
        <f>_xlfn.XLOOKUP(__xlnm._FilterDatabase_1571718[[#This Row],[SAPSA Number]],'DS Point summary'!A:A,'DS Point summary'!D:D)</f>
        <v>Mayet</v>
      </c>
      <c r="F63" s="20" t="str">
        <f>_xlfn.XLOOKUP(__xlnm._FilterDatabase_1571718[[#This Row],[SAPSA Number]],'DS Point summary'!A:A,'DS Point summary'!E:E)</f>
        <v>Y</v>
      </c>
      <c r="G63" s="17" t="str">
        <f ca="1">_xlfn.XLOOKUP(__xlnm._FilterDatabase_1571718[[#This Row],[SAPSA Number]],'DS Point summary'!A:A,'DS Point summary'!F:F)</f>
        <v>GS</v>
      </c>
      <c r="H63" s="19">
        <f>_xlfn.XLOOKUP(__xlnm._FilterDatabase_1571718[[#This Row],[SAPSA Number]],'DS Point summary'!A:A,'DS Point summary'!G:G)</f>
        <v>0</v>
      </c>
      <c r="I63" s="19" t="s">
        <v>372</v>
      </c>
      <c r="J63" s="21">
        <f t="shared" si="4"/>
        <v>0</v>
      </c>
      <c r="K63" s="22">
        <f t="shared" si="5"/>
        <v>0</v>
      </c>
      <c r="L63" s="23">
        <v>0</v>
      </c>
      <c r="M63" s="24">
        <v>0</v>
      </c>
      <c r="N63" s="23">
        <v>0</v>
      </c>
      <c r="O63" s="24">
        <v>0</v>
      </c>
      <c r="P63" s="23">
        <v>0</v>
      </c>
      <c r="Q63" s="24">
        <v>0</v>
      </c>
      <c r="R63" s="23">
        <v>0</v>
      </c>
      <c r="S63" s="24">
        <v>0</v>
      </c>
      <c r="T63" s="23">
        <v>0</v>
      </c>
      <c r="U63" s="24">
        <v>0</v>
      </c>
      <c r="V63" s="23">
        <v>0</v>
      </c>
      <c r="W63" s="24">
        <v>0</v>
      </c>
    </row>
    <row r="64" spans="1:23" x14ac:dyDescent="0.25">
      <c r="A64" s="17">
        <f t="shared" si="6"/>
        <v>2</v>
      </c>
      <c r="B64" s="104">
        <v>888</v>
      </c>
      <c r="C64" s="100" t="str">
        <f>_xlfn.XLOOKUP(__xlnm._FilterDatabase_1571718[[#This Row],[SAPSA Number]],Table1[SAPSA number],Table1[Paid up])</f>
        <v>Y</v>
      </c>
      <c r="D64" s="39" t="str">
        <f>_xlfn.XLOOKUP(__xlnm._FilterDatabase_1571718[[#This Row],[SAPSA Number]],'DS Point summary'!A:A,'DS Point summary'!C:C)</f>
        <v>Yolandi Elaine</v>
      </c>
      <c r="E64" s="39" t="str">
        <f>_xlfn.XLOOKUP(__xlnm._FilterDatabase_1571718[[#This Row],[SAPSA Number]],'DS Point summary'!A:A,'DS Point summary'!D:D)</f>
        <v>McAllister</v>
      </c>
      <c r="F64" s="20" t="str">
        <f>_xlfn.XLOOKUP(__xlnm._FilterDatabase_1571718[[#This Row],[SAPSA Number]],'DS Point summary'!A:A,'DS Point summary'!E:E)</f>
        <v>YE</v>
      </c>
      <c r="G64" s="17" t="str">
        <f>_xlfn.XLOOKUP(__xlnm._FilterDatabase_1571718[[#This Row],[SAPSA Number]],'DS Point summary'!A:A,'DS Point summary'!F:F)</f>
        <v>Lady</v>
      </c>
      <c r="H64" s="19">
        <f ca="1">_xlfn.XLOOKUP(__xlnm._FilterDatabase_1571718[[#This Row],[SAPSA Number]],'DS Point summary'!A:A,'DS Point summary'!G:G)</f>
        <v>55</v>
      </c>
      <c r="I64" s="19" t="s">
        <v>372</v>
      </c>
      <c r="J64" s="21">
        <f t="shared" si="4"/>
        <v>0</v>
      </c>
      <c r="K64" s="22">
        <f t="shared" si="5"/>
        <v>0</v>
      </c>
      <c r="L64" s="23">
        <v>0</v>
      </c>
      <c r="M64" s="24">
        <v>0</v>
      </c>
      <c r="N64" s="23">
        <v>0</v>
      </c>
      <c r="O64" s="24">
        <v>0</v>
      </c>
      <c r="P64" s="23">
        <v>0</v>
      </c>
      <c r="Q64" s="24">
        <v>0</v>
      </c>
      <c r="R64" s="23">
        <v>0</v>
      </c>
      <c r="S64" s="24">
        <v>0</v>
      </c>
      <c r="T64" s="23">
        <v>0</v>
      </c>
      <c r="U64" s="24">
        <v>0</v>
      </c>
      <c r="V64" s="23">
        <v>0</v>
      </c>
      <c r="W64" s="24">
        <v>0</v>
      </c>
    </row>
    <row r="65" spans="1:23" x14ac:dyDescent="0.25">
      <c r="A65" s="17">
        <f t="shared" si="6"/>
        <v>2</v>
      </c>
      <c r="B65" s="102">
        <v>2928</v>
      </c>
      <c r="C65" s="100" t="str">
        <f>_xlfn.XLOOKUP(__xlnm._FilterDatabase_1571718[[#This Row],[SAPSA Number]],Table1[SAPSA number],Table1[Paid up])</f>
        <v>Y</v>
      </c>
      <c r="D65" s="39" t="str">
        <f>_xlfn.XLOOKUP(__xlnm._FilterDatabase_1571718[[#This Row],[SAPSA Number]],'DS Point summary'!A:A,'DS Point summary'!C:C)</f>
        <v>Delville Wood</v>
      </c>
      <c r="E65" s="39" t="str">
        <f>_xlfn.XLOOKUP(__xlnm._FilterDatabase_1571718[[#This Row],[SAPSA Number]],'DS Point summary'!A:A,'DS Point summary'!D:D)</f>
        <v>McAllister</v>
      </c>
      <c r="F65" s="20" t="str">
        <f>_xlfn.XLOOKUP(__xlnm._FilterDatabase_1571718[[#This Row],[SAPSA Number]],'DS Point summary'!A:A,'DS Point summary'!E:E)</f>
        <v>DW</v>
      </c>
      <c r="G65" s="17" t="str">
        <f ca="1">_xlfn.XLOOKUP(__xlnm._FilterDatabase_1571718[[#This Row],[SAPSA Number]],'DS Point summary'!A:A,'DS Point summary'!F:F)</f>
        <v>S</v>
      </c>
      <c r="H65" s="19">
        <f ca="1">_xlfn.XLOOKUP(__xlnm._FilterDatabase_1571718[[#This Row],[SAPSA Number]],'DS Point summary'!A:A,'DS Point summary'!G:G)</f>
        <v>58</v>
      </c>
      <c r="I65" s="19" t="s">
        <v>372</v>
      </c>
      <c r="J65" s="21">
        <f t="shared" si="4"/>
        <v>0</v>
      </c>
      <c r="K65" s="22">
        <f t="shared" si="5"/>
        <v>0</v>
      </c>
      <c r="L65" s="23">
        <v>0</v>
      </c>
      <c r="M65" s="24">
        <v>0</v>
      </c>
      <c r="N65" s="23">
        <v>0</v>
      </c>
      <c r="O65" s="24">
        <v>0</v>
      </c>
      <c r="P65" s="23">
        <v>0</v>
      </c>
      <c r="Q65" s="24">
        <v>0</v>
      </c>
      <c r="R65" s="23">
        <v>0</v>
      </c>
      <c r="S65" s="24">
        <v>0</v>
      </c>
      <c r="T65" s="23">
        <v>0</v>
      </c>
      <c r="U65" s="24">
        <v>0</v>
      </c>
      <c r="V65" s="23">
        <v>0</v>
      </c>
      <c r="W65" s="24">
        <v>0</v>
      </c>
    </row>
    <row r="66" spans="1:23" x14ac:dyDescent="0.25">
      <c r="A66" s="17">
        <f t="shared" si="6"/>
        <v>2</v>
      </c>
      <c r="B66" s="102">
        <v>851</v>
      </c>
      <c r="C66" s="100" t="str">
        <f>_xlfn.XLOOKUP(__xlnm._FilterDatabase_1571718[[#This Row],[SAPSA Number]],Table1[SAPSA number],Table1[Paid up])</f>
        <v>Y</v>
      </c>
      <c r="D66" s="39" t="str">
        <f>_xlfn.XLOOKUP(__xlnm._FilterDatabase_1571718[[#This Row],[SAPSA Number]],'DS Point summary'!A:A,'DS Point summary'!C:C)</f>
        <v>Ian David</v>
      </c>
      <c r="E66" s="39" t="str">
        <f>_xlfn.XLOOKUP(__xlnm._FilterDatabase_1571718[[#This Row],[SAPSA Number]],'DS Point summary'!A:A,'DS Point summary'!D:D)</f>
        <v>McLaren</v>
      </c>
      <c r="F66" s="20" t="str">
        <f>_xlfn.XLOOKUP(__xlnm._FilterDatabase_1571718[[#This Row],[SAPSA Number]],'DS Point summary'!A:A,'DS Point summary'!E:E)</f>
        <v>ID</v>
      </c>
      <c r="G66" s="17" t="str">
        <f ca="1">_xlfn.XLOOKUP(__xlnm._FilterDatabase_1571718[[#This Row],[SAPSA Number]],'DS Point summary'!A:A,'DS Point summary'!F:F)</f>
        <v>SS</v>
      </c>
      <c r="H66" s="19">
        <f ca="1">_xlfn.XLOOKUP(__xlnm._FilterDatabase_1571718[[#This Row],[SAPSA Number]],'DS Point summary'!A:A,'DS Point summary'!G:G)</f>
        <v>67</v>
      </c>
      <c r="I66" s="19" t="s">
        <v>372</v>
      </c>
      <c r="J66" s="21">
        <f t="shared" ref="J66:J97" si="7">(IF(L66&gt;0,1,0)+(IF(M66&gt;0,1,0))+(IF(N66&gt;0,1,0))+(IF(O66&gt;0,1,0))+(IF(P66&gt;0,1,0))+(IF(Q66&gt;0,1,0))+(IF(R66&gt;0,1,0))+(IF(S66&gt;0,1,0))+(IF(T66&gt;0,1,0))+(IF(U66&gt;0,1,0))+(IF(V66&gt;0,1,0))+(IF(W66&gt;0,1,0)))</f>
        <v>0</v>
      </c>
      <c r="K66" s="22">
        <f t="shared" ref="K66:K97" si="8">(LARGE(L66:U66,1)+LARGE(L66:U66,2)+LARGE(L66:U66,3)+LARGE(L66:U66,4)+LARGE(L66:U66,5))/5</f>
        <v>0</v>
      </c>
      <c r="L66" s="23">
        <v>0</v>
      </c>
      <c r="M66" s="24">
        <v>0</v>
      </c>
      <c r="N66" s="23">
        <v>0</v>
      </c>
      <c r="O66" s="24">
        <v>0</v>
      </c>
      <c r="P66" s="23">
        <v>0</v>
      </c>
      <c r="Q66" s="24">
        <v>0</v>
      </c>
      <c r="R66" s="23">
        <v>0</v>
      </c>
      <c r="S66" s="24">
        <v>0</v>
      </c>
      <c r="T66" s="23">
        <v>0</v>
      </c>
      <c r="U66" s="24">
        <v>0</v>
      </c>
      <c r="V66" s="23">
        <v>0</v>
      </c>
      <c r="W66" s="24">
        <v>0</v>
      </c>
    </row>
    <row r="67" spans="1:23" x14ac:dyDescent="0.25">
      <c r="A67" s="17">
        <f t="shared" si="6"/>
        <v>2</v>
      </c>
      <c r="B67" s="104">
        <v>5200</v>
      </c>
      <c r="C67" s="100" t="str">
        <f>_xlfn.XLOOKUP(__xlnm._FilterDatabase_1571718[[#This Row],[SAPSA Number]],Table1[SAPSA number],Table1[Paid up])</f>
        <v>Y</v>
      </c>
      <c r="D67" s="39" t="str">
        <f>_xlfn.XLOOKUP(__xlnm._FilterDatabase_1571718[[#This Row],[SAPSA Number]],'DS Point summary'!A:A,'DS Point summary'!C:C)</f>
        <v>Daniel</v>
      </c>
      <c r="E67" s="39" t="str">
        <f>_xlfn.XLOOKUP(__xlnm._FilterDatabase_1571718[[#This Row],[SAPSA Number]],'DS Point summary'!A:A,'DS Point summary'!D:D)</f>
        <v>McWilliam</v>
      </c>
      <c r="F67" s="20" t="str">
        <f>_xlfn.XLOOKUP(__xlnm._FilterDatabase_1571718[[#This Row],[SAPSA Number]],'DS Point summary'!A:A,'DS Point summary'!E:E)</f>
        <v>D</v>
      </c>
      <c r="G67" s="17">
        <f>_xlfn.XLOOKUP(__xlnm._FilterDatabase_1571718[[#This Row],[SAPSA Number]],'DS Point summary'!A:A,'DS Point summary'!F:F)</f>
        <v>0</v>
      </c>
      <c r="H67" s="19">
        <f ca="1">_xlfn.XLOOKUP(__xlnm._FilterDatabase_1571718[[#This Row],[SAPSA Number]],'DS Point summary'!A:A,'DS Point summary'!G:G)</f>
        <v>37</v>
      </c>
      <c r="I67" s="19" t="s">
        <v>372</v>
      </c>
      <c r="J67" s="21">
        <f t="shared" si="7"/>
        <v>0</v>
      </c>
      <c r="K67" s="22">
        <f t="shared" si="8"/>
        <v>0</v>
      </c>
      <c r="L67" s="23">
        <v>0</v>
      </c>
      <c r="M67" s="24">
        <v>0</v>
      </c>
      <c r="N67" s="23">
        <v>0</v>
      </c>
      <c r="O67" s="24">
        <v>0</v>
      </c>
      <c r="P67" s="23">
        <v>0</v>
      </c>
      <c r="Q67" s="24">
        <v>0</v>
      </c>
      <c r="R67" s="23">
        <v>0</v>
      </c>
      <c r="S67" s="24">
        <v>0</v>
      </c>
      <c r="T67" s="23">
        <v>0</v>
      </c>
      <c r="U67" s="24">
        <v>0</v>
      </c>
      <c r="V67" s="23">
        <v>0</v>
      </c>
      <c r="W67" s="24">
        <v>0</v>
      </c>
    </row>
    <row r="68" spans="1:23" x14ac:dyDescent="0.25">
      <c r="A68" s="17">
        <f t="shared" si="6"/>
        <v>2</v>
      </c>
      <c r="B68" s="102">
        <v>1771</v>
      </c>
      <c r="C68" s="100" t="str">
        <f>_xlfn.XLOOKUP(__xlnm._FilterDatabase_1571718[[#This Row],[SAPSA Number]],Table1[SAPSA number],Table1[Paid up])</f>
        <v>Y</v>
      </c>
      <c r="D68" s="39" t="str">
        <f>_xlfn.XLOOKUP(__xlnm._FilterDatabase_1571718[[#This Row],[SAPSA Number]],'DS Point summary'!A:A,'DS Point summary'!C:C)</f>
        <v>Rodney Ralph</v>
      </c>
      <c r="E68" s="39" t="str">
        <f>_xlfn.XLOOKUP(__xlnm._FilterDatabase_1571718[[#This Row],[SAPSA Number]],'DS Point summary'!A:A,'DS Point summary'!D:D)</f>
        <v>Mills</v>
      </c>
      <c r="F68" s="20" t="str">
        <f>_xlfn.XLOOKUP(__xlnm._FilterDatabase_1571718[[#This Row],[SAPSA Number]],'DS Point summary'!A:A,'DS Point summary'!E:E)</f>
        <v>RR</v>
      </c>
      <c r="G68" s="17" t="str">
        <f ca="1">_xlfn.XLOOKUP(__xlnm._FilterDatabase_1571718[[#This Row],[SAPSA Number]],'DS Point summary'!A:A,'DS Point summary'!F:F)</f>
        <v>GS</v>
      </c>
      <c r="H68" s="19">
        <f ca="1">_xlfn.XLOOKUP(__xlnm._FilterDatabase_1571718[[#This Row],[SAPSA Number]],'DS Point summary'!A:A,'DS Point summary'!G:G)</f>
        <v>80</v>
      </c>
      <c r="I68" s="19" t="s">
        <v>372</v>
      </c>
      <c r="J68" s="21">
        <f t="shared" si="7"/>
        <v>0</v>
      </c>
      <c r="K68" s="22">
        <f t="shared" si="8"/>
        <v>0</v>
      </c>
      <c r="L68" s="23">
        <v>0</v>
      </c>
      <c r="M68" s="24">
        <v>0</v>
      </c>
      <c r="N68" s="23">
        <v>0</v>
      </c>
      <c r="O68" s="24">
        <v>0</v>
      </c>
      <c r="P68" s="23">
        <v>0</v>
      </c>
      <c r="Q68" s="24">
        <v>0</v>
      </c>
      <c r="R68" s="23">
        <v>0</v>
      </c>
      <c r="S68" s="24">
        <v>0</v>
      </c>
      <c r="T68" s="23">
        <v>0</v>
      </c>
      <c r="U68" s="24">
        <v>0</v>
      </c>
      <c r="V68" s="23">
        <v>0</v>
      </c>
      <c r="W68" s="24">
        <v>0</v>
      </c>
    </row>
    <row r="69" spans="1:23" x14ac:dyDescent="0.25">
      <c r="A69" s="17">
        <f t="shared" si="6"/>
        <v>2</v>
      </c>
      <c r="B69" s="100">
        <v>1637</v>
      </c>
      <c r="C69" s="100" t="str">
        <f>_xlfn.XLOOKUP(__xlnm._FilterDatabase_1571718[[#This Row],[SAPSA Number]],Table1[SAPSA number],Table1[Paid up])</f>
        <v>Y</v>
      </c>
      <c r="D69" s="39" t="str">
        <f>_xlfn.XLOOKUP(__xlnm._FilterDatabase_1571718[[#This Row],[SAPSA Number]],'DS Point summary'!A:A,'DS Point summary'!C:C)</f>
        <v>Andre Johann Pieter</v>
      </c>
      <c r="E69" s="39" t="str">
        <f>_xlfn.XLOOKUP(__xlnm._FilterDatabase_1571718[[#This Row],[SAPSA Number]],'DS Point summary'!A:A,'DS Point summary'!D:D)</f>
        <v>Mouton</v>
      </c>
      <c r="F69" s="20" t="str">
        <f>_xlfn.XLOOKUP(__xlnm._FilterDatabase_1571718[[#This Row],[SAPSA Number]],'DS Point summary'!A:A,'DS Point summary'!E:E)</f>
        <v>AJP</v>
      </c>
      <c r="G69" s="17" t="str">
        <f ca="1">_xlfn.XLOOKUP(__xlnm._FilterDatabase_1571718[[#This Row],[SAPSA Number]],'DS Point summary'!A:A,'DS Point summary'!F:F)</f>
        <v>SS</v>
      </c>
      <c r="H69" s="19">
        <f ca="1">_xlfn.XLOOKUP(__xlnm._FilterDatabase_1571718[[#This Row],[SAPSA Number]],'DS Point summary'!A:A,'DS Point summary'!G:G)</f>
        <v>69</v>
      </c>
      <c r="I69" s="19" t="s">
        <v>372</v>
      </c>
      <c r="J69" s="21">
        <f t="shared" si="7"/>
        <v>0</v>
      </c>
      <c r="K69" s="22">
        <f t="shared" si="8"/>
        <v>0</v>
      </c>
      <c r="L69" s="23">
        <v>0</v>
      </c>
      <c r="M69" s="24">
        <v>0</v>
      </c>
      <c r="N69" s="23">
        <v>0</v>
      </c>
      <c r="O69" s="24">
        <v>0</v>
      </c>
      <c r="P69" s="23">
        <v>0</v>
      </c>
      <c r="Q69" s="24">
        <v>0</v>
      </c>
      <c r="R69" s="23">
        <v>0</v>
      </c>
      <c r="S69" s="24">
        <v>0</v>
      </c>
      <c r="T69" s="23">
        <v>0</v>
      </c>
      <c r="U69" s="24">
        <v>0</v>
      </c>
      <c r="V69" s="23">
        <v>0</v>
      </c>
      <c r="W69" s="24">
        <v>0</v>
      </c>
    </row>
    <row r="70" spans="1:23" x14ac:dyDescent="0.25">
      <c r="A70" s="17">
        <f t="shared" si="6"/>
        <v>2</v>
      </c>
      <c r="B70" s="101">
        <v>1776</v>
      </c>
      <c r="C70" s="100" t="str">
        <f>_xlfn.XLOOKUP(__xlnm._FilterDatabase_1571718[[#This Row],[SAPSA Number]],Table1[SAPSA number],Table1[Paid up])</f>
        <v>Y</v>
      </c>
      <c r="D70" s="39" t="str">
        <f>_xlfn.XLOOKUP(__xlnm._FilterDatabase_1571718[[#This Row],[SAPSA Number]],'DS Point summary'!A:A,'DS Point summary'!C:C)</f>
        <v>Leonie Christina</v>
      </c>
      <c r="E70" s="39" t="str">
        <f>_xlfn.XLOOKUP(__xlnm._FilterDatabase_1571718[[#This Row],[SAPSA Number]],'DS Point summary'!A:A,'DS Point summary'!D:D)</f>
        <v>Myburgh</v>
      </c>
      <c r="F70" s="20" t="str">
        <f>_xlfn.XLOOKUP(__xlnm._FilterDatabase_1571718[[#This Row],[SAPSA Number]],'DS Point summary'!A:A,'DS Point summary'!E:E)</f>
        <v>LC</v>
      </c>
      <c r="G70" s="17" t="str">
        <f>_xlfn.XLOOKUP(__xlnm._FilterDatabase_1571718[[#This Row],[SAPSA Number]],'DS Point summary'!A:A,'DS Point summary'!F:F)</f>
        <v>Lady</v>
      </c>
      <c r="H70" s="19">
        <f ca="1">_xlfn.XLOOKUP(__xlnm._FilterDatabase_1571718[[#This Row],[SAPSA Number]],'DS Point summary'!A:A,'DS Point summary'!G:G)</f>
        <v>54</v>
      </c>
      <c r="I70" s="19" t="s">
        <v>372</v>
      </c>
      <c r="J70" s="21">
        <f t="shared" si="7"/>
        <v>0</v>
      </c>
      <c r="K70" s="22">
        <f t="shared" si="8"/>
        <v>0</v>
      </c>
      <c r="L70" s="23">
        <v>0</v>
      </c>
      <c r="M70" s="24">
        <v>0</v>
      </c>
      <c r="N70" s="23">
        <v>0</v>
      </c>
      <c r="O70" s="24">
        <v>0</v>
      </c>
      <c r="P70" s="23">
        <v>0</v>
      </c>
      <c r="Q70" s="24">
        <v>0</v>
      </c>
      <c r="R70" s="23">
        <v>0</v>
      </c>
      <c r="S70" s="24">
        <v>0</v>
      </c>
      <c r="T70" s="23">
        <v>0</v>
      </c>
      <c r="U70" s="24">
        <v>0</v>
      </c>
      <c r="V70" s="23">
        <v>0</v>
      </c>
      <c r="W70" s="24">
        <v>0</v>
      </c>
    </row>
    <row r="71" spans="1:23" x14ac:dyDescent="0.25">
      <c r="A71" s="17">
        <f t="shared" si="6"/>
        <v>2</v>
      </c>
      <c r="B71" s="112">
        <v>7073</v>
      </c>
      <c r="C71" s="100" t="str">
        <f>_xlfn.XLOOKUP(__xlnm._FilterDatabase_1571718[[#This Row],[SAPSA Number]],Table1[SAPSA number],Table1[Paid up])</f>
        <v>Y</v>
      </c>
      <c r="D71" s="39" t="str">
        <f>_xlfn.XLOOKUP(__xlnm._FilterDatabase_1571718[[#This Row],[SAPSA Number]],'DS Point summary'!A:A,'DS Point summary'!C:C)</f>
        <v>Abraham Christoffel</v>
      </c>
      <c r="E71" s="39" t="str">
        <f>_xlfn.XLOOKUP(__xlnm._FilterDatabase_1571718[[#This Row],[SAPSA Number]],'DS Point summary'!A:A,'DS Point summary'!D:D)</f>
        <v>Naude</v>
      </c>
      <c r="F71" s="20" t="str">
        <f>_xlfn.XLOOKUP(__xlnm._FilterDatabase_1571718[[#This Row],[SAPSA Number]],'DS Point summary'!A:A,'DS Point summary'!E:E)</f>
        <v>AC</v>
      </c>
      <c r="G71" s="17" t="str">
        <f ca="1">_xlfn.XLOOKUP(__xlnm._FilterDatabase_1571718[[#This Row],[SAPSA Number]],'DS Point summary'!A:A,'DS Point summary'!F:F)</f>
        <v xml:space="preserve"> </v>
      </c>
      <c r="H71" s="19">
        <f>_xlfn.XLOOKUP(__xlnm._FilterDatabase_1571718[[#This Row],[SAPSA Number]],'DS Point summary'!A:A,'DS Point summary'!G:G)</f>
        <v>0</v>
      </c>
      <c r="I71" s="19" t="s">
        <v>372</v>
      </c>
      <c r="J71" s="21">
        <f t="shared" si="7"/>
        <v>0</v>
      </c>
      <c r="K71" s="22">
        <f t="shared" si="8"/>
        <v>0</v>
      </c>
      <c r="L71" s="23">
        <v>0</v>
      </c>
      <c r="M71" s="24">
        <v>0</v>
      </c>
      <c r="N71" s="23">
        <v>0</v>
      </c>
      <c r="O71" s="24">
        <v>0</v>
      </c>
      <c r="P71" s="23">
        <v>0</v>
      </c>
      <c r="Q71" s="24">
        <v>0</v>
      </c>
      <c r="R71" s="23">
        <v>0</v>
      </c>
      <c r="S71" s="24">
        <v>0</v>
      </c>
      <c r="T71" s="23">
        <v>0</v>
      </c>
      <c r="U71" s="24">
        <v>0</v>
      </c>
      <c r="V71" s="23">
        <v>0</v>
      </c>
      <c r="W71" s="24">
        <v>0</v>
      </c>
    </row>
    <row r="72" spans="1:23" x14ac:dyDescent="0.25">
      <c r="A72" s="17">
        <f t="shared" si="6"/>
        <v>2</v>
      </c>
      <c r="B72" s="104">
        <v>5804</v>
      </c>
      <c r="C72" s="100" t="str">
        <f>_xlfn.XLOOKUP(__xlnm._FilterDatabase_1571718[[#This Row],[SAPSA Number]],Table1[SAPSA number],Table1[Paid up])</f>
        <v>Y</v>
      </c>
      <c r="D72" s="39" t="str">
        <f>_xlfn.XLOOKUP(__xlnm._FilterDatabase_1571718[[#This Row],[SAPSA Number]],'DS Point summary'!A:A,'DS Point summary'!C:C)</f>
        <v>Louis Johannes</v>
      </c>
      <c r="E72" s="39" t="str">
        <f>_xlfn.XLOOKUP(__xlnm._FilterDatabase_1571718[[#This Row],[SAPSA Number]],'DS Point summary'!A:A,'DS Point summary'!D:D)</f>
        <v>Nel</v>
      </c>
      <c r="F72" s="20" t="str">
        <f>_xlfn.XLOOKUP(__xlnm._FilterDatabase_1571718[[#This Row],[SAPSA Number]],'DS Point summary'!A:A,'DS Point summary'!E:E)</f>
        <v>LJ</v>
      </c>
      <c r="G72" s="17" t="str">
        <f ca="1">_xlfn.XLOOKUP(__xlnm._FilterDatabase_1571718[[#This Row],[SAPSA Number]],'DS Point summary'!A:A,'DS Point summary'!F:F)</f>
        <v xml:space="preserve"> </v>
      </c>
      <c r="H72" s="19">
        <f ca="1">_xlfn.XLOOKUP(__xlnm._FilterDatabase_1571718[[#This Row],[SAPSA Number]],'DS Point summary'!A:A,'DS Point summary'!G:G)</f>
        <v>46</v>
      </c>
      <c r="I72" s="19" t="s">
        <v>372</v>
      </c>
      <c r="J72" s="21">
        <f t="shared" si="7"/>
        <v>0</v>
      </c>
      <c r="K72" s="22">
        <f t="shared" si="8"/>
        <v>0</v>
      </c>
      <c r="L72" s="23">
        <v>0</v>
      </c>
      <c r="M72" s="24">
        <v>0</v>
      </c>
      <c r="N72" s="23">
        <v>0</v>
      </c>
      <c r="O72" s="24">
        <v>0</v>
      </c>
      <c r="P72" s="23">
        <v>0</v>
      </c>
      <c r="Q72" s="24">
        <v>0</v>
      </c>
      <c r="R72" s="23">
        <v>0</v>
      </c>
      <c r="S72" s="24">
        <v>0</v>
      </c>
      <c r="T72" s="23">
        <v>0</v>
      </c>
      <c r="U72" s="24">
        <v>0</v>
      </c>
      <c r="V72" s="23">
        <v>0</v>
      </c>
      <c r="W72" s="24">
        <v>0</v>
      </c>
    </row>
    <row r="73" spans="1:23" x14ac:dyDescent="0.25">
      <c r="A73" s="31">
        <f t="shared" si="6"/>
        <v>2</v>
      </c>
      <c r="B73" s="105">
        <v>400</v>
      </c>
      <c r="C73" s="100" t="str">
        <f>_xlfn.XLOOKUP(__xlnm._FilterDatabase_1571718[[#This Row],[SAPSA Number]],Table1[SAPSA number],Table1[Paid up])</f>
        <v>Y</v>
      </c>
      <c r="D73" s="39" t="str">
        <f>_xlfn.XLOOKUP(__xlnm._FilterDatabase_1571718[[#This Row],[SAPSA Number]],'DS Point summary'!A:A,'DS Point summary'!C:C)</f>
        <v>Sean Michael</v>
      </c>
      <c r="E73" s="39" t="str">
        <f>_xlfn.XLOOKUP(__xlnm._FilterDatabase_1571718[[#This Row],[SAPSA Number]],'DS Point summary'!A:A,'DS Point summary'!D:D)</f>
        <v>O'Donovan</v>
      </c>
      <c r="F73" s="20" t="str">
        <f>_xlfn.XLOOKUP(__xlnm._FilterDatabase_1571718[[#This Row],[SAPSA Number]],'DS Point summary'!A:A,'DS Point summary'!E:E)</f>
        <v>SM</v>
      </c>
      <c r="G73" s="17" t="str">
        <f ca="1">_xlfn.XLOOKUP(__xlnm._FilterDatabase_1571718[[#This Row],[SAPSA Number]],'DS Point summary'!A:A,'DS Point summary'!F:F)</f>
        <v>S</v>
      </c>
      <c r="H73" s="19">
        <f ca="1">_xlfn.XLOOKUP(__xlnm._FilterDatabase_1571718[[#This Row],[SAPSA Number]],'DS Point summary'!A:A,'DS Point summary'!G:G)</f>
        <v>59</v>
      </c>
      <c r="I73" s="19" t="s">
        <v>372</v>
      </c>
      <c r="J73" s="34">
        <f t="shared" si="7"/>
        <v>0</v>
      </c>
      <c r="K73" s="22">
        <f t="shared" si="8"/>
        <v>0</v>
      </c>
      <c r="L73" s="23">
        <v>0</v>
      </c>
      <c r="M73" s="24">
        <v>0</v>
      </c>
      <c r="N73" s="23">
        <v>0</v>
      </c>
      <c r="O73" s="24">
        <v>0</v>
      </c>
      <c r="P73" s="23">
        <v>0</v>
      </c>
      <c r="Q73" s="24">
        <v>0</v>
      </c>
      <c r="R73" s="23">
        <v>0</v>
      </c>
      <c r="S73" s="24">
        <v>0</v>
      </c>
      <c r="T73" s="23">
        <v>0</v>
      </c>
      <c r="U73" s="24">
        <v>0</v>
      </c>
      <c r="V73" s="23">
        <v>0</v>
      </c>
      <c r="W73" s="24">
        <v>0</v>
      </c>
    </row>
    <row r="74" spans="1:23" x14ac:dyDescent="0.25">
      <c r="A74" s="31">
        <f t="shared" si="6"/>
        <v>2</v>
      </c>
      <c r="B74" s="105">
        <v>401</v>
      </c>
      <c r="C74" s="100" t="str">
        <f>_xlfn.XLOOKUP(__xlnm._FilterDatabase_1571718[[#This Row],[SAPSA Number]],Table1[SAPSA number],Table1[Paid up])</f>
        <v>Y</v>
      </c>
      <c r="D74" s="39" t="str">
        <f>_xlfn.XLOOKUP(__xlnm._FilterDatabase_1571718[[#This Row],[SAPSA Number]],'DS Point summary'!A:A,'DS Point summary'!C:C)</f>
        <v>Sebella</v>
      </c>
      <c r="E74" s="39" t="str">
        <f>_xlfn.XLOOKUP(__xlnm._FilterDatabase_1571718[[#This Row],[SAPSA Number]],'DS Point summary'!A:A,'DS Point summary'!D:D)</f>
        <v>O'Donovan</v>
      </c>
      <c r="F74" s="20" t="str">
        <f>_xlfn.XLOOKUP(__xlnm._FilterDatabase_1571718[[#This Row],[SAPSA Number]],'DS Point summary'!A:A,'DS Point summary'!E:E)</f>
        <v>S</v>
      </c>
      <c r="G74" s="17" t="str">
        <f>_xlfn.XLOOKUP(__xlnm._FilterDatabase_1571718[[#This Row],[SAPSA Number]],'DS Point summary'!A:A,'DS Point summary'!F:F)</f>
        <v>Lady</v>
      </c>
      <c r="H74" s="19">
        <f ca="1">_xlfn.XLOOKUP(__xlnm._FilterDatabase_1571718[[#This Row],[SAPSA Number]],'DS Point summary'!A:A,'DS Point summary'!G:G)</f>
        <v>69</v>
      </c>
      <c r="I74" s="19" t="s">
        <v>372</v>
      </c>
      <c r="J74" s="34">
        <f t="shared" si="7"/>
        <v>0</v>
      </c>
      <c r="K74" s="22">
        <f t="shared" si="8"/>
        <v>0</v>
      </c>
      <c r="L74" s="23">
        <v>0</v>
      </c>
      <c r="M74" s="24">
        <v>0</v>
      </c>
      <c r="N74" s="23">
        <v>0</v>
      </c>
      <c r="O74" s="24">
        <v>0</v>
      </c>
      <c r="P74" s="23">
        <v>0</v>
      </c>
      <c r="Q74" s="24">
        <v>0</v>
      </c>
      <c r="R74" s="23">
        <v>0</v>
      </c>
      <c r="S74" s="24">
        <v>0</v>
      </c>
      <c r="T74" s="23">
        <v>0</v>
      </c>
      <c r="U74" s="24">
        <v>0</v>
      </c>
      <c r="V74" s="23">
        <v>0</v>
      </c>
      <c r="W74" s="24">
        <v>0</v>
      </c>
    </row>
    <row r="75" spans="1:23" x14ac:dyDescent="0.25">
      <c r="A75" s="31">
        <f t="shared" si="6"/>
        <v>2</v>
      </c>
      <c r="B75" s="105">
        <v>250</v>
      </c>
      <c r="C75" s="100" t="str">
        <f>_xlfn.XLOOKUP(__xlnm._FilterDatabase_1571718[[#This Row],[SAPSA Number]],Table1[SAPSA number],Table1[Paid up])</f>
        <v>Y</v>
      </c>
      <c r="D75" s="39" t="str">
        <f>_xlfn.XLOOKUP(__xlnm._FilterDatabase_1571718[[#This Row],[SAPSA Number]],'DS Point summary'!A:A,'DS Point summary'!C:C)</f>
        <v>Adriano Walter</v>
      </c>
      <c r="E75" s="39" t="str">
        <f>_xlfn.XLOOKUP(__xlnm._FilterDatabase_1571718[[#This Row],[SAPSA Number]],'DS Point summary'!A:A,'DS Point summary'!D:D)</f>
        <v>Paschini</v>
      </c>
      <c r="F75" s="20" t="str">
        <f>_xlfn.XLOOKUP(__xlnm._FilterDatabase_1571718[[#This Row],[SAPSA Number]],'DS Point summary'!A:A,'DS Point summary'!E:E)</f>
        <v>AW</v>
      </c>
      <c r="G75" s="17" t="str">
        <f ca="1">_xlfn.XLOOKUP(__xlnm._FilterDatabase_1571718[[#This Row],[SAPSA Number]],'DS Point summary'!A:A,'DS Point summary'!F:F)</f>
        <v>SS</v>
      </c>
      <c r="H75" s="19">
        <f ca="1">_xlfn.XLOOKUP(__xlnm._FilterDatabase_1571718[[#This Row],[SAPSA Number]],'DS Point summary'!A:A,'DS Point summary'!G:G)</f>
        <v>65</v>
      </c>
      <c r="I75" s="19" t="s">
        <v>372</v>
      </c>
      <c r="J75" s="34">
        <f t="shared" si="7"/>
        <v>0</v>
      </c>
      <c r="K75" s="22">
        <f t="shared" si="8"/>
        <v>0</v>
      </c>
      <c r="L75" s="23">
        <v>0</v>
      </c>
      <c r="M75" s="24">
        <v>0</v>
      </c>
      <c r="N75" s="23">
        <v>0</v>
      </c>
      <c r="O75" s="24">
        <v>0</v>
      </c>
      <c r="P75" s="23">
        <v>0</v>
      </c>
      <c r="Q75" s="24">
        <v>0</v>
      </c>
      <c r="R75" s="23">
        <v>0</v>
      </c>
      <c r="S75" s="24">
        <v>0</v>
      </c>
      <c r="T75" s="23">
        <v>0</v>
      </c>
      <c r="U75" s="24">
        <v>0</v>
      </c>
      <c r="V75" s="23">
        <v>0</v>
      </c>
      <c r="W75" s="24">
        <v>0</v>
      </c>
    </row>
    <row r="76" spans="1:23" x14ac:dyDescent="0.25">
      <c r="A76" s="31">
        <f t="shared" si="6"/>
        <v>2</v>
      </c>
      <c r="B76" s="106">
        <v>6633</v>
      </c>
      <c r="C76" s="100" t="str">
        <f>_xlfn.XLOOKUP(__xlnm._FilterDatabase_1571718[[#This Row],[SAPSA Number]],Table1[SAPSA number],Table1[Paid up])</f>
        <v>Y</v>
      </c>
      <c r="D76" s="39" t="str">
        <f>_xlfn.XLOOKUP(__xlnm._FilterDatabase_1571718[[#This Row],[SAPSA Number]],'DS Point summary'!A:A,'DS Point summary'!C:C)</f>
        <v>Allessandro Raffaele</v>
      </c>
      <c r="E76" s="39" t="str">
        <f>_xlfn.XLOOKUP(__xlnm._FilterDatabase_1571718[[#This Row],[SAPSA Number]],'DS Point summary'!A:A,'DS Point summary'!D:D)</f>
        <v>Paschini</v>
      </c>
      <c r="F76" s="20" t="str">
        <f>_xlfn.XLOOKUP(__xlnm._FilterDatabase_1571718[[#This Row],[SAPSA Number]],'DS Point summary'!A:A,'DS Point summary'!E:E)</f>
        <v>AR</v>
      </c>
      <c r="G76" s="17" t="str">
        <f ca="1">_xlfn.XLOOKUP(__xlnm._FilterDatabase_1571718[[#This Row],[SAPSA Number]],'DS Point summary'!A:A,'DS Point summary'!F:F)</f>
        <v xml:space="preserve"> </v>
      </c>
      <c r="H76" s="19">
        <f ca="1">_xlfn.XLOOKUP(__xlnm._FilterDatabase_1571718[[#This Row],[SAPSA Number]],'DS Point summary'!A:A,'DS Point summary'!G:G)</f>
        <v>24</v>
      </c>
      <c r="I76" s="19" t="s">
        <v>372</v>
      </c>
      <c r="J76" s="34">
        <f t="shared" si="7"/>
        <v>0</v>
      </c>
      <c r="K76" s="22">
        <f t="shared" si="8"/>
        <v>0</v>
      </c>
      <c r="L76" s="23">
        <v>0</v>
      </c>
      <c r="M76" s="24">
        <v>0</v>
      </c>
      <c r="N76" s="23">
        <v>0</v>
      </c>
      <c r="O76" s="24">
        <v>0</v>
      </c>
      <c r="P76" s="23">
        <v>0</v>
      </c>
      <c r="Q76" s="24">
        <v>0</v>
      </c>
      <c r="R76" s="23">
        <v>0</v>
      </c>
      <c r="S76" s="24">
        <v>0</v>
      </c>
      <c r="T76" s="23">
        <v>0</v>
      </c>
      <c r="U76" s="24">
        <v>0</v>
      </c>
      <c r="V76" s="23">
        <v>0</v>
      </c>
      <c r="W76" s="24">
        <v>0</v>
      </c>
    </row>
    <row r="77" spans="1:23" x14ac:dyDescent="0.25">
      <c r="A77" s="31">
        <f>RANK(K77,K$2:K$145,0)</f>
        <v>2</v>
      </c>
      <c r="B77" s="134">
        <v>7074</v>
      </c>
      <c r="C77" s="100" t="str">
        <f>_xlfn.XLOOKUP(__xlnm._FilterDatabase_1571718[[#This Row],[SAPSA Number]],Table1[SAPSA number],Table1[Paid up])</f>
        <v>Y</v>
      </c>
      <c r="D77" s="39" t="str">
        <f>_xlfn.XLOOKUP(__xlnm._FilterDatabase_1571718[[#This Row],[SAPSA Number]],'DS Point summary'!A:A,'DS Point summary'!C:C)</f>
        <v>Christoffel</v>
      </c>
      <c r="E77" s="39" t="str">
        <f>_xlfn.XLOOKUP(__xlnm._FilterDatabase_1571718[[#This Row],[SAPSA Number]],'DS Point summary'!A:A,'DS Point summary'!D:D)</f>
        <v>Pretorius</v>
      </c>
      <c r="F77" s="20" t="str">
        <f>_xlfn.XLOOKUP(__xlnm._FilterDatabase_1571718[[#This Row],[SAPSA Number]],'DS Point summary'!A:A,'DS Point summary'!E:E)</f>
        <v>C</v>
      </c>
      <c r="G77" s="17" t="str">
        <f ca="1">_xlfn.XLOOKUP(__xlnm._FilterDatabase_1571718[[#This Row],[SAPSA Number]],'DS Point summary'!A:A,'DS Point summary'!F:F)</f>
        <v xml:space="preserve"> </v>
      </c>
      <c r="H77" s="19">
        <f>_xlfn.XLOOKUP(__xlnm._FilterDatabase_1571718[[#This Row],[SAPSA Number]],'DS Point summary'!A:A,'DS Point summary'!G:G)</f>
        <v>0</v>
      </c>
      <c r="I77" s="19" t="s">
        <v>372</v>
      </c>
      <c r="J77" s="34">
        <f t="shared" si="7"/>
        <v>0</v>
      </c>
      <c r="K77" s="22">
        <f t="shared" si="8"/>
        <v>0</v>
      </c>
      <c r="L77" s="23">
        <v>0</v>
      </c>
      <c r="M77" s="24">
        <v>0</v>
      </c>
      <c r="N77" s="23">
        <v>0</v>
      </c>
      <c r="O77" s="24">
        <v>0</v>
      </c>
      <c r="P77" s="23">
        <v>0</v>
      </c>
      <c r="Q77" s="24">
        <v>0</v>
      </c>
      <c r="R77" s="23">
        <v>0</v>
      </c>
      <c r="S77" s="24">
        <v>0</v>
      </c>
      <c r="T77" s="23">
        <v>0</v>
      </c>
      <c r="U77" s="24">
        <v>0</v>
      </c>
      <c r="V77" s="23">
        <v>0</v>
      </c>
      <c r="W77" s="24">
        <v>0</v>
      </c>
    </row>
    <row r="78" spans="1:23" x14ac:dyDescent="0.25">
      <c r="A78" s="31">
        <f t="shared" ref="A78:A121" si="9">RANK(K78,K$2:K$141,0)</f>
        <v>2</v>
      </c>
      <c r="B78" s="105">
        <v>2950</v>
      </c>
      <c r="C78" s="100" t="str">
        <f>_xlfn.XLOOKUP(__xlnm._FilterDatabase_1571718[[#This Row],[SAPSA Number]],Table1[SAPSA number],Table1[Paid up])</f>
        <v>Y</v>
      </c>
      <c r="D78" s="39" t="str">
        <f>_xlfn.XLOOKUP(__xlnm._FilterDatabase_1571718[[#This Row],[SAPSA Number]],'DS Point summary'!A:A,'DS Point summary'!C:C)</f>
        <v>Renier Jansen</v>
      </c>
      <c r="E78" s="39" t="str">
        <f>_xlfn.XLOOKUP(__xlnm._FilterDatabase_1571718[[#This Row],[SAPSA Number]],'DS Point summary'!A:A,'DS Point summary'!D:D)</f>
        <v>Reynders</v>
      </c>
      <c r="F78" s="20" t="str">
        <f>_xlfn.XLOOKUP(__xlnm._FilterDatabase_1571718[[#This Row],[SAPSA Number]],'DS Point summary'!A:A,'DS Point summary'!E:E)</f>
        <v>RJ</v>
      </c>
      <c r="G78" s="17" t="str">
        <f ca="1">_xlfn.XLOOKUP(__xlnm._FilterDatabase_1571718[[#This Row],[SAPSA Number]],'DS Point summary'!A:A,'DS Point summary'!F:F)</f>
        <v xml:space="preserve"> </v>
      </c>
      <c r="H78" s="19">
        <f ca="1">_xlfn.XLOOKUP(__xlnm._FilterDatabase_1571718[[#This Row],[SAPSA Number]],'DS Point summary'!A:A,'DS Point summary'!G:G)</f>
        <v>45</v>
      </c>
      <c r="I78" s="19" t="s">
        <v>372</v>
      </c>
      <c r="J78" s="34">
        <f t="shared" si="7"/>
        <v>0</v>
      </c>
      <c r="K78" s="22">
        <f t="shared" si="8"/>
        <v>0</v>
      </c>
      <c r="L78" s="23">
        <v>0</v>
      </c>
      <c r="M78" s="24">
        <v>0</v>
      </c>
      <c r="N78" s="23">
        <v>0</v>
      </c>
      <c r="O78" s="24">
        <v>0</v>
      </c>
      <c r="P78" s="23">
        <v>0</v>
      </c>
      <c r="Q78" s="24">
        <v>0</v>
      </c>
      <c r="R78" s="23">
        <v>0</v>
      </c>
      <c r="S78" s="24">
        <v>0</v>
      </c>
      <c r="T78" s="23">
        <v>0</v>
      </c>
      <c r="U78" s="24">
        <v>0</v>
      </c>
      <c r="V78" s="23">
        <v>0</v>
      </c>
      <c r="W78" s="24">
        <v>0</v>
      </c>
    </row>
    <row r="79" spans="1:23" x14ac:dyDescent="0.25">
      <c r="A79" s="35">
        <f t="shared" si="9"/>
        <v>2</v>
      </c>
      <c r="B79" s="105">
        <v>1929</v>
      </c>
      <c r="C79" s="100" t="str">
        <f>_xlfn.XLOOKUP(__xlnm._FilterDatabase_1571718[[#This Row],[SAPSA Number]],Table1[SAPSA number],Table1[Paid up])</f>
        <v>Y</v>
      </c>
      <c r="D79" s="39" t="str">
        <f>_xlfn.XLOOKUP(__xlnm._FilterDatabase_1571718[[#This Row],[SAPSA Number]],'DS Point summary'!A:A,'DS Point summary'!C:C)</f>
        <v>Chris</v>
      </c>
      <c r="E79" s="39" t="str">
        <f>_xlfn.XLOOKUP(__xlnm._FilterDatabase_1571718[[#This Row],[SAPSA Number]],'DS Point summary'!A:A,'DS Point summary'!D:D)</f>
        <v>Ridout</v>
      </c>
      <c r="F79" s="20" t="str">
        <f>_xlfn.XLOOKUP(__xlnm._FilterDatabase_1571718[[#This Row],[SAPSA Number]],'DS Point summary'!A:A,'DS Point summary'!E:E)</f>
        <v>CJ</v>
      </c>
      <c r="G79" s="17" t="str">
        <f ca="1">_xlfn.XLOOKUP(__xlnm._FilterDatabase_1571718[[#This Row],[SAPSA Number]],'DS Point summary'!A:A,'DS Point summary'!F:F)</f>
        <v xml:space="preserve"> </v>
      </c>
      <c r="H79" s="19">
        <f ca="1">_xlfn.XLOOKUP(__xlnm._FilterDatabase_1571718[[#This Row],[SAPSA Number]],'DS Point summary'!A:A,'DS Point summary'!G:G)</f>
        <v>43</v>
      </c>
      <c r="I79" s="19" t="s">
        <v>372</v>
      </c>
      <c r="J79" s="34">
        <f t="shared" si="7"/>
        <v>0</v>
      </c>
      <c r="K79" s="22">
        <f t="shared" si="8"/>
        <v>0</v>
      </c>
      <c r="L79" s="23">
        <v>0</v>
      </c>
      <c r="M79" s="24">
        <v>0</v>
      </c>
      <c r="N79" s="23">
        <v>0</v>
      </c>
      <c r="O79" s="24">
        <v>0</v>
      </c>
      <c r="P79" s="23">
        <v>0</v>
      </c>
      <c r="Q79" s="24">
        <v>0</v>
      </c>
      <c r="R79" s="23">
        <v>0</v>
      </c>
      <c r="S79" s="24">
        <v>0</v>
      </c>
      <c r="T79" s="23">
        <v>0</v>
      </c>
      <c r="U79" s="24">
        <v>0</v>
      </c>
      <c r="V79" s="23">
        <v>0</v>
      </c>
      <c r="W79" s="24">
        <v>0</v>
      </c>
    </row>
    <row r="80" spans="1:23" x14ac:dyDescent="0.25">
      <c r="A80" s="35">
        <f t="shared" si="9"/>
        <v>2</v>
      </c>
      <c r="B80" s="107">
        <v>1838</v>
      </c>
      <c r="C80" s="100" t="str">
        <f>_xlfn.XLOOKUP(__xlnm._FilterDatabase_1571718[[#This Row],[SAPSA Number]],Table1[SAPSA number],Table1[Paid up])</f>
        <v>Y</v>
      </c>
      <c r="D80" s="39" t="str">
        <f>_xlfn.XLOOKUP(__xlnm._FilterDatabase_1571718[[#This Row],[SAPSA Number]],'DS Point summary'!A:A,'DS Point summary'!C:C)</f>
        <v>Laurence Talbot</v>
      </c>
      <c r="E80" s="39" t="str">
        <f>_xlfn.XLOOKUP(__xlnm._FilterDatabase_1571718[[#This Row],[SAPSA Number]],'DS Point summary'!A:A,'DS Point summary'!D:D)</f>
        <v>Rowland</v>
      </c>
      <c r="F80" s="20" t="str">
        <f>_xlfn.XLOOKUP(__xlnm._FilterDatabase_1571718[[#This Row],[SAPSA Number]],'DS Point summary'!A:A,'DS Point summary'!E:E)</f>
        <v>LT</v>
      </c>
      <c r="G80" s="17" t="str">
        <f ca="1">_xlfn.XLOOKUP(__xlnm._FilterDatabase_1571718[[#This Row],[SAPSA Number]],'DS Point summary'!A:A,'DS Point summary'!F:F)</f>
        <v>S</v>
      </c>
      <c r="H80" s="19">
        <f ca="1">_xlfn.XLOOKUP(__xlnm._FilterDatabase_1571718[[#This Row],[SAPSA Number]],'DS Point summary'!A:A,'DS Point summary'!G:G)</f>
        <v>51</v>
      </c>
      <c r="I80" s="19" t="s">
        <v>372</v>
      </c>
      <c r="J80" s="34">
        <f t="shared" si="7"/>
        <v>0</v>
      </c>
      <c r="K80" s="22">
        <f t="shared" si="8"/>
        <v>0</v>
      </c>
      <c r="L80" s="23">
        <v>0</v>
      </c>
      <c r="M80" s="24">
        <v>0</v>
      </c>
      <c r="N80" s="23">
        <v>0</v>
      </c>
      <c r="O80" s="24">
        <v>0</v>
      </c>
      <c r="P80" s="23">
        <v>0</v>
      </c>
      <c r="Q80" s="24">
        <v>0</v>
      </c>
      <c r="R80" s="23">
        <v>0</v>
      </c>
      <c r="S80" s="24">
        <v>0</v>
      </c>
      <c r="T80" s="23">
        <v>0</v>
      </c>
      <c r="U80" s="24">
        <v>0</v>
      </c>
      <c r="V80" s="23">
        <v>0</v>
      </c>
      <c r="W80" s="24">
        <v>0</v>
      </c>
    </row>
    <row r="81" spans="1:23" x14ac:dyDescent="0.25">
      <c r="A81" s="35">
        <f t="shared" si="9"/>
        <v>2</v>
      </c>
      <c r="B81" s="105">
        <v>3703</v>
      </c>
      <c r="C81" s="100" t="str">
        <f>_xlfn.XLOOKUP(__xlnm._FilterDatabase_1571718[[#This Row],[SAPSA Number]],Table1[SAPSA number],Table1[Paid up])</f>
        <v>Y</v>
      </c>
      <c r="D81" s="39" t="str">
        <f>_xlfn.XLOOKUP(__xlnm._FilterDatabase_1571718[[#This Row],[SAPSA Number]],'DS Point summary'!A:A,'DS Point summary'!C:C)</f>
        <v>Gregory Andrew</v>
      </c>
      <c r="E81" s="39" t="str">
        <f>_xlfn.XLOOKUP(__xlnm._FilterDatabase_1571718[[#This Row],[SAPSA Number]],'DS Point summary'!A:A,'DS Point summary'!D:D)</f>
        <v>Salzwedel</v>
      </c>
      <c r="F81" s="20" t="str">
        <f>_xlfn.XLOOKUP(__xlnm._FilterDatabase_1571718[[#This Row],[SAPSA Number]],'DS Point summary'!A:A,'DS Point summary'!E:E)</f>
        <v>G</v>
      </c>
      <c r="G81" s="17" t="str">
        <f ca="1">_xlfn.XLOOKUP(__xlnm._FilterDatabase_1571718[[#This Row],[SAPSA Number]],'DS Point summary'!A:A,'DS Point summary'!F:F)</f>
        <v>S</v>
      </c>
      <c r="H81" s="19">
        <f ca="1">_xlfn.XLOOKUP(__xlnm._FilterDatabase_1571718[[#This Row],[SAPSA Number]],'DS Point summary'!A:A,'DS Point summary'!G:G)</f>
        <v>55</v>
      </c>
      <c r="I81" s="19" t="s">
        <v>372</v>
      </c>
      <c r="J81" s="34">
        <f t="shared" si="7"/>
        <v>0</v>
      </c>
      <c r="K81" s="22">
        <f t="shared" si="8"/>
        <v>0</v>
      </c>
      <c r="L81" s="23">
        <v>0</v>
      </c>
      <c r="M81" s="24">
        <v>0</v>
      </c>
      <c r="N81" s="23">
        <v>0</v>
      </c>
      <c r="O81" s="24">
        <v>0</v>
      </c>
      <c r="P81" s="23">
        <v>0</v>
      </c>
      <c r="Q81" s="24">
        <v>0</v>
      </c>
      <c r="R81" s="23">
        <v>0</v>
      </c>
      <c r="S81" s="24">
        <v>0</v>
      </c>
      <c r="T81" s="23">
        <v>0</v>
      </c>
      <c r="U81" s="24">
        <v>0</v>
      </c>
      <c r="V81" s="23">
        <v>0</v>
      </c>
      <c r="W81" s="24">
        <v>0</v>
      </c>
    </row>
    <row r="82" spans="1:23" x14ac:dyDescent="0.25">
      <c r="A82" s="35">
        <f t="shared" si="9"/>
        <v>2</v>
      </c>
      <c r="B82" s="105">
        <v>3822</v>
      </c>
      <c r="C82" s="100" t="str">
        <f>_xlfn.XLOOKUP(__xlnm._FilterDatabase_1571718[[#This Row],[SAPSA Number]],Table1[SAPSA number],Table1[Paid up])</f>
        <v>Y</v>
      </c>
      <c r="D82" s="39" t="str">
        <f>_xlfn.XLOOKUP(__xlnm._FilterDatabase_1571718[[#This Row],[SAPSA Number]],'DS Point summary'!A:A,'DS Point summary'!C:C)</f>
        <v>Wayne Erald</v>
      </c>
      <c r="E82" s="39" t="str">
        <f>_xlfn.XLOOKUP(__xlnm._FilterDatabase_1571718[[#This Row],[SAPSA Number]],'DS Point summary'!A:A,'DS Point summary'!D:D)</f>
        <v>Schmidt</v>
      </c>
      <c r="F82" s="20" t="str">
        <f>_xlfn.XLOOKUP(__xlnm._FilterDatabase_1571718[[#This Row],[SAPSA Number]],'DS Point summary'!A:A,'DS Point summary'!E:E)</f>
        <v>WE</v>
      </c>
      <c r="G82" s="17" t="str">
        <f ca="1">_xlfn.XLOOKUP(__xlnm._FilterDatabase_1571718[[#This Row],[SAPSA Number]],'DS Point summary'!A:A,'DS Point summary'!F:F)</f>
        <v>S</v>
      </c>
      <c r="H82" s="19">
        <f ca="1">_xlfn.XLOOKUP(__xlnm._FilterDatabase_1571718[[#This Row],[SAPSA Number]],'DS Point summary'!A:A,'DS Point summary'!G:G)</f>
        <v>51</v>
      </c>
      <c r="I82" s="19" t="s">
        <v>372</v>
      </c>
      <c r="J82" s="34">
        <f t="shared" si="7"/>
        <v>0</v>
      </c>
      <c r="K82" s="22">
        <f t="shared" si="8"/>
        <v>0</v>
      </c>
      <c r="L82" s="23">
        <v>0</v>
      </c>
      <c r="M82" s="24">
        <v>0</v>
      </c>
      <c r="N82" s="23">
        <v>0</v>
      </c>
      <c r="O82" s="24">
        <v>0</v>
      </c>
      <c r="P82" s="23">
        <v>0</v>
      </c>
      <c r="Q82" s="24">
        <v>0</v>
      </c>
      <c r="R82" s="23">
        <v>0</v>
      </c>
      <c r="S82" s="24">
        <v>0</v>
      </c>
      <c r="T82" s="23">
        <v>0</v>
      </c>
      <c r="U82" s="24">
        <v>0</v>
      </c>
      <c r="V82" s="23">
        <v>0</v>
      </c>
      <c r="W82" s="24">
        <v>0</v>
      </c>
    </row>
    <row r="83" spans="1:23" x14ac:dyDescent="0.25">
      <c r="A83" s="35">
        <f t="shared" si="9"/>
        <v>2</v>
      </c>
      <c r="B83" s="105">
        <v>4966</v>
      </c>
      <c r="C83" s="100" t="str">
        <f>_xlfn.XLOOKUP(__xlnm._FilterDatabase_1571718[[#This Row],[SAPSA Number]],Table1[SAPSA number],Table1[Paid up])</f>
        <v>Y</v>
      </c>
      <c r="D83" s="39" t="str">
        <f>_xlfn.XLOOKUP(__xlnm._FilterDatabase_1571718[[#This Row],[SAPSA Number]],'DS Point summary'!A:A,'DS Point summary'!C:C)</f>
        <v>Costantinos</v>
      </c>
      <c r="E83" s="39" t="str">
        <f>_xlfn.XLOOKUP(__xlnm._FilterDatabase_1571718[[#This Row],[SAPSA Number]],'DS Point summary'!A:A,'DS Point summary'!D:D)</f>
        <v>Seindis</v>
      </c>
      <c r="F83" s="20" t="str">
        <f>_xlfn.XLOOKUP(__xlnm._FilterDatabase_1571718[[#This Row],[SAPSA Number]],'DS Point summary'!A:A,'DS Point summary'!E:E)</f>
        <v>C</v>
      </c>
      <c r="G83" s="17" t="str">
        <f ca="1">_xlfn.XLOOKUP(__xlnm._FilterDatabase_1571718[[#This Row],[SAPSA Number]],'DS Point summary'!A:A,'DS Point summary'!F:F)</f>
        <v xml:space="preserve"> </v>
      </c>
      <c r="H83" s="19">
        <f ca="1">_xlfn.XLOOKUP(__xlnm._FilterDatabase_1571718[[#This Row],[SAPSA Number]],'DS Point summary'!A:A,'DS Point summary'!G:G)</f>
        <v>35</v>
      </c>
      <c r="I83" s="19" t="s">
        <v>372</v>
      </c>
      <c r="J83" s="34">
        <f t="shared" si="7"/>
        <v>0</v>
      </c>
      <c r="K83" s="22">
        <f t="shared" si="8"/>
        <v>0</v>
      </c>
      <c r="L83" s="23">
        <v>0</v>
      </c>
      <c r="M83" s="24">
        <v>0</v>
      </c>
      <c r="N83" s="23">
        <v>0</v>
      </c>
      <c r="O83" s="24">
        <v>0</v>
      </c>
      <c r="P83" s="23">
        <v>0</v>
      </c>
      <c r="Q83" s="24">
        <v>0</v>
      </c>
      <c r="R83" s="23">
        <v>0</v>
      </c>
      <c r="S83" s="24">
        <v>0</v>
      </c>
      <c r="T83" s="23">
        <v>0</v>
      </c>
      <c r="U83" s="24">
        <v>0</v>
      </c>
      <c r="V83" s="23">
        <v>0</v>
      </c>
      <c r="W83" s="24">
        <v>0</v>
      </c>
    </row>
    <row r="84" spans="1:23" x14ac:dyDescent="0.25">
      <c r="A84" s="35">
        <f t="shared" si="9"/>
        <v>2</v>
      </c>
      <c r="B84" s="105">
        <v>572</v>
      </c>
      <c r="C84" s="100" t="str">
        <f>_xlfn.XLOOKUP(__xlnm._FilterDatabase_1571718[[#This Row],[SAPSA Number]],Table1[SAPSA number],Table1[Paid up])</f>
        <v>Y</v>
      </c>
      <c r="D84" s="39" t="str">
        <f>_xlfn.XLOOKUP(__xlnm._FilterDatabase_1571718[[#This Row],[SAPSA Number]],'DS Point summary'!A:A,'DS Point summary'!C:C)</f>
        <v>DJ</v>
      </c>
      <c r="E84" s="39" t="str">
        <f>_xlfn.XLOOKUP(__xlnm._FilterDatabase_1571718[[#This Row],[SAPSA Number]],'DS Point summary'!A:A,'DS Point summary'!D:D)</f>
        <v>Smith</v>
      </c>
      <c r="F84" s="20" t="str">
        <f>_xlfn.XLOOKUP(__xlnm._FilterDatabase_1571718[[#This Row],[SAPSA Number]],'DS Point summary'!A:A,'DS Point summary'!E:E)</f>
        <v>DJ</v>
      </c>
      <c r="G84" s="17" t="str">
        <f ca="1">_xlfn.XLOOKUP(__xlnm._FilterDatabase_1571718[[#This Row],[SAPSA Number]],'DS Point summary'!A:A,'DS Point summary'!F:F)</f>
        <v>S</v>
      </c>
      <c r="H84" s="19">
        <f ca="1">_xlfn.XLOOKUP(__xlnm._FilterDatabase_1571718[[#This Row],[SAPSA Number]],'DS Point summary'!A:A,'DS Point summary'!G:G)</f>
        <v>59</v>
      </c>
      <c r="I84" s="19" t="s">
        <v>372</v>
      </c>
      <c r="J84" s="34">
        <f t="shared" si="7"/>
        <v>0</v>
      </c>
      <c r="K84" s="22">
        <f t="shared" si="8"/>
        <v>0</v>
      </c>
      <c r="L84" s="23">
        <v>0</v>
      </c>
      <c r="M84" s="24">
        <v>0</v>
      </c>
      <c r="N84" s="23">
        <v>0</v>
      </c>
      <c r="O84" s="24">
        <v>0</v>
      </c>
      <c r="P84" s="23">
        <v>0</v>
      </c>
      <c r="Q84" s="24">
        <v>0</v>
      </c>
      <c r="R84" s="23">
        <v>0</v>
      </c>
      <c r="S84" s="24">
        <v>0</v>
      </c>
      <c r="T84" s="23">
        <v>0</v>
      </c>
      <c r="U84" s="24">
        <v>0</v>
      </c>
      <c r="V84" s="23">
        <v>0</v>
      </c>
      <c r="W84" s="24">
        <v>0</v>
      </c>
    </row>
    <row r="85" spans="1:23" x14ac:dyDescent="0.25">
      <c r="A85" s="35">
        <f t="shared" si="9"/>
        <v>2</v>
      </c>
      <c r="B85" s="105">
        <v>1321</v>
      </c>
      <c r="C85" s="100" t="str">
        <f>_xlfn.XLOOKUP(__xlnm._FilterDatabase_1571718[[#This Row],[SAPSA Number]],Table1[SAPSA number],Table1[Paid up])</f>
        <v>Y</v>
      </c>
      <c r="D85" s="39" t="str">
        <f>_xlfn.XLOOKUP(__xlnm._FilterDatabase_1571718[[#This Row],[SAPSA Number]],'DS Point summary'!A:A,'DS Point summary'!C:C)</f>
        <v>Neal Monisen</v>
      </c>
      <c r="E85" s="39" t="str">
        <f>_xlfn.XLOOKUP(__xlnm._FilterDatabase_1571718[[#This Row],[SAPSA Number]],'DS Point summary'!A:A,'DS Point summary'!D:D)</f>
        <v>Sokay</v>
      </c>
      <c r="F85" s="20" t="str">
        <f>_xlfn.XLOOKUP(__xlnm._FilterDatabase_1571718[[#This Row],[SAPSA Number]],'DS Point summary'!A:A,'DS Point summary'!E:E)</f>
        <v>NM</v>
      </c>
      <c r="G85" s="17" t="str">
        <f ca="1">_xlfn.XLOOKUP(__xlnm._FilterDatabase_1571718[[#This Row],[SAPSA Number]],'DS Point summary'!A:A,'DS Point summary'!F:F)</f>
        <v>S</v>
      </c>
      <c r="H85" s="19">
        <f ca="1">_xlfn.XLOOKUP(__xlnm._FilterDatabase_1571718[[#This Row],[SAPSA Number]],'DS Point summary'!A:A,'DS Point summary'!G:G)</f>
        <v>51</v>
      </c>
      <c r="I85" s="19" t="s">
        <v>372</v>
      </c>
      <c r="J85" s="34">
        <f t="shared" si="7"/>
        <v>0</v>
      </c>
      <c r="K85" s="22">
        <f t="shared" si="8"/>
        <v>0</v>
      </c>
      <c r="L85" s="23">
        <v>0</v>
      </c>
      <c r="M85" s="24">
        <v>0</v>
      </c>
      <c r="N85" s="23">
        <v>0</v>
      </c>
      <c r="O85" s="24">
        <v>0</v>
      </c>
      <c r="P85" s="23">
        <v>0</v>
      </c>
      <c r="Q85" s="24">
        <v>0</v>
      </c>
      <c r="R85" s="23">
        <v>0</v>
      </c>
      <c r="S85" s="24">
        <v>0</v>
      </c>
      <c r="T85" s="23">
        <v>0</v>
      </c>
      <c r="U85" s="24">
        <v>0</v>
      </c>
      <c r="V85" s="23">
        <v>0</v>
      </c>
      <c r="W85" s="24">
        <v>0</v>
      </c>
    </row>
    <row r="86" spans="1:23" x14ac:dyDescent="0.25">
      <c r="A86" s="35">
        <f t="shared" si="9"/>
        <v>2</v>
      </c>
      <c r="B86" s="105">
        <v>3832</v>
      </c>
      <c r="C86" s="100" t="str">
        <f>_xlfn.XLOOKUP(__xlnm._FilterDatabase_1571718[[#This Row],[SAPSA Number]],Table1[SAPSA number],Table1[Paid up])</f>
        <v>Y</v>
      </c>
      <c r="D86" s="39" t="str">
        <f>_xlfn.XLOOKUP(__xlnm._FilterDatabase_1571718[[#This Row],[SAPSA Number]],'DS Point summary'!A:A,'DS Point summary'!C:C)</f>
        <v>Dion Rowlands</v>
      </c>
      <c r="E86" s="39" t="str">
        <f>_xlfn.XLOOKUP(__xlnm._FilterDatabase_1571718[[#This Row],[SAPSA Number]],'DS Point summary'!A:A,'DS Point summary'!D:D)</f>
        <v>Stead</v>
      </c>
      <c r="F86" s="20" t="str">
        <f>_xlfn.XLOOKUP(__xlnm._FilterDatabase_1571718[[#This Row],[SAPSA Number]],'DS Point summary'!A:A,'DS Point summary'!E:E)</f>
        <v>DR</v>
      </c>
      <c r="G86" s="17" t="str">
        <f ca="1">_xlfn.XLOOKUP(__xlnm._FilterDatabase_1571718[[#This Row],[SAPSA Number]],'DS Point summary'!A:A,'DS Point summary'!F:F)</f>
        <v>S</v>
      </c>
      <c r="H86" s="19">
        <f ca="1">_xlfn.XLOOKUP(__xlnm._FilterDatabase_1571718[[#This Row],[SAPSA Number]],'DS Point summary'!A:A,'DS Point summary'!G:G)</f>
        <v>52</v>
      </c>
      <c r="I86" s="19" t="s">
        <v>372</v>
      </c>
      <c r="J86" s="34">
        <f t="shared" si="7"/>
        <v>0</v>
      </c>
      <c r="K86" s="22">
        <f t="shared" si="8"/>
        <v>0</v>
      </c>
      <c r="L86" s="23">
        <v>0</v>
      </c>
      <c r="M86" s="24">
        <v>0</v>
      </c>
      <c r="N86" s="23">
        <v>0</v>
      </c>
      <c r="O86" s="24">
        <v>0</v>
      </c>
      <c r="P86" s="23">
        <v>0</v>
      </c>
      <c r="Q86" s="24">
        <v>0</v>
      </c>
      <c r="R86" s="23">
        <v>0</v>
      </c>
      <c r="S86" s="24">
        <v>0</v>
      </c>
      <c r="T86" s="23">
        <v>0</v>
      </c>
      <c r="U86" s="24">
        <v>0</v>
      </c>
      <c r="V86" s="23">
        <v>0</v>
      </c>
      <c r="W86" s="24">
        <v>0</v>
      </c>
    </row>
    <row r="87" spans="1:23" x14ac:dyDescent="0.25">
      <c r="A87" s="31">
        <f t="shared" si="9"/>
        <v>2</v>
      </c>
      <c r="B87" s="105">
        <v>3395</v>
      </c>
      <c r="C87" s="100" t="str">
        <f>_xlfn.XLOOKUP(__xlnm._FilterDatabase_1571718[[#This Row],[SAPSA Number]],Table1[SAPSA number],Table1[Paid up])</f>
        <v>Y</v>
      </c>
      <c r="D87" s="39" t="str">
        <f>_xlfn.XLOOKUP(__xlnm._FilterDatabase_1571718[[#This Row],[SAPSA Number]],'DS Point summary'!A:A,'DS Point summary'!C:C)</f>
        <v>Andrea</v>
      </c>
      <c r="E87" s="39" t="str">
        <f>_xlfn.XLOOKUP(__xlnm._FilterDatabase_1571718[[#This Row],[SAPSA Number]],'DS Point summary'!A:A,'DS Point summary'!D:D)</f>
        <v>Stevenson</v>
      </c>
      <c r="F87" s="20" t="str">
        <f>_xlfn.XLOOKUP(__xlnm._FilterDatabase_1571718[[#This Row],[SAPSA Number]],'DS Point summary'!A:A,'DS Point summary'!E:E)</f>
        <v>A</v>
      </c>
      <c r="G87" s="17" t="str">
        <f>_xlfn.XLOOKUP(__xlnm._FilterDatabase_1571718[[#This Row],[SAPSA Number]],'DS Point summary'!A:A,'DS Point summary'!F:F)</f>
        <v>Lady</v>
      </c>
      <c r="H87" s="19">
        <f ca="1">_xlfn.XLOOKUP(__xlnm._FilterDatabase_1571718[[#This Row],[SAPSA Number]],'DS Point summary'!A:A,'DS Point summary'!G:G)</f>
        <v>56</v>
      </c>
      <c r="I87" s="19" t="s">
        <v>372</v>
      </c>
      <c r="J87" s="34">
        <f t="shared" si="7"/>
        <v>0</v>
      </c>
      <c r="K87" s="22">
        <f t="shared" si="8"/>
        <v>0</v>
      </c>
      <c r="L87" s="23">
        <v>0</v>
      </c>
      <c r="M87" s="24">
        <v>0</v>
      </c>
      <c r="N87" s="23">
        <v>0</v>
      </c>
      <c r="O87" s="24">
        <v>0</v>
      </c>
      <c r="P87" s="23">
        <v>0</v>
      </c>
      <c r="Q87" s="24">
        <v>0</v>
      </c>
      <c r="R87" s="23">
        <v>0</v>
      </c>
      <c r="S87" s="24">
        <v>0</v>
      </c>
      <c r="T87" s="23">
        <v>0</v>
      </c>
      <c r="U87" s="24">
        <v>0</v>
      </c>
      <c r="V87" s="23">
        <v>0</v>
      </c>
      <c r="W87" s="24">
        <v>0</v>
      </c>
    </row>
    <row r="88" spans="1:23" x14ac:dyDescent="0.25">
      <c r="A88" s="31">
        <f t="shared" si="9"/>
        <v>2</v>
      </c>
      <c r="B88" s="105">
        <v>3396</v>
      </c>
      <c r="C88" s="100" t="str">
        <f>_xlfn.XLOOKUP(__xlnm._FilterDatabase_1571718[[#This Row],[SAPSA Number]],Table1[SAPSA number],Table1[Paid up])</f>
        <v>Y</v>
      </c>
      <c r="D88" s="39" t="str">
        <f>_xlfn.XLOOKUP(__xlnm._FilterDatabase_1571718[[#This Row],[SAPSA Number]],'DS Point summary'!A:A,'DS Point summary'!C:C)</f>
        <v>Irving Robert</v>
      </c>
      <c r="E88" s="39" t="str">
        <f>_xlfn.XLOOKUP(__xlnm._FilterDatabase_1571718[[#This Row],[SAPSA Number]],'DS Point summary'!A:A,'DS Point summary'!D:D)</f>
        <v>Stevenson</v>
      </c>
      <c r="F88" s="20" t="str">
        <f>_xlfn.XLOOKUP(__xlnm._FilterDatabase_1571718[[#This Row],[SAPSA Number]],'DS Point summary'!A:A,'DS Point summary'!E:E)</f>
        <v>IR</v>
      </c>
      <c r="G88" s="17" t="str">
        <f ca="1">_xlfn.XLOOKUP(__xlnm._FilterDatabase_1571718[[#This Row],[SAPSA Number]],'DS Point summary'!A:A,'DS Point summary'!F:F)</f>
        <v>GS</v>
      </c>
      <c r="H88" s="19">
        <f ca="1">_xlfn.XLOOKUP(__xlnm._FilterDatabase_1571718[[#This Row],[SAPSA Number]],'DS Point summary'!A:A,'DS Point summary'!G:G)</f>
        <v>70</v>
      </c>
      <c r="I88" s="19" t="s">
        <v>372</v>
      </c>
      <c r="J88" s="34">
        <f t="shared" si="7"/>
        <v>0</v>
      </c>
      <c r="K88" s="22">
        <f t="shared" si="8"/>
        <v>0</v>
      </c>
      <c r="L88" s="23">
        <v>0</v>
      </c>
      <c r="M88" s="24">
        <v>0</v>
      </c>
      <c r="N88" s="23">
        <v>0</v>
      </c>
      <c r="O88" s="24">
        <v>0</v>
      </c>
      <c r="P88" s="23">
        <v>0</v>
      </c>
      <c r="Q88" s="24">
        <v>0</v>
      </c>
      <c r="R88" s="23">
        <v>0</v>
      </c>
      <c r="S88" s="24">
        <v>0</v>
      </c>
      <c r="T88" s="23">
        <v>0</v>
      </c>
      <c r="U88" s="24">
        <v>0</v>
      </c>
      <c r="V88" s="23">
        <v>0</v>
      </c>
      <c r="W88" s="24">
        <v>0</v>
      </c>
    </row>
    <row r="89" spans="1:23" x14ac:dyDescent="0.25">
      <c r="A89" s="31">
        <f t="shared" si="9"/>
        <v>2</v>
      </c>
      <c r="B89" s="105">
        <v>2688</v>
      </c>
      <c r="C89" s="100" t="str">
        <f>_xlfn.XLOOKUP(__xlnm._FilterDatabase_1571718[[#This Row],[SAPSA Number]],Table1[SAPSA number],Table1[Paid up])</f>
        <v>Y</v>
      </c>
      <c r="D89" s="39" t="str">
        <f>_xlfn.XLOOKUP(__xlnm._FilterDatabase_1571718[[#This Row],[SAPSA Number]],'DS Point summary'!A:A,'DS Point summary'!C:C)</f>
        <v>Durandt Hendrik</v>
      </c>
      <c r="E89" s="39" t="str">
        <f>_xlfn.XLOOKUP(__xlnm._FilterDatabase_1571718[[#This Row],[SAPSA Number]],'DS Point summary'!A:A,'DS Point summary'!D:D)</f>
        <v>Storm</v>
      </c>
      <c r="F89" s="20" t="str">
        <f>_xlfn.XLOOKUP(__xlnm._FilterDatabase_1571718[[#This Row],[SAPSA Number]],'DS Point summary'!A:A,'DS Point summary'!E:E)</f>
        <v>DH</v>
      </c>
      <c r="G89" s="17" t="str">
        <f ca="1">_xlfn.XLOOKUP(__xlnm._FilterDatabase_1571718[[#This Row],[SAPSA Number]],'DS Point summary'!A:A,'DS Point summary'!F:F)</f>
        <v xml:space="preserve"> </v>
      </c>
      <c r="H89" s="19">
        <f ca="1">_xlfn.XLOOKUP(__xlnm._FilterDatabase_1571718[[#This Row],[SAPSA Number]],'DS Point summary'!A:A,'DS Point summary'!G:G)</f>
        <v>22</v>
      </c>
      <c r="I89" s="19" t="s">
        <v>372</v>
      </c>
      <c r="J89" s="34">
        <f t="shared" si="7"/>
        <v>0</v>
      </c>
      <c r="K89" s="22">
        <f t="shared" si="8"/>
        <v>0</v>
      </c>
      <c r="L89" s="23">
        <v>0</v>
      </c>
      <c r="M89" s="24">
        <v>0</v>
      </c>
      <c r="N89" s="23">
        <v>0</v>
      </c>
      <c r="O89" s="24">
        <v>0</v>
      </c>
      <c r="P89" s="23">
        <v>0</v>
      </c>
      <c r="Q89" s="24">
        <v>0</v>
      </c>
      <c r="R89" s="23">
        <v>0</v>
      </c>
      <c r="S89" s="24">
        <v>0</v>
      </c>
      <c r="T89" s="23">
        <v>0</v>
      </c>
      <c r="U89" s="24">
        <v>0</v>
      </c>
      <c r="V89" s="23">
        <v>0</v>
      </c>
      <c r="W89" s="24">
        <v>0</v>
      </c>
    </row>
    <row r="90" spans="1:23" x14ac:dyDescent="0.25">
      <c r="A90" s="35">
        <f t="shared" si="9"/>
        <v>2</v>
      </c>
      <c r="B90" s="107">
        <v>3836</v>
      </c>
      <c r="C90" s="100" t="str">
        <f>_xlfn.XLOOKUP(__xlnm._FilterDatabase_1571718[[#This Row],[SAPSA Number]],Table1[SAPSA number],Table1[Paid up])</f>
        <v>Y</v>
      </c>
      <c r="D90" s="39" t="str">
        <f>_xlfn.XLOOKUP(__xlnm._FilterDatabase_1571718[[#This Row],[SAPSA Number]],'DS Point summary'!A:A,'DS Point summary'!C:C)</f>
        <v>Deon</v>
      </c>
      <c r="E90" s="39" t="str">
        <f>_xlfn.XLOOKUP(__xlnm._FilterDatabase_1571718[[#This Row],[SAPSA Number]],'DS Point summary'!A:A,'DS Point summary'!D:D)</f>
        <v>Storm</v>
      </c>
      <c r="F90" s="20" t="str">
        <f>_xlfn.XLOOKUP(__xlnm._FilterDatabase_1571718[[#This Row],[SAPSA Number]],'DS Point summary'!A:A,'DS Point summary'!E:E)</f>
        <v>D</v>
      </c>
      <c r="G90" s="17" t="str">
        <f ca="1">_xlfn.XLOOKUP(__xlnm._FilterDatabase_1571718[[#This Row],[SAPSA Number]],'DS Point summary'!A:A,'DS Point summary'!F:F)</f>
        <v>SS</v>
      </c>
      <c r="H90" s="19">
        <f ca="1">_xlfn.XLOOKUP(__xlnm._FilterDatabase_1571718[[#This Row],[SAPSA Number]],'DS Point summary'!A:A,'DS Point summary'!G:G)</f>
        <v>67</v>
      </c>
      <c r="I90" s="19" t="s">
        <v>372</v>
      </c>
      <c r="J90" s="34">
        <f t="shared" si="7"/>
        <v>0</v>
      </c>
      <c r="K90" s="22">
        <f t="shared" si="8"/>
        <v>0</v>
      </c>
      <c r="L90" s="23">
        <v>0</v>
      </c>
      <c r="M90" s="24">
        <v>0</v>
      </c>
      <c r="N90" s="23">
        <v>0</v>
      </c>
      <c r="O90" s="24">
        <v>0</v>
      </c>
      <c r="P90" s="23">
        <v>0</v>
      </c>
      <c r="Q90" s="24">
        <v>0</v>
      </c>
      <c r="R90" s="23">
        <v>0</v>
      </c>
      <c r="S90" s="24">
        <v>0</v>
      </c>
      <c r="T90" s="23">
        <v>0</v>
      </c>
      <c r="U90" s="24">
        <v>0</v>
      </c>
      <c r="V90" s="23">
        <v>0</v>
      </c>
      <c r="W90" s="24">
        <v>0</v>
      </c>
    </row>
    <row r="91" spans="1:23" x14ac:dyDescent="0.25">
      <c r="A91" s="35">
        <f t="shared" si="9"/>
        <v>2</v>
      </c>
      <c r="B91" s="105">
        <v>4858</v>
      </c>
      <c r="C91" s="100" t="str">
        <f>_xlfn.XLOOKUP(__xlnm._FilterDatabase_1571718[[#This Row],[SAPSA Number]],Table1[SAPSA number],Table1[Paid up])</f>
        <v>Y</v>
      </c>
      <c r="D91" s="39" t="str">
        <f>_xlfn.XLOOKUP(__xlnm._FilterDatabase_1571718[[#This Row],[SAPSA Number]],'DS Point summary'!A:A,'DS Point summary'!C:C)</f>
        <v>Jacques</v>
      </c>
      <c r="E91" s="39" t="str">
        <f>_xlfn.XLOOKUP(__xlnm._FilterDatabase_1571718[[#This Row],[SAPSA Number]],'DS Point summary'!A:A,'DS Point summary'!D:D)</f>
        <v>Swanepoel</v>
      </c>
      <c r="F91" s="20" t="str">
        <f>_xlfn.XLOOKUP(__xlnm._FilterDatabase_1571718[[#This Row],[SAPSA Number]],'DS Point summary'!A:A,'DS Point summary'!E:E)</f>
        <v>J</v>
      </c>
      <c r="G91" s="17" t="str">
        <f ca="1">_xlfn.XLOOKUP(__xlnm._FilterDatabase_1571718[[#This Row],[SAPSA Number]],'DS Point summary'!A:A,'DS Point summary'!F:F)</f>
        <v xml:space="preserve"> </v>
      </c>
      <c r="H91" s="19">
        <f ca="1">_xlfn.XLOOKUP(__xlnm._FilterDatabase_1571718[[#This Row],[SAPSA Number]],'DS Point summary'!A:A,'DS Point summary'!G:G)</f>
        <v>30</v>
      </c>
      <c r="I91" s="19" t="s">
        <v>372</v>
      </c>
      <c r="J91" s="34">
        <f t="shared" si="7"/>
        <v>0</v>
      </c>
      <c r="K91" s="22">
        <f t="shared" si="8"/>
        <v>0</v>
      </c>
      <c r="L91" s="23">
        <v>0</v>
      </c>
      <c r="M91" s="24">
        <v>0</v>
      </c>
      <c r="N91" s="23">
        <v>0</v>
      </c>
      <c r="O91" s="24">
        <v>0</v>
      </c>
      <c r="P91" s="23">
        <v>0</v>
      </c>
      <c r="Q91" s="24">
        <v>0</v>
      </c>
      <c r="R91" s="23">
        <v>0</v>
      </c>
      <c r="S91" s="24">
        <v>0</v>
      </c>
      <c r="T91" s="23">
        <v>0</v>
      </c>
      <c r="U91" s="24">
        <v>0</v>
      </c>
      <c r="V91" s="23">
        <v>0</v>
      </c>
      <c r="W91" s="24">
        <v>0</v>
      </c>
    </row>
    <row r="92" spans="1:23" x14ac:dyDescent="0.25">
      <c r="A92" s="35">
        <f t="shared" si="9"/>
        <v>2</v>
      </c>
      <c r="B92" s="105">
        <v>6797</v>
      </c>
      <c r="C92" s="100" t="str">
        <f>_xlfn.XLOOKUP(__xlnm._FilterDatabase_1571718[[#This Row],[SAPSA Number]],Table1[SAPSA number],Table1[Paid up])</f>
        <v>Y</v>
      </c>
      <c r="D92" s="39" t="str">
        <f>_xlfn.XLOOKUP(__xlnm._FilterDatabase_1571718[[#This Row],[SAPSA Number]],'DS Point summary'!A:A,'DS Point summary'!C:C)</f>
        <v>Johann Andries</v>
      </c>
      <c r="E92" s="39" t="str">
        <f>_xlfn.XLOOKUP(__xlnm._FilterDatabase_1571718[[#This Row],[SAPSA Number]],'DS Point summary'!A:A,'DS Point summary'!D:D)</f>
        <v>Swart</v>
      </c>
      <c r="F92" s="20" t="str">
        <f>_xlfn.XLOOKUP(__xlnm._FilterDatabase_1571718[[#This Row],[SAPSA Number]],'DS Point summary'!A:A,'DS Point summary'!E:E)</f>
        <v>JA</v>
      </c>
      <c r="G92" s="17">
        <f>_xlfn.XLOOKUP(__xlnm._FilterDatabase_1571718[[#This Row],[SAPSA Number]],'DS Point summary'!A:A,'DS Point summary'!F:F)</f>
        <v>0</v>
      </c>
      <c r="H92" s="19">
        <f ca="1">_xlfn.XLOOKUP(__xlnm._FilterDatabase_1571718[[#This Row],[SAPSA Number]],'DS Point summary'!A:A,'DS Point summary'!G:G)</f>
        <v>23</v>
      </c>
      <c r="I92" s="19" t="s">
        <v>372</v>
      </c>
      <c r="J92" s="34">
        <f t="shared" si="7"/>
        <v>0</v>
      </c>
      <c r="K92" s="22">
        <f t="shared" si="8"/>
        <v>0</v>
      </c>
      <c r="L92" s="23">
        <v>0</v>
      </c>
      <c r="M92" s="24">
        <v>0</v>
      </c>
      <c r="N92" s="23">
        <v>0</v>
      </c>
      <c r="O92" s="24">
        <v>0</v>
      </c>
      <c r="P92" s="23">
        <v>0</v>
      </c>
      <c r="Q92" s="24">
        <v>0</v>
      </c>
      <c r="R92" s="23">
        <v>0</v>
      </c>
      <c r="S92" s="24">
        <v>0</v>
      </c>
      <c r="T92" s="23">
        <v>0</v>
      </c>
      <c r="U92" s="24">
        <v>0</v>
      </c>
      <c r="V92" s="23">
        <v>0</v>
      </c>
      <c r="W92" s="24">
        <v>0</v>
      </c>
    </row>
    <row r="93" spans="1:23" x14ac:dyDescent="0.25">
      <c r="A93" s="31">
        <f t="shared" si="9"/>
        <v>2</v>
      </c>
      <c r="B93" s="105">
        <v>807</v>
      </c>
      <c r="C93" s="100" t="str">
        <f>_xlfn.XLOOKUP(__xlnm._FilterDatabase_1571718[[#This Row],[SAPSA Number]],Table1[SAPSA number],Table1[Paid up])</f>
        <v>Y</v>
      </c>
      <c r="D93" s="39" t="str">
        <f>_xlfn.XLOOKUP(__xlnm._FilterDatabase_1571718[[#This Row],[SAPSA Number]],'DS Point summary'!A:A,'DS Point summary'!C:C)</f>
        <v>Frederik Christoffel</v>
      </c>
      <c r="E93" s="39" t="str">
        <f>_xlfn.XLOOKUP(__xlnm._FilterDatabase_1571718[[#This Row],[SAPSA Number]],'DS Point summary'!A:A,'DS Point summary'!D:D)</f>
        <v>Truter</v>
      </c>
      <c r="F93" s="20" t="str">
        <f>_xlfn.XLOOKUP(__xlnm._FilterDatabase_1571718[[#This Row],[SAPSA Number]],'DS Point summary'!A:A,'DS Point summary'!E:E)</f>
        <v>FC</v>
      </c>
      <c r="G93" s="17" t="str">
        <f ca="1">_xlfn.XLOOKUP(__xlnm._FilterDatabase_1571718[[#This Row],[SAPSA Number]],'DS Point summary'!A:A,'DS Point summary'!F:F)</f>
        <v xml:space="preserve"> </v>
      </c>
      <c r="H93" s="19">
        <f ca="1">_xlfn.XLOOKUP(__xlnm._FilterDatabase_1571718[[#This Row],[SAPSA Number]],'DS Point summary'!A:A,'DS Point summary'!G:G)</f>
        <v>22</v>
      </c>
      <c r="I93" s="19" t="s">
        <v>372</v>
      </c>
      <c r="J93" s="34">
        <f t="shared" si="7"/>
        <v>0</v>
      </c>
      <c r="K93" s="22">
        <f t="shared" si="8"/>
        <v>0</v>
      </c>
      <c r="L93" s="23">
        <v>0</v>
      </c>
      <c r="M93" s="24">
        <v>0</v>
      </c>
      <c r="N93" s="23">
        <v>0</v>
      </c>
      <c r="O93" s="24">
        <v>0</v>
      </c>
      <c r="P93" s="23">
        <v>0</v>
      </c>
      <c r="Q93" s="24">
        <v>0</v>
      </c>
      <c r="R93" s="23">
        <v>0</v>
      </c>
      <c r="S93" s="24">
        <v>0</v>
      </c>
      <c r="T93" s="23">
        <v>0</v>
      </c>
      <c r="U93" s="24">
        <v>0</v>
      </c>
      <c r="V93" s="23">
        <v>0</v>
      </c>
      <c r="W93" s="24">
        <v>0</v>
      </c>
    </row>
    <row r="94" spans="1:23" x14ac:dyDescent="0.25">
      <c r="A94" s="31">
        <f t="shared" si="9"/>
        <v>2</v>
      </c>
      <c r="B94" s="105">
        <v>1113</v>
      </c>
      <c r="C94" s="100" t="str">
        <f>_xlfn.XLOOKUP(__xlnm._FilterDatabase_1571718[[#This Row],[SAPSA Number]],Table1[SAPSA number],Table1[Paid up])</f>
        <v>Y</v>
      </c>
      <c r="D94" s="39" t="str">
        <f>_xlfn.XLOOKUP(__xlnm._FilterDatabase_1571718[[#This Row],[SAPSA Number]],'DS Point summary'!A:A,'DS Point summary'!C:C)</f>
        <v>Frik</v>
      </c>
      <c r="E94" s="39" t="str">
        <f>_xlfn.XLOOKUP(__xlnm._FilterDatabase_1571718[[#This Row],[SAPSA Number]],'DS Point summary'!A:A,'DS Point summary'!D:D)</f>
        <v>Truter</v>
      </c>
      <c r="F94" s="20" t="str">
        <f>_xlfn.XLOOKUP(__xlnm._FilterDatabase_1571718[[#This Row],[SAPSA Number]],'DS Point summary'!A:A,'DS Point summary'!E:E)</f>
        <v>FC</v>
      </c>
      <c r="G94" s="17" t="str">
        <f ca="1">_xlfn.XLOOKUP(__xlnm._FilterDatabase_1571718[[#This Row],[SAPSA Number]],'DS Point summary'!A:A,'DS Point summary'!F:F)</f>
        <v>SS</v>
      </c>
      <c r="H94" s="19">
        <f ca="1">_xlfn.XLOOKUP(__xlnm._FilterDatabase_1571718[[#This Row],[SAPSA Number]],'DS Point summary'!A:A,'DS Point summary'!G:G)</f>
        <v>60</v>
      </c>
      <c r="I94" s="19" t="s">
        <v>372</v>
      </c>
      <c r="J94" s="34">
        <f t="shared" si="7"/>
        <v>0</v>
      </c>
      <c r="K94" s="22">
        <f t="shared" si="8"/>
        <v>0</v>
      </c>
      <c r="L94" s="23">
        <v>0</v>
      </c>
      <c r="M94" s="24">
        <v>0</v>
      </c>
      <c r="N94" s="23">
        <v>0</v>
      </c>
      <c r="O94" s="24">
        <v>0</v>
      </c>
      <c r="P94" s="23">
        <v>0</v>
      </c>
      <c r="Q94" s="24">
        <v>0</v>
      </c>
      <c r="R94" s="23">
        <v>0</v>
      </c>
      <c r="S94" s="24">
        <v>0</v>
      </c>
      <c r="T94" s="23">
        <v>0</v>
      </c>
      <c r="U94" s="24">
        <v>0</v>
      </c>
      <c r="V94" s="23">
        <v>0</v>
      </c>
      <c r="W94" s="24">
        <v>0</v>
      </c>
    </row>
    <row r="95" spans="1:23" x14ac:dyDescent="0.25">
      <c r="A95" s="31">
        <f t="shared" si="9"/>
        <v>2</v>
      </c>
      <c r="B95" s="105">
        <v>4672</v>
      </c>
      <c r="C95" s="100" t="str">
        <f>_xlfn.XLOOKUP(__xlnm._FilterDatabase_1571718[[#This Row],[SAPSA Number]],Table1[SAPSA number],Table1[Paid up])</f>
        <v>Y</v>
      </c>
      <c r="D95" s="39" t="str">
        <f>_xlfn.XLOOKUP(__xlnm._FilterDatabase_1571718[[#This Row],[SAPSA Number]],'DS Point summary'!A:A,'DS Point summary'!C:C)</f>
        <v>Frederick John</v>
      </c>
      <c r="E95" s="39" t="str">
        <f>_xlfn.XLOOKUP(__xlnm._FilterDatabase_1571718[[#This Row],[SAPSA Number]],'DS Point summary'!A:A,'DS Point summary'!D:D)</f>
        <v>Turnbull</v>
      </c>
      <c r="F95" s="20" t="str">
        <f>_xlfn.XLOOKUP(__xlnm._FilterDatabase_1571718[[#This Row],[SAPSA Number]],'DS Point summary'!A:A,'DS Point summary'!E:E)</f>
        <v>FJ</v>
      </c>
      <c r="G95" s="17" t="str">
        <f ca="1">_xlfn.XLOOKUP(__xlnm._FilterDatabase_1571718[[#This Row],[SAPSA Number]],'DS Point summary'!A:A,'DS Point summary'!F:F)</f>
        <v>S</v>
      </c>
      <c r="H95" s="19">
        <f ca="1">_xlfn.XLOOKUP(__xlnm._FilterDatabase_1571718[[#This Row],[SAPSA Number]],'DS Point summary'!A:A,'DS Point summary'!G:G)</f>
        <v>59</v>
      </c>
      <c r="I95" s="19" t="s">
        <v>372</v>
      </c>
      <c r="J95" s="34">
        <f t="shared" si="7"/>
        <v>0</v>
      </c>
      <c r="K95" s="22">
        <f t="shared" si="8"/>
        <v>0</v>
      </c>
      <c r="L95" s="23">
        <v>0</v>
      </c>
      <c r="M95" s="24">
        <v>0</v>
      </c>
      <c r="N95" s="23">
        <v>0</v>
      </c>
      <c r="O95" s="24">
        <v>0</v>
      </c>
      <c r="P95" s="23">
        <v>0</v>
      </c>
      <c r="Q95" s="24">
        <v>0</v>
      </c>
      <c r="R95" s="23">
        <v>0</v>
      </c>
      <c r="S95" s="24">
        <v>0</v>
      </c>
      <c r="T95" s="23">
        <v>0</v>
      </c>
      <c r="U95" s="24">
        <v>0</v>
      </c>
      <c r="V95" s="23">
        <v>0</v>
      </c>
      <c r="W95" s="24">
        <v>0</v>
      </c>
    </row>
    <row r="96" spans="1:23" x14ac:dyDescent="0.25">
      <c r="A96" s="31">
        <f t="shared" si="9"/>
        <v>2</v>
      </c>
      <c r="B96" s="106">
        <v>1547</v>
      </c>
      <c r="C96" s="100" t="str">
        <f>_xlfn.XLOOKUP(__xlnm._FilterDatabase_1571718[[#This Row],[SAPSA Number]],Table1[SAPSA number],Table1[Paid up])</f>
        <v>Y</v>
      </c>
      <c r="D96" s="39" t="str">
        <f>_xlfn.XLOOKUP(__xlnm._FilterDatabase_1571718[[#This Row],[SAPSA Number]],'DS Point summary'!A:A,'DS Point summary'!C:C)</f>
        <v>Marius Frans</v>
      </c>
      <c r="E96" s="39" t="str">
        <f>_xlfn.XLOOKUP(__xlnm._FilterDatabase_1571718[[#This Row],[SAPSA Number]],'DS Point summary'!A:A,'DS Point summary'!D:D)</f>
        <v>van Biljon</v>
      </c>
      <c r="F96" s="20" t="str">
        <f>_xlfn.XLOOKUP(__xlnm._FilterDatabase_1571718[[#This Row],[SAPSA Number]],'DS Point summary'!A:A,'DS Point summary'!E:E)</f>
        <v>MF</v>
      </c>
      <c r="G96" s="17" t="str">
        <f ca="1">_xlfn.XLOOKUP(__xlnm._FilterDatabase_1571718[[#This Row],[SAPSA Number]],'DS Point summary'!A:A,'DS Point summary'!F:F)</f>
        <v>S</v>
      </c>
      <c r="H96" s="19">
        <f ca="1">_xlfn.XLOOKUP(__xlnm._FilterDatabase_1571718[[#This Row],[SAPSA Number]],'DS Point summary'!A:A,'DS Point summary'!G:G)</f>
        <v>52</v>
      </c>
      <c r="I96" s="19" t="s">
        <v>372</v>
      </c>
      <c r="J96" s="34">
        <f t="shared" si="7"/>
        <v>0</v>
      </c>
      <c r="K96" s="22">
        <f t="shared" si="8"/>
        <v>0</v>
      </c>
      <c r="L96" s="23">
        <v>0</v>
      </c>
      <c r="M96" s="24">
        <v>0</v>
      </c>
      <c r="N96" s="23">
        <v>0</v>
      </c>
      <c r="O96" s="24">
        <v>0</v>
      </c>
      <c r="P96" s="23">
        <v>0</v>
      </c>
      <c r="Q96" s="24">
        <v>0</v>
      </c>
      <c r="R96" s="23">
        <v>0</v>
      </c>
      <c r="S96" s="24">
        <v>0</v>
      </c>
      <c r="T96" s="23">
        <v>0</v>
      </c>
      <c r="U96" s="24">
        <v>0</v>
      </c>
      <c r="V96" s="23">
        <v>0</v>
      </c>
      <c r="W96" s="24">
        <v>0</v>
      </c>
    </row>
    <row r="97" spans="1:23" x14ac:dyDescent="0.25">
      <c r="A97" s="31">
        <f t="shared" si="9"/>
        <v>2</v>
      </c>
      <c r="B97" s="105">
        <v>1931</v>
      </c>
      <c r="C97" s="100" t="str">
        <f>_xlfn.XLOOKUP(__xlnm._FilterDatabase_1571718[[#This Row],[SAPSA Number]],Table1[SAPSA number],Table1[Paid up])</f>
        <v>Y</v>
      </c>
      <c r="D97" s="39" t="str">
        <f>_xlfn.XLOOKUP(__xlnm._FilterDatabase_1571718[[#This Row],[SAPSA Number]],'DS Point summary'!A:A,'DS Point summary'!C:C)</f>
        <v>Sylvia</v>
      </c>
      <c r="E97" s="39" t="str">
        <f>_xlfn.XLOOKUP(__xlnm._FilterDatabase_1571718[[#This Row],[SAPSA Number]],'DS Point summary'!A:A,'DS Point summary'!D:D)</f>
        <v>Van der Neut</v>
      </c>
      <c r="F97" s="20" t="str">
        <f>_xlfn.XLOOKUP(__xlnm._FilterDatabase_1571718[[#This Row],[SAPSA Number]],'DS Point summary'!A:A,'DS Point summary'!E:E)</f>
        <v>S</v>
      </c>
      <c r="G97" s="17" t="str">
        <f>_xlfn.XLOOKUP(__xlnm._FilterDatabase_1571718[[#This Row],[SAPSA Number]],'DS Point summary'!A:A,'DS Point summary'!F:F)</f>
        <v>Lady</v>
      </c>
      <c r="H97" s="19">
        <f ca="1">_xlfn.XLOOKUP(__xlnm._FilterDatabase_1571718[[#This Row],[SAPSA Number]],'DS Point summary'!A:A,'DS Point summary'!G:G)</f>
        <v>55</v>
      </c>
      <c r="I97" s="19" t="s">
        <v>372</v>
      </c>
      <c r="J97" s="34">
        <f t="shared" si="7"/>
        <v>0</v>
      </c>
      <c r="K97" s="22">
        <f t="shared" si="8"/>
        <v>0</v>
      </c>
      <c r="L97" s="23">
        <v>0</v>
      </c>
      <c r="M97" s="24">
        <v>0</v>
      </c>
      <c r="N97" s="23">
        <v>0</v>
      </c>
      <c r="O97" s="24">
        <v>0</v>
      </c>
      <c r="P97" s="23">
        <v>0</v>
      </c>
      <c r="Q97" s="24">
        <v>0</v>
      </c>
      <c r="R97" s="23">
        <v>0</v>
      </c>
      <c r="S97" s="24">
        <v>0</v>
      </c>
      <c r="T97" s="23">
        <v>0</v>
      </c>
      <c r="U97" s="24">
        <v>0</v>
      </c>
      <c r="V97" s="23">
        <v>0</v>
      </c>
      <c r="W97" s="24">
        <v>0</v>
      </c>
    </row>
    <row r="98" spans="1:23" x14ac:dyDescent="0.25">
      <c r="A98" s="31">
        <f t="shared" si="9"/>
        <v>2</v>
      </c>
      <c r="B98" s="108">
        <v>4711</v>
      </c>
      <c r="C98" s="100" t="str">
        <f>_xlfn.XLOOKUP(__xlnm._FilterDatabase_1571718[[#This Row],[SAPSA Number]],Table1[SAPSA number],Table1[Paid up])</f>
        <v>Y</v>
      </c>
      <c r="D98" s="39" t="str">
        <f>_xlfn.XLOOKUP(__xlnm._FilterDatabase_1571718[[#This Row],[SAPSA Number]],'DS Point summary'!A:A,'DS Point summary'!C:C)</f>
        <v>Dirk</v>
      </c>
      <c r="E98" s="39" t="str">
        <f>_xlfn.XLOOKUP(__xlnm._FilterDatabase_1571718[[#This Row],[SAPSA Number]],'DS Point summary'!A:A,'DS Point summary'!D:D)</f>
        <v>van der Walt</v>
      </c>
      <c r="F98" s="20" t="str">
        <f>_xlfn.XLOOKUP(__xlnm._FilterDatabase_1571718[[#This Row],[SAPSA Number]],'DS Point summary'!A:A,'DS Point summary'!E:E)</f>
        <v>D</v>
      </c>
      <c r="G98" s="17" t="str">
        <f ca="1">_xlfn.XLOOKUP(__xlnm._FilterDatabase_1571718[[#This Row],[SAPSA Number]],'DS Point summary'!A:A,'DS Point summary'!F:F)</f>
        <v xml:space="preserve"> </v>
      </c>
      <c r="H98" s="19">
        <f>_xlfn.XLOOKUP(__xlnm._FilterDatabase_1571718[[#This Row],[SAPSA Number]],'DS Point summary'!A:A,'DS Point summary'!G:G)</f>
        <v>0</v>
      </c>
      <c r="I98" s="19" t="s">
        <v>372</v>
      </c>
      <c r="J98" s="34">
        <f t="shared" ref="J98:J121" si="10">(IF(L98&gt;0,1,0)+(IF(M98&gt;0,1,0))+(IF(N98&gt;0,1,0))+(IF(O98&gt;0,1,0))+(IF(P98&gt;0,1,0))+(IF(Q98&gt;0,1,0))+(IF(R98&gt;0,1,0))+(IF(S98&gt;0,1,0))+(IF(T98&gt;0,1,0))+(IF(U98&gt;0,1,0))+(IF(V98&gt;0,1,0))+(IF(W98&gt;0,1,0)))</f>
        <v>0</v>
      </c>
      <c r="K98" s="22">
        <f t="shared" ref="K98:K121" si="11">(LARGE(L98:U98,1)+LARGE(L98:U98,2)+LARGE(L98:U98,3)+LARGE(L98:U98,4)+LARGE(L98:U98,5))/5</f>
        <v>0</v>
      </c>
      <c r="L98" s="23">
        <v>0</v>
      </c>
      <c r="M98" s="24">
        <v>0</v>
      </c>
      <c r="N98" s="23">
        <v>0</v>
      </c>
      <c r="O98" s="24">
        <v>0</v>
      </c>
      <c r="P98" s="23">
        <v>0</v>
      </c>
      <c r="Q98" s="24">
        <v>0</v>
      </c>
      <c r="R98" s="23">
        <v>0</v>
      </c>
      <c r="S98" s="24">
        <v>0</v>
      </c>
      <c r="T98" s="23">
        <v>0</v>
      </c>
      <c r="U98" s="24">
        <v>0</v>
      </c>
      <c r="V98" s="23">
        <v>0</v>
      </c>
      <c r="W98" s="24">
        <v>0</v>
      </c>
    </row>
    <row r="99" spans="1:23" x14ac:dyDescent="0.25">
      <c r="A99" s="31">
        <f t="shared" si="9"/>
        <v>2</v>
      </c>
      <c r="B99" s="106">
        <v>7028</v>
      </c>
      <c r="C99" s="100" t="str">
        <f>_xlfn.XLOOKUP(__xlnm._FilterDatabase_1571718[[#This Row],[SAPSA Number]],Table1[SAPSA number],Table1[Paid up])</f>
        <v>Y</v>
      </c>
      <c r="D99" s="39" t="str">
        <f>_xlfn.XLOOKUP(__xlnm._FilterDatabase_1571718[[#This Row],[SAPSA Number]],'DS Point summary'!A:A,'DS Point summary'!C:C)</f>
        <v>Christine</v>
      </c>
      <c r="E99" s="39" t="str">
        <f>_xlfn.XLOOKUP(__xlnm._FilterDatabase_1571718[[#This Row],[SAPSA Number]],'DS Point summary'!A:A,'DS Point summary'!D:D)</f>
        <v>van der Walt</v>
      </c>
      <c r="F99" s="20" t="str">
        <f>_xlfn.XLOOKUP(__xlnm._FilterDatabase_1571718[[#This Row],[SAPSA Number]],'DS Point summary'!A:A,'DS Point summary'!E:E)</f>
        <v>C</v>
      </c>
      <c r="G99" s="17" t="str">
        <f>_xlfn.XLOOKUP(__xlnm._FilterDatabase_1571718[[#This Row],[SAPSA Number]],'DS Point summary'!A:A,'DS Point summary'!F:F)</f>
        <v>Lady</v>
      </c>
      <c r="H99" s="19">
        <f ca="1">_xlfn.XLOOKUP(__xlnm._FilterDatabase_1571718[[#This Row],[SAPSA Number]],'DS Point summary'!A:A,'DS Point summary'!G:G)</f>
        <v>42</v>
      </c>
      <c r="I99" s="19" t="s">
        <v>372</v>
      </c>
      <c r="J99" s="34">
        <f t="shared" si="10"/>
        <v>0</v>
      </c>
      <c r="K99" s="22">
        <f t="shared" si="11"/>
        <v>0</v>
      </c>
      <c r="L99" s="23">
        <v>0</v>
      </c>
      <c r="M99" s="24">
        <v>0</v>
      </c>
      <c r="N99" s="23">
        <v>0</v>
      </c>
      <c r="O99" s="24">
        <v>0</v>
      </c>
      <c r="P99" s="23">
        <v>0</v>
      </c>
      <c r="Q99" s="24">
        <v>0</v>
      </c>
      <c r="R99" s="23">
        <v>0</v>
      </c>
      <c r="S99" s="24">
        <v>0</v>
      </c>
      <c r="T99" s="23">
        <v>0</v>
      </c>
      <c r="U99" s="24">
        <v>0</v>
      </c>
      <c r="V99" s="23">
        <v>0</v>
      </c>
      <c r="W99" s="24">
        <v>0</v>
      </c>
    </row>
    <row r="100" spans="1:23" x14ac:dyDescent="0.25">
      <c r="A100" s="31">
        <f t="shared" si="9"/>
        <v>2</v>
      </c>
      <c r="B100" s="105">
        <v>5616</v>
      </c>
      <c r="C100" s="100" t="str">
        <f>_xlfn.XLOOKUP(__xlnm._FilterDatabase_1571718[[#This Row],[SAPSA Number]],Table1[SAPSA number],Table1[Paid up])</f>
        <v>Y</v>
      </c>
      <c r="D100" s="39" t="str">
        <f>_xlfn.XLOOKUP(__xlnm._FilterDatabase_1571718[[#This Row],[SAPSA Number]],'DS Point summary'!A:A,'DS Point summary'!C:C)</f>
        <v>Cornelis Herman</v>
      </c>
      <c r="E100" s="39" t="str">
        <f>_xlfn.XLOOKUP(__xlnm._FilterDatabase_1571718[[#This Row],[SAPSA Number]],'DS Point summary'!A:A,'DS Point summary'!D:D)</f>
        <v>van Driel</v>
      </c>
      <c r="F100" s="20" t="str">
        <f>_xlfn.XLOOKUP(__xlnm._FilterDatabase_1571718[[#This Row],[SAPSA Number]],'DS Point summary'!A:A,'DS Point summary'!E:E)</f>
        <v>CH</v>
      </c>
      <c r="G100" s="17" t="str">
        <f ca="1">_xlfn.XLOOKUP(__xlnm._FilterDatabase_1571718[[#This Row],[SAPSA Number]],'DS Point summary'!A:A,'DS Point summary'!F:F)</f>
        <v xml:space="preserve"> </v>
      </c>
      <c r="H100" s="19">
        <f ca="1">_xlfn.XLOOKUP(__xlnm._FilterDatabase_1571718[[#This Row],[SAPSA Number]],'DS Point summary'!A:A,'DS Point summary'!G:G)</f>
        <v>37</v>
      </c>
      <c r="I100" s="19" t="s">
        <v>372</v>
      </c>
      <c r="J100" s="34">
        <f t="shared" si="10"/>
        <v>0</v>
      </c>
      <c r="K100" s="22">
        <f t="shared" si="11"/>
        <v>0</v>
      </c>
      <c r="L100" s="23">
        <v>0</v>
      </c>
      <c r="M100" s="24">
        <v>0</v>
      </c>
      <c r="N100" s="23">
        <v>0</v>
      </c>
      <c r="O100" s="24">
        <v>0</v>
      </c>
      <c r="P100" s="23">
        <v>0</v>
      </c>
      <c r="Q100" s="24">
        <v>0</v>
      </c>
      <c r="R100" s="23">
        <v>0</v>
      </c>
      <c r="S100" s="24">
        <v>0</v>
      </c>
      <c r="T100" s="23">
        <v>0</v>
      </c>
      <c r="U100" s="24">
        <v>0</v>
      </c>
      <c r="V100" s="23">
        <v>0</v>
      </c>
      <c r="W100" s="24">
        <v>0</v>
      </c>
    </row>
    <row r="101" spans="1:23" x14ac:dyDescent="0.25">
      <c r="A101" s="31">
        <f t="shared" si="9"/>
        <v>2</v>
      </c>
      <c r="B101" s="106">
        <v>3837</v>
      </c>
      <c r="C101" s="100" t="str">
        <f>_xlfn.XLOOKUP(__xlnm._FilterDatabase_1571718[[#This Row],[SAPSA Number]],Table1[SAPSA number],Table1[Paid up])</f>
        <v>Y</v>
      </c>
      <c r="D101" s="39" t="str">
        <f>_xlfn.XLOOKUP(__xlnm._FilterDatabase_1571718[[#This Row],[SAPSA Number]],'DS Point summary'!A:A,'DS Point summary'!C:C)</f>
        <v>Danéel Jonne</v>
      </c>
      <c r="E101" s="39" t="str">
        <f>_xlfn.XLOOKUP(__xlnm._FilterDatabase_1571718[[#This Row],[SAPSA Number]],'DS Point summary'!A:A,'DS Point summary'!D:D)</f>
        <v>Van Eck</v>
      </c>
      <c r="F101" s="20" t="str">
        <f>_xlfn.XLOOKUP(__xlnm._FilterDatabase_1571718[[#This Row],[SAPSA Number]],'DS Point summary'!A:A,'DS Point summary'!E:E)</f>
        <v>DJ</v>
      </c>
      <c r="G101" s="17" t="str">
        <f ca="1">_xlfn.XLOOKUP(__xlnm._FilterDatabase_1571718[[#This Row],[SAPSA Number]],'DS Point summary'!A:A,'DS Point summary'!F:F)</f>
        <v xml:space="preserve"> </v>
      </c>
      <c r="H101" s="19">
        <f ca="1">_xlfn.XLOOKUP(__xlnm._FilterDatabase_1571718[[#This Row],[SAPSA Number]],'DS Point summary'!A:A,'DS Point summary'!G:G)</f>
        <v>48</v>
      </c>
      <c r="I101" s="19" t="s">
        <v>372</v>
      </c>
      <c r="J101" s="34">
        <f t="shared" si="10"/>
        <v>0</v>
      </c>
      <c r="K101" s="22">
        <f t="shared" si="11"/>
        <v>0</v>
      </c>
      <c r="L101" s="23">
        <v>0</v>
      </c>
      <c r="M101" s="24">
        <v>0</v>
      </c>
      <c r="N101" s="23">
        <v>0</v>
      </c>
      <c r="O101" s="24">
        <v>0</v>
      </c>
      <c r="P101" s="23">
        <v>0</v>
      </c>
      <c r="Q101" s="24">
        <v>0</v>
      </c>
      <c r="R101" s="23">
        <v>0</v>
      </c>
      <c r="S101" s="24">
        <v>0</v>
      </c>
      <c r="T101" s="23">
        <v>0</v>
      </c>
      <c r="U101" s="24">
        <v>0</v>
      </c>
      <c r="V101" s="23">
        <v>0</v>
      </c>
      <c r="W101" s="24">
        <v>0</v>
      </c>
    </row>
    <row r="102" spans="1:23" x14ac:dyDescent="0.25">
      <c r="A102" s="31">
        <f t="shared" si="9"/>
        <v>2</v>
      </c>
      <c r="B102" s="70">
        <v>6564</v>
      </c>
      <c r="C102" s="100" t="str">
        <f>_xlfn.XLOOKUP(__xlnm._FilterDatabase_1571718[[#This Row],[SAPSA Number]],Table1[SAPSA number],Table1[Paid up])</f>
        <v>Y</v>
      </c>
      <c r="D102" s="39" t="str">
        <f>_xlfn.XLOOKUP(__xlnm._FilterDatabase_1571718[[#This Row],[SAPSA Number]],'DS Point summary'!A:A,'DS Point summary'!C:C)</f>
        <v xml:space="preserve">Schalk </v>
      </c>
      <c r="E102" s="39" t="str">
        <f>_xlfn.XLOOKUP(__xlnm._FilterDatabase_1571718[[#This Row],[SAPSA Number]],'DS Point summary'!A:A,'DS Point summary'!D:D)</f>
        <v>van Jaarsveld</v>
      </c>
      <c r="F102" s="20" t="str">
        <f>_xlfn.XLOOKUP(__xlnm._FilterDatabase_1571718[[#This Row],[SAPSA Number]],'DS Point summary'!A:A,'DS Point summary'!E:E)</f>
        <v>WS</v>
      </c>
      <c r="G102" s="17" t="str">
        <f ca="1">_xlfn.XLOOKUP(__xlnm._FilterDatabase_1571718[[#This Row],[SAPSA Number]],'DS Point summary'!A:A,'DS Point summary'!F:F)</f>
        <v xml:space="preserve"> </v>
      </c>
      <c r="H102" s="19">
        <f ca="1">_xlfn.XLOOKUP(__xlnm._FilterDatabase_1571718[[#This Row],[SAPSA Number]],'DS Point summary'!A:A,'DS Point summary'!G:G)</f>
        <v>40</v>
      </c>
      <c r="I102" s="19" t="s">
        <v>372</v>
      </c>
      <c r="J102" s="34">
        <f t="shared" si="10"/>
        <v>0</v>
      </c>
      <c r="K102" s="22">
        <f t="shared" si="11"/>
        <v>0</v>
      </c>
      <c r="L102" s="23">
        <v>0</v>
      </c>
      <c r="M102" s="24">
        <v>0</v>
      </c>
      <c r="N102" s="23">
        <v>0</v>
      </c>
      <c r="O102" s="24">
        <v>0</v>
      </c>
      <c r="P102" s="23">
        <v>0</v>
      </c>
      <c r="Q102" s="24">
        <v>0</v>
      </c>
      <c r="R102" s="23">
        <v>0</v>
      </c>
      <c r="S102" s="24">
        <v>0</v>
      </c>
      <c r="T102" s="23">
        <v>0</v>
      </c>
      <c r="U102" s="24">
        <v>0</v>
      </c>
      <c r="V102" s="23">
        <v>0</v>
      </c>
      <c r="W102" s="24">
        <v>0</v>
      </c>
    </row>
    <row r="103" spans="1:23" x14ac:dyDescent="0.25">
      <c r="A103" s="31">
        <f t="shared" si="9"/>
        <v>2</v>
      </c>
      <c r="B103" s="105">
        <v>5262</v>
      </c>
      <c r="C103" s="100" t="str">
        <f>_xlfn.XLOOKUP(__xlnm._FilterDatabase_1571718[[#This Row],[SAPSA Number]],Table1[SAPSA number],Table1[Paid up])</f>
        <v>Y</v>
      </c>
      <c r="D103" s="39" t="str">
        <f>_xlfn.XLOOKUP(__xlnm._FilterDatabase_1571718[[#This Row],[SAPSA Number]],'DS Point summary'!A:A,'DS Point summary'!C:C)</f>
        <v>Andre</v>
      </c>
      <c r="E103" s="39" t="str">
        <f>_xlfn.XLOOKUP(__xlnm._FilterDatabase_1571718[[#This Row],[SAPSA Number]],'DS Point summary'!A:A,'DS Point summary'!D:D)</f>
        <v>van Rooyen</v>
      </c>
      <c r="F103" s="20" t="str">
        <f>_xlfn.XLOOKUP(__xlnm._FilterDatabase_1571718[[#This Row],[SAPSA Number]],'DS Point summary'!A:A,'DS Point summary'!E:E)</f>
        <v>A</v>
      </c>
      <c r="G103" s="17" t="str">
        <f ca="1">_xlfn.XLOOKUP(__xlnm._FilterDatabase_1571718[[#This Row],[SAPSA Number]],'DS Point summary'!A:A,'DS Point summary'!F:F)</f>
        <v xml:space="preserve"> </v>
      </c>
      <c r="H103" s="19">
        <f ca="1">_xlfn.XLOOKUP(__xlnm._FilterDatabase_1571718[[#This Row],[SAPSA Number]],'DS Point summary'!A:A,'DS Point summary'!G:G)</f>
        <v>47</v>
      </c>
      <c r="I103" s="19" t="s">
        <v>372</v>
      </c>
      <c r="J103" s="34">
        <f t="shared" si="10"/>
        <v>0</v>
      </c>
      <c r="K103" s="22">
        <f t="shared" si="11"/>
        <v>0</v>
      </c>
      <c r="L103" s="23">
        <v>0</v>
      </c>
      <c r="M103" s="24">
        <v>0</v>
      </c>
      <c r="N103" s="23">
        <v>0</v>
      </c>
      <c r="O103" s="24">
        <v>0</v>
      </c>
      <c r="P103" s="23">
        <v>0</v>
      </c>
      <c r="Q103" s="24">
        <v>0</v>
      </c>
      <c r="R103" s="23">
        <v>0</v>
      </c>
      <c r="S103" s="24">
        <v>0</v>
      </c>
      <c r="T103" s="23">
        <v>0</v>
      </c>
      <c r="U103" s="24">
        <v>0</v>
      </c>
      <c r="V103" s="23">
        <v>0</v>
      </c>
      <c r="W103" s="24">
        <v>0</v>
      </c>
    </row>
    <row r="104" spans="1:23" x14ac:dyDescent="0.25">
      <c r="A104" s="31">
        <f t="shared" si="9"/>
        <v>2</v>
      </c>
      <c r="B104" s="105">
        <v>5971</v>
      </c>
      <c r="C104" s="100" t="str">
        <f>_xlfn.XLOOKUP(__xlnm._FilterDatabase_1571718[[#This Row],[SAPSA Number]],Table1[SAPSA number],Table1[Paid up])</f>
        <v>Y</v>
      </c>
      <c r="D104" s="39" t="str">
        <f>_xlfn.XLOOKUP(__xlnm._FilterDatabase_1571718[[#This Row],[SAPSA Number]],'DS Point summary'!A:A,'DS Point summary'!C:C)</f>
        <v>Hendrik</v>
      </c>
      <c r="E104" s="39" t="str">
        <f>_xlfn.XLOOKUP(__xlnm._FilterDatabase_1571718[[#This Row],[SAPSA Number]],'DS Point summary'!A:A,'DS Point summary'!D:D)</f>
        <v>van Rooyen</v>
      </c>
      <c r="F104" s="20" t="str">
        <f>_xlfn.XLOOKUP(__xlnm._FilterDatabase_1571718[[#This Row],[SAPSA Number]],'DS Point summary'!A:A,'DS Point summary'!E:E)</f>
        <v>H</v>
      </c>
      <c r="G104" s="17" t="str">
        <f ca="1">_xlfn.XLOOKUP(__xlnm._FilterDatabase_1571718[[#This Row],[SAPSA Number]],'DS Point summary'!A:A,'DS Point summary'!F:F)</f>
        <v>S</v>
      </c>
      <c r="H104" s="19">
        <f ca="1">_xlfn.XLOOKUP(__xlnm._FilterDatabase_1571718[[#This Row],[SAPSA Number]],'DS Point summary'!A:A,'DS Point summary'!G:G)</f>
        <v>50</v>
      </c>
      <c r="I104" s="19" t="s">
        <v>372</v>
      </c>
      <c r="J104" s="34">
        <f t="shared" si="10"/>
        <v>0</v>
      </c>
      <c r="K104" s="22">
        <f t="shared" si="11"/>
        <v>0</v>
      </c>
      <c r="L104" s="23">
        <v>0</v>
      </c>
      <c r="M104" s="24">
        <v>0</v>
      </c>
      <c r="N104" s="23">
        <v>0</v>
      </c>
      <c r="O104" s="24">
        <v>0</v>
      </c>
      <c r="P104" s="23">
        <v>0</v>
      </c>
      <c r="Q104" s="24">
        <v>0</v>
      </c>
      <c r="R104" s="23">
        <v>0</v>
      </c>
      <c r="S104" s="24">
        <v>0</v>
      </c>
      <c r="T104" s="23">
        <v>0</v>
      </c>
      <c r="U104" s="24">
        <v>0</v>
      </c>
      <c r="V104" s="23">
        <v>0</v>
      </c>
      <c r="W104" s="24">
        <v>0</v>
      </c>
    </row>
    <row r="105" spans="1:23" x14ac:dyDescent="0.25">
      <c r="A105" s="31">
        <f t="shared" si="9"/>
        <v>2</v>
      </c>
      <c r="B105" s="105">
        <v>7075</v>
      </c>
      <c r="C105" s="100" t="str">
        <f>_xlfn.XLOOKUP(__xlnm._FilterDatabase_1571718[[#This Row],[SAPSA Number]],Table1[SAPSA number],Table1[Paid up])</f>
        <v>Y</v>
      </c>
      <c r="D105" s="39" t="str">
        <f>_xlfn.XLOOKUP(__xlnm._FilterDatabase_1571718[[#This Row],[SAPSA Number]],'DS Point summary'!A:A,'DS Point summary'!C:C)</f>
        <v>Erika</v>
      </c>
      <c r="E105" s="39" t="str">
        <f>_xlfn.XLOOKUP(__xlnm._FilterDatabase_1571718[[#This Row],[SAPSA Number]],'DS Point summary'!A:A,'DS Point summary'!D:D)</f>
        <v>van Rooyen</v>
      </c>
      <c r="F105" s="20" t="str">
        <f>_xlfn.XLOOKUP(__xlnm._FilterDatabase_1571718[[#This Row],[SAPSA Number]],'DS Point summary'!A:A,'DS Point summary'!E:E)</f>
        <v>E</v>
      </c>
      <c r="G105" s="17" t="str">
        <f>_xlfn.XLOOKUP(__xlnm._FilterDatabase_1571718[[#This Row],[SAPSA Number]],'DS Point summary'!A:A,'DS Point summary'!F:F)</f>
        <v>Lady</v>
      </c>
      <c r="H105" s="19">
        <f>_xlfn.XLOOKUP(__xlnm._FilterDatabase_1571718[[#This Row],[SAPSA Number]],'DS Point summary'!A:A,'DS Point summary'!G:G)</f>
        <v>0</v>
      </c>
      <c r="I105" s="19" t="s">
        <v>372</v>
      </c>
      <c r="J105" s="34">
        <f t="shared" si="10"/>
        <v>0</v>
      </c>
      <c r="K105" s="22">
        <f t="shared" si="11"/>
        <v>0</v>
      </c>
      <c r="L105" s="23">
        <v>0</v>
      </c>
      <c r="M105" s="24">
        <v>0</v>
      </c>
      <c r="N105" s="23">
        <v>0</v>
      </c>
      <c r="O105" s="24">
        <v>0</v>
      </c>
      <c r="P105" s="23">
        <v>0</v>
      </c>
      <c r="Q105" s="24">
        <v>0</v>
      </c>
      <c r="R105" s="23">
        <v>0</v>
      </c>
      <c r="S105" s="24">
        <v>0</v>
      </c>
      <c r="T105" s="23">
        <v>0</v>
      </c>
      <c r="U105" s="24">
        <v>0</v>
      </c>
      <c r="V105" s="23">
        <v>0</v>
      </c>
      <c r="W105" s="24">
        <v>0</v>
      </c>
    </row>
    <row r="106" spans="1:23" x14ac:dyDescent="0.25">
      <c r="A106" s="31">
        <f t="shared" si="9"/>
        <v>2</v>
      </c>
      <c r="B106" s="105">
        <v>2051</v>
      </c>
      <c r="C106" s="100" t="str">
        <f>_xlfn.XLOOKUP(__xlnm._FilterDatabase_1571718[[#This Row],[SAPSA Number]],Table1[SAPSA number],Table1[Paid up])</f>
        <v>Y</v>
      </c>
      <c r="D106" s="39" t="str">
        <f>_xlfn.XLOOKUP(__xlnm._FilterDatabase_1571718[[#This Row],[SAPSA Number]],'DS Point summary'!A:A,'DS Point summary'!C:C)</f>
        <v>Simon Adriaan</v>
      </c>
      <c r="E106" s="39" t="str">
        <f>_xlfn.XLOOKUP(__xlnm._FilterDatabase_1571718[[#This Row],[SAPSA Number]],'DS Point summary'!A:A,'DS Point summary'!D:D)</f>
        <v>Vermooten</v>
      </c>
      <c r="F106" s="20" t="str">
        <f>_xlfn.XLOOKUP(__xlnm._FilterDatabase_1571718[[#This Row],[SAPSA Number]],'DS Point summary'!A:A,'DS Point summary'!E:E)</f>
        <v>SA</v>
      </c>
      <c r="G106" s="17" t="str">
        <f ca="1">_xlfn.XLOOKUP(__xlnm._FilterDatabase_1571718[[#This Row],[SAPSA Number]],'DS Point summary'!A:A,'DS Point summary'!F:F)</f>
        <v>GS</v>
      </c>
      <c r="H106" s="19">
        <f ca="1">_xlfn.XLOOKUP(__xlnm._FilterDatabase_1571718[[#This Row],[SAPSA Number]],'DS Point summary'!A:A,'DS Point summary'!G:G)</f>
        <v>71</v>
      </c>
      <c r="I106" s="19" t="s">
        <v>372</v>
      </c>
      <c r="J106" s="34">
        <f t="shared" si="10"/>
        <v>0</v>
      </c>
      <c r="K106" s="22">
        <f t="shared" si="11"/>
        <v>0</v>
      </c>
      <c r="L106" s="23">
        <v>0</v>
      </c>
      <c r="M106" s="24">
        <v>0</v>
      </c>
      <c r="N106" s="23">
        <v>0</v>
      </c>
      <c r="O106" s="24">
        <v>0</v>
      </c>
      <c r="P106" s="23">
        <v>0</v>
      </c>
      <c r="Q106" s="24">
        <v>0</v>
      </c>
      <c r="R106" s="23">
        <v>0</v>
      </c>
      <c r="S106" s="24">
        <v>0</v>
      </c>
      <c r="T106" s="23">
        <v>0</v>
      </c>
      <c r="U106" s="24">
        <v>0</v>
      </c>
      <c r="V106" s="23">
        <v>0</v>
      </c>
      <c r="W106" s="24">
        <v>0</v>
      </c>
    </row>
    <row r="107" spans="1:23" x14ac:dyDescent="0.25">
      <c r="A107" s="31">
        <f t="shared" si="9"/>
        <v>2</v>
      </c>
      <c r="B107" s="105">
        <v>2089</v>
      </c>
      <c r="C107" s="100" t="str">
        <f>_xlfn.XLOOKUP(__xlnm._FilterDatabase_1571718[[#This Row],[SAPSA Number]],Table1[SAPSA number],Table1[Paid up])</f>
        <v>Y</v>
      </c>
      <c r="D107" s="39" t="str">
        <f>_xlfn.XLOOKUP(__xlnm._FilterDatabase_1571718[[#This Row],[SAPSA Number]],'DS Point summary'!A:A,'DS Point summary'!C:C)</f>
        <v>Doané</v>
      </c>
      <c r="E107" s="39" t="str">
        <f>_xlfn.XLOOKUP(__xlnm._FilterDatabase_1571718[[#This Row],[SAPSA Number]],'DS Point summary'!A:A,'DS Point summary'!D:D)</f>
        <v>Vermooten</v>
      </c>
      <c r="F107" s="20" t="str">
        <f>_xlfn.XLOOKUP(__xlnm._FilterDatabase_1571718[[#This Row],[SAPSA Number]],'DS Point summary'!A:A,'DS Point summary'!E:E)</f>
        <v>D</v>
      </c>
      <c r="G107" s="17" t="str">
        <f ca="1">_xlfn.XLOOKUP(__xlnm._FilterDatabase_1571718[[#This Row],[SAPSA Number]],'DS Point summary'!A:A,'DS Point summary'!F:F)</f>
        <v xml:space="preserve"> </v>
      </c>
      <c r="H107" s="19">
        <f ca="1">_xlfn.XLOOKUP(__xlnm._FilterDatabase_1571718[[#This Row],[SAPSA Number]],'DS Point summary'!A:A,'DS Point summary'!G:G)</f>
        <v>41</v>
      </c>
      <c r="I107" s="19" t="s">
        <v>372</v>
      </c>
      <c r="J107" s="34">
        <f t="shared" si="10"/>
        <v>0</v>
      </c>
      <c r="K107" s="22">
        <f t="shared" si="11"/>
        <v>0</v>
      </c>
      <c r="L107" s="23">
        <v>0</v>
      </c>
      <c r="M107" s="24">
        <v>0</v>
      </c>
      <c r="N107" s="23">
        <v>0</v>
      </c>
      <c r="O107" s="24">
        <v>0</v>
      </c>
      <c r="P107" s="23">
        <v>0</v>
      </c>
      <c r="Q107" s="24">
        <v>0</v>
      </c>
      <c r="R107" s="23">
        <v>0</v>
      </c>
      <c r="S107" s="24">
        <v>0</v>
      </c>
      <c r="T107" s="23">
        <v>0</v>
      </c>
      <c r="U107" s="24">
        <v>0</v>
      </c>
      <c r="V107" s="23">
        <v>0</v>
      </c>
      <c r="W107" s="24">
        <v>0</v>
      </c>
    </row>
    <row r="108" spans="1:23" x14ac:dyDescent="0.25">
      <c r="A108" s="31">
        <f t="shared" si="9"/>
        <v>2</v>
      </c>
      <c r="B108" s="106">
        <v>896</v>
      </c>
      <c r="C108" s="100" t="str">
        <f>_xlfn.XLOOKUP(__xlnm._FilterDatabase_1571718[[#This Row],[SAPSA Number]],Table1[SAPSA number],Table1[Paid up])</f>
        <v>Y</v>
      </c>
      <c r="D108" s="39" t="str">
        <f>_xlfn.XLOOKUP(__xlnm._FilterDatabase_1571718[[#This Row],[SAPSA Number]],'DS Point summary'!A:A,'DS Point summary'!C:C)</f>
        <v>Johannes Francois</v>
      </c>
      <c r="E108" s="39" t="str">
        <f>_xlfn.XLOOKUP(__xlnm._FilterDatabase_1571718[[#This Row],[SAPSA Number]],'DS Point summary'!A:A,'DS Point summary'!D:D)</f>
        <v>Wheeler</v>
      </c>
      <c r="F108" s="20" t="str">
        <f>_xlfn.XLOOKUP(__xlnm._FilterDatabase_1571718[[#This Row],[SAPSA Number]],'DS Point summary'!A:A,'DS Point summary'!E:E)</f>
        <v>JF</v>
      </c>
      <c r="G108" s="17" t="str">
        <f ca="1">_xlfn.XLOOKUP(__xlnm._FilterDatabase_1571718[[#This Row],[SAPSA Number]],'DS Point summary'!A:A,'DS Point summary'!F:F)</f>
        <v xml:space="preserve"> </v>
      </c>
      <c r="H108" s="19">
        <f ca="1">_xlfn.XLOOKUP(__xlnm._FilterDatabase_1571718[[#This Row],[SAPSA Number]],'DS Point summary'!A:A,'DS Point summary'!G:G)</f>
        <v>45</v>
      </c>
      <c r="I108" s="19" t="s">
        <v>372</v>
      </c>
      <c r="J108" s="34">
        <f t="shared" si="10"/>
        <v>0</v>
      </c>
      <c r="K108" s="22">
        <f t="shared" si="11"/>
        <v>0</v>
      </c>
      <c r="L108" s="23">
        <v>0</v>
      </c>
      <c r="M108" s="24">
        <v>0</v>
      </c>
      <c r="N108" s="23">
        <v>0</v>
      </c>
      <c r="O108" s="24">
        <v>0</v>
      </c>
      <c r="P108" s="23">
        <v>0</v>
      </c>
      <c r="Q108" s="24">
        <v>0</v>
      </c>
      <c r="R108" s="23">
        <v>0</v>
      </c>
      <c r="S108" s="24">
        <v>0</v>
      </c>
      <c r="T108" s="23">
        <v>0</v>
      </c>
      <c r="U108" s="24">
        <v>0</v>
      </c>
      <c r="V108" s="23">
        <v>0</v>
      </c>
      <c r="W108" s="24">
        <v>0</v>
      </c>
    </row>
    <row r="109" spans="1:23" x14ac:dyDescent="0.25">
      <c r="A109" s="31">
        <f t="shared" si="9"/>
        <v>2</v>
      </c>
      <c r="B109" s="105">
        <v>1716</v>
      </c>
      <c r="C109" s="100" t="str">
        <f>_xlfn.XLOOKUP(__xlnm._FilterDatabase_1571718[[#This Row],[SAPSA Number]],Table1[SAPSA number],Table1[Paid up])</f>
        <v>Y</v>
      </c>
      <c r="D109" s="39" t="str">
        <f>_xlfn.XLOOKUP(__xlnm._FilterDatabase_1571718[[#This Row],[SAPSA Number]],'DS Point summary'!A:A,'DS Point summary'!C:C)</f>
        <v>Albert</v>
      </c>
      <c r="E109" s="39" t="str">
        <f>_xlfn.XLOOKUP(__xlnm._FilterDatabase_1571718[[#This Row],[SAPSA Number]],'DS Point summary'!A:A,'DS Point summary'!D:D)</f>
        <v>Wöcke</v>
      </c>
      <c r="F109" s="20" t="str">
        <f>_xlfn.XLOOKUP(__xlnm._FilterDatabase_1571718[[#This Row],[SAPSA Number]],'DS Point summary'!A:A,'DS Point summary'!E:E)</f>
        <v>A</v>
      </c>
      <c r="G109" s="17" t="str">
        <f ca="1">_xlfn.XLOOKUP(__xlnm._FilterDatabase_1571718[[#This Row],[SAPSA Number]],'DS Point summary'!A:A,'DS Point summary'!F:F)</f>
        <v>S</v>
      </c>
      <c r="H109" s="19">
        <f ca="1">_xlfn.XLOOKUP(__xlnm._FilterDatabase_1571718[[#This Row],[SAPSA Number]],'DS Point summary'!A:A,'DS Point summary'!G:G)</f>
        <v>57</v>
      </c>
      <c r="I109" s="19" t="s">
        <v>372</v>
      </c>
      <c r="J109" s="34">
        <f t="shared" si="10"/>
        <v>0</v>
      </c>
      <c r="K109" s="22">
        <f t="shared" si="11"/>
        <v>0</v>
      </c>
      <c r="L109" s="23">
        <v>0</v>
      </c>
      <c r="M109" s="24">
        <v>0</v>
      </c>
      <c r="N109" s="23">
        <v>0</v>
      </c>
      <c r="O109" s="24">
        <v>0</v>
      </c>
      <c r="P109" s="23">
        <v>0</v>
      </c>
      <c r="Q109" s="24">
        <v>0</v>
      </c>
      <c r="R109" s="23">
        <v>0</v>
      </c>
      <c r="S109" s="24">
        <v>0</v>
      </c>
      <c r="T109" s="23">
        <v>0</v>
      </c>
      <c r="U109" s="24">
        <v>0</v>
      </c>
      <c r="V109" s="23">
        <v>0</v>
      </c>
      <c r="W109" s="24">
        <v>0</v>
      </c>
    </row>
    <row r="110" spans="1:23" x14ac:dyDescent="0.25">
      <c r="A110" s="31">
        <f t="shared" si="9"/>
        <v>2</v>
      </c>
      <c r="B110" s="105">
        <v>206</v>
      </c>
      <c r="C110" s="100" t="str">
        <f>_xlfn.XLOOKUP(__xlnm._FilterDatabase_1571718[[#This Row],[SAPSA Number]],Table1[SAPSA number],Table1[Paid up])</f>
        <v>Y</v>
      </c>
      <c r="D110" s="39" t="str">
        <f>_xlfn.XLOOKUP(__xlnm._FilterDatabase_1571718[[#This Row],[SAPSA Number]],'DS Point summary'!A:A,'DS Point summary'!C:C)</f>
        <v>Pierre Dewald</v>
      </c>
      <c r="E110" s="39" t="str">
        <f>_xlfn.XLOOKUP(__xlnm._FilterDatabase_1571718[[#This Row],[SAPSA Number]],'DS Point summary'!A:A,'DS Point summary'!D:D)</f>
        <v>Wrogemann</v>
      </c>
      <c r="F110" s="20" t="str">
        <f>_xlfn.XLOOKUP(__xlnm._FilterDatabase_1571718[[#This Row],[SAPSA Number]],'DS Point summary'!A:A,'DS Point summary'!E:E)</f>
        <v>PD</v>
      </c>
      <c r="G110" s="17" t="str">
        <f ca="1">_xlfn.XLOOKUP(__xlnm._FilterDatabase_1571718[[#This Row],[SAPSA Number]],'DS Point summary'!A:A,'DS Point summary'!F:F)</f>
        <v>S</v>
      </c>
      <c r="H110" s="19">
        <f ca="1">_xlfn.XLOOKUP(__xlnm._FilterDatabase_1571718[[#This Row],[SAPSA Number]],'DS Point summary'!A:A,'DS Point summary'!G:G)</f>
        <v>54</v>
      </c>
      <c r="I110" s="19" t="s">
        <v>372</v>
      </c>
      <c r="J110" s="34">
        <f t="shared" si="10"/>
        <v>0</v>
      </c>
      <c r="K110" s="22">
        <f t="shared" si="11"/>
        <v>0</v>
      </c>
      <c r="L110" s="23">
        <v>0</v>
      </c>
      <c r="M110" s="24">
        <v>0</v>
      </c>
      <c r="N110" s="23">
        <v>0</v>
      </c>
      <c r="O110" s="24">
        <v>0</v>
      </c>
      <c r="P110" s="23">
        <v>0</v>
      </c>
      <c r="Q110" s="24">
        <v>0</v>
      </c>
      <c r="R110" s="23">
        <v>0</v>
      </c>
      <c r="S110" s="24">
        <v>0</v>
      </c>
      <c r="T110" s="23">
        <v>0</v>
      </c>
      <c r="U110" s="24">
        <v>0</v>
      </c>
      <c r="V110" s="23">
        <v>0</v>
      </c>
      <c r="W110" s="24">
        <v>0</v>
      </c>
    </row>
    <row r="111" spans="1:23" x14ac:dyDescent="0.25">
      <c r="A111" s="31">
        <f t="shared" si="9"/>
        <v>2</v>
      </c>
      <c r="B111" s="106"/>
      <c r="C111" s="100">
        <f>_xlfn.XLOOKUP(__xlnm._FilterDatabase_1571718[[#This Row],[SAPSA Number]],Table1[SAPSA number],Table1[Paid up])</f>
        <v>0</v>
      </c>
      <c r="D111" s="39" t="e">
        <f>_xlfn.XLOOKUP(__xlnm._FilterDatabase_1571718[[#This Row],[SAPSA Number]],'DS Point summary'!A:A,'DS Point summary'!C:C)</f>
        <v>#N/A</v>
      </c>
      <c r="E111" s="39" t="e">
        <f>_xlfn.XLOOKUP(__xlnm._FilterDatabase_1571718[[#This Row],[SAPSA Number]],'DS Point summary'!A:A,'DS Point summary'!D:D)</f>
        <v>#N/A</v>
      </c>
      <c r="F111" s="20" t="e">
        <f>_xlfn.XLOOKUP(__xlnm._FilterDatabase_1571718[[#This Row],[SAPSA Number]],'DS Point summary'!A:A,'DS Point summary'!E:E)</f>
        <v>#N/A</v>
      </c>
      <c r="G111" s="17">
        <f>_xlfn.XLOOKUP(__xlnm._FilterDatabase_1571718[[#This Row],[SAPSA Number]],'DS Point summary'!A:A,'DS Point summary'!F:F)</f>
        <v>0</v>
      </c>
      <c r="H111" s="19" t="e">
        <f>_xlfn.XLOOKUP(__xlnm._FilterDatabase_1571718[[#This Row],[SAPSA Number]],'DS Point summary'!A:A,'DS Point summary'!G:G)</f>
        <v>#N/A</v>
      </c>
      <c r="I111" s="19" t="s">
        <v>372</v>
      </c>
      <c r="J111" s="34">
        <f t="shared" si="10"/>
        <v>0</v>
      </c>
      <c r="K111" s="22">
        <f t="shared" si="11"/>
        <v>0</v>
      </c>
      <c r="L111" s="23">
        <v>0</v>
      </c>
      <c r="M111" s="24">
        <v>0</v>
      </c>
      <c r="N111" s="23">
        <v>0</v>
      </c>
      <c r="O111" s="24">
        <v>0</v>
      </c>
      <c r="P111" s="23">
        <v>0</v>
      </c>
      <c r="Q111" s="24">
        <v>0</v>
      </c>
      <c r="R111" s="23">
        <v>0</v>
      </c>
      <c r="S111" s="24">
        <v>0</v>
      </c>
      <c r="T111" s="23">
        <v>0</v>
      </c>
      <c r="U111" s="24">
        <v>0</v>
      </c>
      <c r="V111" s="23">
        <v>0</v>
      </c>
      <c r="W111" s="24">
        <v>0</v>
      </c>
    </row>
    <row r="112" spans="1:23" x14ac:dyDescent="0.25">
      <c r="A112" s="31">
        <f t="shared" si="9"/>
        <v>2</v>
      </c>
      <c r="B112" s="105"/>
      <c r="C112" s="100">
        <f>_xlfn.XLOOKUP(__xlnm._FilterDatabase_1571718[[#This Row],[SAPSA Number]],Table1[SAPSA number],Table1[Paid up])</f>
        <v>0</v>
      </c>
      <c r="D112" s="39" t="e">
        <f>_xlfn.XLOOKUP(__xlnm._FilterDatabase_1571718[[#This Row],[SAPSA Number]],'DS Point summary'!A:A,'DS Point summary'!C:C)</f>
        <v>#N/A</v>
      </c>
      <c r="E112" s="39" t="e">
        <f>_xlfn.XLOOKUP(__xlnm._FilterDatabase_1571718[[#This Row],[SAPSA Number]],'DS Point summary'!A:A,'DS Point summary'!D:D)</f>
        <v>#N/A</v>
      </c>
      <c r="F112" s="20" t="e">
        <f>_xlfn.XLOOKUP(__xlnm._FilterDatabase_1571718[[#This Row],[SAPSA Number]],'DS Point summary'!A:A,'DS Point summary'!E:E)</f>
        <v>#N/A</v>
      </c>
      <c r="G112" s="17">
        <f>_xlfn.XLOOKUP(__xlnm._FilterDatabase_1571718[[#This Row],[SAPSA Number]],'DS Point summary'!A:A,'DS Point summary'!F:F)</f>
        <v>0</v>
      </c>
      <c r="H112" s="19" t="e">
        <f>_xlfn.XLOOKUP(__xlnm._FilterDatabase_1571718[[#This Row],[SAPSA Number]],'DS Point summary'!A:A,'DS Point summary'!G:G)</f>
        <v>#N/A</v>
      </c>
      <c r="I112" s="19" t="s">
        <v>372</v>
      </c>
      <c r="J112" s="34">
        <f t="shared" si="10"/>
        <v>0</v>
      </c>
      <c r="K112" s="22">
        <f t="shared" si="11"/>
        <v>0</v>
      </c>
      <c r="L112" s="23">
        <v>0</v>
      </c>
      <c r="M112" s="24">
        <v>0</v>
      </c>
      <c r="N112" s="23">
        <v>0</v>
      </c>
      <c r="O112" s="24">
        <v>0</v>
      </c>
      <c r="P112" s="23">
        <v>0</v>
      </c>
      <c r="Q112" s="24">
        <v>0</v>
      </c>
      <c r="R112" s="23">
        <v>0</v>
      </c>
      <c r="S112" s="24">
        <v>0</v>
      </c>
      <c r="T112" s="23">
        <v>0</v>
      </c>
      <c r="U112" s="24">
        <v>0</v>
      </c>
      <c r="V112" s="23">
        <v>0</v>
      </c>
      <c r="W112" s="24">
        <v>0</v>
      </c>
    </row>
    <row r="113" spans="1:23" x14ac:dyDescent="0.25">
      <c r="A113" s="31">
        <f t="shared" si="9"/>
        <v>2</v>
      </c>
      <c r="B113" s="105"/>
      <c r="C113" s="100">
        <f>_xlfn.XLOOKUP(__xlnm._FilterDatabase_1571718[[#This Row],[SAPSA Number]],Table1[SAPSA number],Table1[Paid up])</f>
        <v>0</v>
      </c>
      <c r="D113" s="39" t="e">
        <f>_xlfn.XLOOKUP(__xlnm._FilterDatabase_1571718[[#This Row],[SAPSA Number]],'DS Point summary'!A:A,'DS Point summary'!C:C)</f>
        <v>#N/A</v>
      </c>
      <c r="E113" s="39" t="e">
        <f>_xlfn.XLOOKUP(__xlnm._FilterDatabase_1571718[[#This Row],[SAPSA Number]],'DS Point summary'!A:A,'DS Point summary'!D:D)</f>
        <v>#N/A</v>
      </c>
      <c r="F113" s="20" t="e">
        <f>_xlfn.XLOOKUP(__xlnm._FilterDatabase_1571718[[#This Row],[SAPSA Number]],'DS Point summary'!A:A,'DS Point summary'!E:E)</f>
        <v>#N/A</v>
      </c>
      <c r="G113" s="17">
        <f>_xlfn.XLOOKUP(__xlnm._FilterDatabase_1571718[[#This Row],[SAPSA Number]],'DS Point summary'!A:A,'DS Point summary'!F:F)</f>
        <v>0</v>
      </c>
      <c r="H113" s="19" t="e">
        <f>_xlfn.XLOOKUP(__xlnm._FilterDatabase_1571718[[#This Row],[SAPSA Number]],'DS Point summary'!A:A,'DS Point summary'!G:G)</f>
        <v>#N/A</v>
      </c>
      <c r="I113" s="19" t="s">
        <v>372</v>
      </c>
      <c r="J113" s="34">
        <f t="shared" si="10"/>
        <v>0</v>
      </c>
      <c r="K113" s="22">
        <f t="shared" si="11"/>
        <v>0</v>
      </c>
      <c r="L113" s="23">
        <v>0</v>
      </c>
      <c r="M113" s="24">
        <v>0</v>
      </c>
      <c r="N113" s="23">
        <v>0</v>
      </c>
      <c r="O113" s="24">
        <v>0</v>
      </c>
      <c r="P113" s="23">
        <v>0</v>
      </c>
      <c r="Q113" s="24">
        <v>0</v>
      </c>
      <c r="R113" s="23">
        <v>0</v>
      </c>
      <c r="S113" s="24">
        <v>0</v>
      </c>
      <c r="T113" s="23">
        <v>0</v>
      </c>
      <c r="U113" s="24">
        <v>0</v>
      </c>
      <c r="V113" s="23">
        <v>0</v>
      </c>
      <c r="W113" s="24">
        <v>0</v>
      </c>
    </row>
    <row r="114" spans="1:23" x14ac:dyDescent="0.25">
      <c r="A114" s="31">
        <f t="shared" si="9"/>
        <v>2</v>
      </c>
      <c r="B114" s="106"/>
      <c r="C114" s="100">
        <f>_xlfn.XLOOKUP(__xlnm._FilterDatabase_1571718[[#This Row],[SAPSA Number]],Table1[SAPSA number],Table1[Paid up])</f>
        <v>0</v>
      </c>
      <c r="D114" s="39" t="e">
        <f>_xlfn.XLOOKUP(__xlnm._FilterDatabase_1571718[[#This Row],[SAPSA Number]],'DS Point summary'!A:A,'DS Point summary'!C:C)</f>
        <v>#N/A</v>
      </c>
      <c r="E114" s="39" t="e">
        <f>_xlfn.XLOOKUP(__xlnm._FilterDatabase_1571718[[#This Row],[SAPSA Number]],'DS Point summary'!A:A,'DS Point summary'!D:D)</f>
        <v>#N/A</v>
      </c>
      <c r="F114" s="20" t="e">
        <f>_xlfn.XLOOKUP(__xlnm._FilterDatabase_1571718[[#This Row],[SAPSA Number]],'DS Point summary'!A:A,'DS Point summary'!E:E)</f>
        <v>#N/A</v>
      </c>
      <c r="G114" s="17">
        <f>_xlfn.XLOOKUP(__xlnm._FilterDatabase_1571718[[#This Row],[SAPSA Number]],'DS Point summary'!A:A,'DS Point summary'!F:F)</f>
        <v>0</v>
      </c>
      <c r="H114" s="19" t="e">
        <f>_xlfn.XLOOKUP(__xlnm._FilterDatabase_1571718[[#This Row],[SAPSA Number]],'DS Point summary'!A:A,'DS Point summary'!G:G)</f>
        <v>#N/A</v>
      </c>
      <c r="I114" s="19" t="s">
        <v>372</v>
      </c>
      <c r="J114" s="34">
        <f t="shared" si="10"/>
        <v>0</v>
      </c>
      <c r="K114" s="22">
        <f t="shared" si="11"/>
        <v>0</v>
      </c>
      <c r="L114" s="23">
        <v>0</v>
      </c>
      <c r="M114" s="24">
        <v>0</v>
      </c>
      <c r="N114" s="23">
        <v>0</v>
      </c>
      <c r="O114" s="24">
        <v>0</v>
      </c>
      <c r="P114" s="23">
        <v>0</v>
      </c>
      <c r="Q114" s="24">
        <v>0</v>
      </c>
      <c r="R114" s="23">
        <v>0</v>
      </c>
      <c r="S114" s="24">
        <v>0</v>
      </c>
      <c r="T114" s="23">
        <v>0</v>
      </c>
      <c r="U114" s="24">
        <v>0</v>
      </c>
      <c r="V114" s="23">
        <v>0</v>
      </c>
      <c r="W114" s="24">
        <v>0</v>
      </c>
    </row>
    <row r="115" spans="1:23" x14ac:dyDescent="0.25">
      <c r="A115" s="31">
        <f t="shared" si="9"/>
        <v>2</v>
      </c>
      <c r="B115" s="105"/>
      <c r="C115" s="100">
        <f>_xlfn.XLOOKUP(__xlnm._FilterDatabase_1571718[[#This Row],[SAPSA Number]],Table1[SAPSA number],Table1[Paid up])</f>
        <v>0</v>
      </c>
      <c r="D115" s="39" t="e">
        <f>_xlfn.XLOOKUP(__xlnm._FilterDatabase_1571718[[#This Row],[SAPSA Number]],'DS Point summary'!A:A,'DS Point summary'!C:C)</f>
        <v>#N/A</v>
      </c>
      <c r="E115" s="39" t="e">
        <f>_xlfn.XLOOKUP(__xlnm._FilterDatabase_1571718[[#This Row],[SAPSA Number]],'DS Point summary'!A:A,'DS Point summary'!D:D)</f>
        <v>#N/A</v>
      </c>
      <c r="F115" s="20" t="e">
        <f>_xlfn.XLOOKUP(__xlnm._FilterDatabase_1571718[[#This Row],[SAPSA Number]],'DS Point summary'!A:A,'DS Point summary'!E:E)</f>
        <v>#N/A</v>
      </c>
      <c r="G115" s="17">
        <f>_xlfn.XLOOKUP(__xlnm._FilterDatabase_1571718[[#This Row],[SAPSA Number]],'DS Point summary'!A:A,'DS Point summary'!F:F)</f>
        <v>0</v>
      </c>
      <c r="H115" s="19" t="e">
        <f>_xlfn.XLOOKUP(__xlnm._FilterDatabase_1571718[[#This Row],[SAPSA Number]],'DS Point summary'!A:A,'DS Point summary'!G:G)</f>
        <v>#N/A</v>
      </c>
      <c r="I115" s="19" t="s">
        <v>372</v>
      </c>
      <c r="J115" s="34">
        <f t="shared" si="10"/>
        <v>0</v>
      </c>
      <c r="K115" s="22">
        <f t="shared" si="11"/>
        <v>0</v>
      </c>
      <c r="L115" s="23">
        <v>0</v>
      </c>
      <c r="M115" s="24">
        <v>0</v>
      </c>
      <c r="N115" s="23">
        <v>0</v>
      </c>
      <c r="O115" s="24">
        <v>0</v>
      </c>
      <c r="P115" s="23">
        <v>0</v>
      </c>
      <c r="Q115" s="24">
        <v>0</v>
      </c>
      <c r="R115" s="23">
        <v>0</v>
      </c>
      <c r="S115" s="24">
        <v>0</v>
      </c>
      <c r="T115" s="23">
        <v>0</v>
      </c>
      <c r="U115" s="24">
        <v>0</v>
      </c>
      <c r="V115" s="23">
        <v>0</v>
      </c>
      <c r="W115" s="24">
        <v>0</v>
      </c>
    </row>
    <row r="116" spans="1:23" x14ac:dyDescent="0.25">
      <c r="A116" s="31">
        <f t="shared" si="9"/>
        <v>2</v>
      </c>
      <c r="B116" s="105"/>
      <c r="C116" s="100">
        <f>_xlfn.XLOOKUP(__xlnm._FilterDatabase_1571718[[#This Row],[SAPSA Number]],Table1[SAPSA number],Table1[Paid up])</f>
        <v>0</v>
      </c>
      <c r="D116" s="39" t="e">
        <f>_xlfn.XLOOKUP(__xlnm._FilterDatabase_1571718[[#This Row],[SAPSA Number]],'DS Point summary'!A:A,'DS Point summary'!C:C)</f>
        <v>#N/A</v>
      </c>
      <c r="E116" s="39" t="e">
        <f>_xlfn.XLOOKUP(__xlnm._FilterDatabase_1571718[[#This Row],[SAPSA Number]],'DS Point summary'!A:A,'DS Point summary'!D:D)</f>
        <v>#N/A</v>
      </c>
      <c r="F116" s="20" t="e">
        <f>_xlfn.XLOOKUP(__xlnm._FilterDatabase_1571718[[#This Row],[SAPSA Number]],'DS Point summary'!A:A,'DS Point summary'!E:E)</f>
        <v>#N/A</v>
      </c>
      <c r="G116" s="17">
        <f>_xlfn.XLOOKUP(__xlnm._FilterDatabase_1571718[[#This Row],[SAPSA Number]],'DS Point summary'!A:A,'DS Point summary'!F:F)</f>
        <v>0</v>
      </c>
      <c r="H116" s="19" t="e">
        <f>_xlfn.XLOOKUP(__xlnm._FilterDatabase_1571718[[#This Row],[SAPSA Number]],'DS Point summary'!A:A,'DS Point summary'!G:G)</f>
        <v>#N/A</v>
      </c>
      <c r="I116" s="19" t="s">
        <v>372</v>
      </c>
      <c r="J116" s="34">
        <f t="shared" si="10"/>
        <v>0</v>
      </c>
      <c r="K116" s="22">
        <f t="shared" si="11"/>
        <v>0</v>
      </c>
      <c r="L116" s="23">
        <v>0</v>
      </c>
      <c r="M116" s="24">
        <v>0</v>
      </c>
      <c r="N116" s="23">
        <v>0</v>
      </c>
      <c r="O116" s="24">
        <v>0</v>
      </c>
      <c r="P116" s="23">
        <v>0</v>
      </c>
      <c r="Q116" s="24">
        <v>0</v>
      </c>
      <c r="R116" s="23">
        <v>0</v>
      </c>
      <c r="S116" s="24">
        <v>0</v>
      </c>
      <c r="T116" s="23">
        <v>0</v>
      </c>
      <c r="U116" s="24">
        <v>0</v>
      </c>
      <c r="V116" s="23">
        <v>0</v>
      </c>
      <c r="W116" s="24">
        <v>0</v>
      </c>
    </row>
    <row r="117" spans="1:23" x14ac:dyDescent="0.25">
      <c r="A117" s="31">
        <f t="shared" si="9"/>
        <v>2</v>
      </c>
      <c r="B117" s="105"/>
      <c r="C117" s="100">
        <f>_xlfn.XLOOKUP(__xlnm._FilterDatabase_1571718[[#This Row],[SAPSA Number]],Table1[SAPSA number],Table1[Paid up])</f>
        <v>0</v>
      </c>
      <c r="D117" s="39" t="e">
        <f>_xlfn.XLOOKUP(__xlnm._FilterDatabase_1571718[[#This Row],[SAPSA Number]],'DS Point summary'!A:A,'DS Point summary'!C:C)</f>
        <v>#N/A</v>
      </c>
      <c r="E117" s="39" t="e">
        <f>_xlfn.XLOOKUP(__xlnm._FilterDatabase_1571718[[#This Row],[SAPSA Number]],'DS Point summary'!A:A,'DS Point summary'!D:D)</f>
        <v>#N/A</v>
      </c>
      <c r="F117" s="20" t="e">
        <f>_xlfn.XLOOKUP(__xlnm._FilterDatabase_1571718[[#This Row],[SAPSA Number]],'DS Point summary'!A:A,'DS Point summary'!E:E)</f>
        <v>#N/A</v>
      </c>
      <c r="G117" s="17">
        <f>_xlfn.XLOOKUP(__xlnm._FilterDatabase_1571718[[#This Row],[SAPSA Number]],'DS Point summary'!A:A,'DS Point summary'!F:F)</f>
        <v>0</v>
      </c>
      <c r="H117" s="19" t="e">
        <f>_xlfn.XLOOKUP(__xlnm._FilterDatabase_1571718[[#This Row],[SAPSA Number]],'DS Point summary'!A:A,'DS Point summary'!G:G)</f>
        <v>#N/A</v>
      </c>
      <c r="I117" s="19" t="s">
        <v>372</v>
      </c>
      <c r="J117" s="34">
        <f t="shared" si="10"/>
        <v>0</v>
      </c>
      <c r="K117" s="22">
        <f t="shared" si="11"/>
        <v>0</v>
      </c>
      <c r="L117" s="23">
        <v>0</v>
      </c>
      <c r="M117" s="24">
        <v>0</v>
      </c>
      <c r="N117" s="23">
        <v>0</v>
      </c>
      <c r="O117" s="24">
        <v>0</v>
      </c>
      <c r="P117" s="23">
        <v>0</v>
      </c>
      <c r="Q117" s="24">
        <v>0</v>
      </c>
      <c r="R117" s="23">
        <v>0</v>
      </c>
      <c r="S117" s="24">
        <v>0</v>
      </c>
      <c r="T117" s="23">
        <v>0</v>
      </c>
      <c r="U117" s="24">
        <v>0</v>
      </c>
      <c r="V117" s="23">
        <v>0</v>
      </c>
      <c r="W117" s="24">
        <v>0</v>
      </c>
    </row>
    <row r="118" spans="1:23" x14ac:dyDescent="0.25">
      <c r="A118" s="31">
        <f t="shared" si="9"/>
        <v>2</v>
      </c>
      <c r="B118" s="106"/>
      <c r="C118" s="100">
        <f>_xlfn.XLOOKUP(__xlnm._FilterDatabase_1571718[[#This Row],[SAPSA Number]],Table1[SAPSA number],Table1[Paid up])</f>
        <v>0</v>
      </c>
      <c r="D118" s="39" t="e">
        <f>_xlfn.XLOOKUP(__xlnm._FilterDatabase_1571718[[#This Row],[SAPSA Number]],'DS Point summary'!A:A,'DS Point summary'!C:C)</f>
        <v>#N/A</v>
      </c>
      <c r="E118" s="39" t="e">
        <f>_xlfn.XLOOKUP(__xlnm._FilterDatabase_1571718[[#This Row],[SAPSA Number]],'DS Point summary'!A:A,'DS Point summary'!D:D)</f>
        <v>#N/A</v>
      </c>
      <c r="F118" s="20" t="e">
        <f>_xlfn.XLOOKUP(__xlnm._FilterDatabase_1571718[[#This Row],[SAPSA Number]],'DS Point summary'!A:A,'DS Point summary'!E:E)</f>
        <v>#N/A</v>
      </c>
      <c r="G118" s="17">
        <f>_xlfn.XLOOKUP(__xlnm._FilterDatabase_1571718[[#This Row],[SAPSA Number]],'DS Point summary'!A:A,'DS Point summary'!F:F)</f>
        <v>0</v>
      </c>
      <c r="H118" s="19" t="e">
        <f>_xlfn.XLOOKUP(__xlnm._FilterDatabase_1571718[[#This Row],[SAPSA Number]],'DS Point summary'!A:A,'DS Point summary'!G:G)</f>
        <v>#N/A</v>
      </c>
      <c r="I118" s="19" t="s">
        <v>372</v>
      </c>
      <c r="J118" s="34">
        <f t="shared" si="10"/>
        <v>0</v>
      </c>
      <c r="K118" s="22">
        <f t="shared" si="11"/>
        <v>0</v>
      </c>
      <c r="L118" s="23">
        <v>0</v>
      </c>
      <c r="M118" s="24">
        <v>0</v>
      </c>
      <c r="N118" s="23">
        <v>0</v>
      </c>
      <c r="O118" s="24">
        <v>0</v>
      </c>
      <c r="P118" s="23">
        <v>0</v>
      </c>
      <c r="Q118" s="24">
        <v>0</v>
      </c>
      <c r="R118" s="23">
        <v>0</v>
      </c>
      <c r="S118" s="24">
        <v>0</v>
      </c>
      <c r="T118" s="23">
        <v>0</v>
      </c>
      <c r="U118" s="24">
        <v>0</v>
      </c>
      <c r="V118" s="23">
        <v>0</v>
      </c>
      <c r="W118" s="24">
        <v>0</v>
      </c>
    </row>
    <row r="119" spans="1:23" x14ac:dyDescent="0.25">
      <c r="A119" s="31">
        <f t="shared" si="9"/>
        <v>2</v>
      </c>
      <c r="B119" s="105"/>
      <c r="C119" s="100">
        <f>_xlfn.XLOOKUP(__xlnm._FilterDatabase_1571718[[#This Row],[SAPSA Number]],Table1[SAPSA number],Table1[Paid up])</f>
        <v>0</v>
      </c>
      <c r="D119" s="39" t="e">
        <f>_xlfn.XLOOKUP(__xlnm._FilterDatabase_1571718[[#This Row],[SAPSA Number]],'DS Point summary'!A:A,'DS Point summary'!C:C)</f>
        <v>#N/A</v>
      </c>
      <c r="E119" s="39" t="e">
        <f>_xlfn.XLOOKUP(__xlnm._FilterDatabase_1571718[[#This Row],[SAPSA Number]],'DS Point summary'!A:A,'DS Point summary'!D:D)</f>
        <v>#N/A</v>
      </c>
      <c r="F119" s="20" t="e">
        <f>_xlfn.XLOOKUP(__xlnm._FilterDatabase_1571718[[#This Row],[SAPSA Number]],'DS Point summary'!A:A,'DS Point summary'!E:E)</f>
        <v>#N/A</v>
      </c>
      <c r="G119" s="17">
        <f>_xlfn.XLOOKUP(__xlnm._FilterDatabase_1571718[[#This Row],[SAPSA Number]],'DS Point summary'!A:A,'DS Point summary'!F:F)</f>
        <v>0</v>
      </c>
      <c r="H119" s="19" t="e">
        <f>_xlfn.XLOOKUP(__xlnm._FilterDatabase_1571718[[#This Row],[SAPSA Number]],'DS Point summary'!A:A,'DS Point summary'!G:G)</f>
        <v>#N/A</v>
      </c>
      <c r="I119" s="19" t="s">
        <v>372</v>
      </c>
      <c r="J119" s="34">
        <f t="shared" si="10"/>
        <v>0</v>
      </c>
      <c r="K119" s="22">
        <f t="shared" si="11"/>
        <v>0</v>
      </c>
      <c r="L119" s="23">
        <v>0</v>
      </c>
      <c r="M119" s="24">
        <v>0</v>
      </c>
      <c r="N119" s="23">
        <v>0</v>
      </c>
      <c r="O119" s="24">
        <v>0</v>
      </c>
      <c r="P119" s="23">
        <v>0</v>
      </c>
      <c r="Q119" s="24">
        <v>0</v>
      </c>
      <c r="R119" s="23">
        <v>0</v>
      </c>
      <c r="S119" s="24">
        <v>0</v>
      </c>
      <c r="T119" s="23">
        <v>0</v>
      </c>
      <c r="U119" s="24">
        <v>0</v>
      </c>
      <c r="V119" s="23">
        <v>0</v>
      </c>
      <c r="W119" s="24">
        <v>0</v>
      </c>
    </row>
    <row r="120" spans="1:23" x14ac:dyDescent="0.25">
      <c r="A120" s="31">
        <f t="shared" si="9"/>
        <v>2</v>
      </c>
      <c r="B120" s="105"/>
      <c r="C120" s="100">
        <f>_xlfn.XLOOKUP(__xlnm._FilterDatabase_1571718[[#This Row],[SAPSA Number]],Table1[SAPSA number],Table1[Paid up])</f>
        <v>0</v>
      </c>
      <c r="D120" s="39" t="e">
        <f>_xlfn.XLOOKUP(__xlnm._FilterDatabase_1571718[[#This Row],[SAPSA Number]],'DS Point summary'!A:A,'DS Point summary'!C:C)</f>
        <v>#N/A</v>
      </c>
      <c r="E120" s="39" t="e">
        <f>_xlfn.XLOOKUP(__xlnm._FilterDatabase_1571718[[#This Row],[SAPSA Number]],'DS Point summary'!A:A,'DS Point summary'!D:D)</f>
        <v>#N/A</v>
      </c>
      <c r="F120" s="20" t="e">
        <f>_xlfn.XLOOKUP(__xlnm._FilterDatabase_1571718[[#This Row],[SAPSA Number]],'DS Point summary'!A:A,'DS Point summary'!E:E)</f>
        <v>#N/A</v>
      </c>
      <c r="G120" s="17">
        <f>_xlfn.XLOOKUP(__xlnm._FilterDatabase_1571718[[#This Row],[SAPSA Number]],'DS Point summary'!A:A,'DS Point summary'!F:F)</f>
        <v>0</v>
      </c>
      <c r="H120" s="19" t="e">
        <f>_xlfn.XLOOKUP(__xlnm._FilterDatabase_1571718[[#This Row],[SAPSA Number]],'DS Point summary'!A:A,'DS Point summary'!G:G)</f>
        <v>#N/A</v>
      </c>
      <c r="I120" s="19" t="s">
        <v>372</v>
      </c>
      <c r="J120" s="34">
        <f t="shared" si="10"/>
        <v>0</v>
      </c>
      <c r="K120" s="22">
        <f t="shared" si="11"/>
        <v>0</v>
      </c>
      <c r="L120" s="23">
        <v>0</v>
      </c>
      <c r="M120" s="24">
        <v>0</v>
      </c>
      <c r="N120" s="23">
        <v>0</v>
      </c>
      <c r="O120" s="24">
        <v>0</v>
      </c>
      <c r="P120" s="23">
        <v>0</v>
      </c>
      <c r="Q120" s="24">
        <v>0</v>
      </c>
      <c r="R120" s="23">
        <v>0</v>
      </c>
      <c r="S120" s="24">
        <v>0</v>
      </c>
      <c r="T120" s="23">
        <v>0</v>
      </c>
      <c r="U120" s="24">
        <v>0</v>
      </c>
      <c r="V120" s="23">
        <v>0</v>
      </c>
      <c r="W120" s="24">
        <v>0</v>
      </c>
    </row>
    <row r="121" spans="1:23" x14ac:dyDescent="0.25">
      <c r="A121" s="31">
        <f t="shared" si="9"/>
        <v>2</v>
      </c>
      <c r="B121" s="106"/>
      <c r="C121" s="100">
        <f>_xlfn.XLOOKUP(__xlnm._FilterDatabase_1571718[[#This Row],[SAPSA Number]],Table1[SAPSA number],Table1[Paid up])</f>
        <v>0</v>
      </c>
      <c r="D121" s="39" t="e">
        <f>_xlfn.XLOOKUP(__xlnm._FilterDatabase_1571718[[#This Row],[SAPSA Number]],'DS Point summary'!A:A,'DS Point summary'!C:C)</f>
        <v>#N/A</v>
      </c>
      <c r="E121" s="39" t="e">
        <f>_xlfn.XLOOKUP(__xlnm._FilterDatabase_1571718[[#This Row],[SAPSA Number]],'DS Point summary'!A:A,'DS Point summary'!D:D)</f>
        <v>#N/A</v>
      </c>
      <c r="F121" s="20" t="e">
        <f>_xlfn.XLOOKUP(__xlnm._FilterDatabase_1571718[[#This Row],[SAPSA Number]],'DS Point summary'!A:A,'DS Point summary'!E:E)</f>
        <v>#N/A</v>
      </c>
      <c r="G121" s="17">
        <f>_xlfn.XLOOKUP(__xlnm._FilterDatabase_1571718[[#This Row],[SAPSA Number]],'DS Point summary'!A:A,'DS Point summary'!F:F)</f>
        <v>0</v>
      </c>
      <c r="H121" s="19" t="e">
        <f>_xlfn.XLOOKUP(__xlnm._FilterDatabase_1571718[[#This Row],[SAPSA Number]],'DS Point summary'!A:A,'DS Point summary'!G:G)</f>
        <v>#N/A</v>
      </c>
      <c r="I121" s="19" t="s">
        <v>372</v>
      </c>
      <c r="J121" s="34">
        <f t="shared" si="10"/>
        <v>0</v>
      </c>
      <c r="K121" s="22">
        <f t="shared" si="11"/>
        <v>0</v>
      </c>
      <c r="L121" s="23">
        <v>0</v>
      </c>
      <c r="M121" s="24">
        <v>0</v>
      </c>
      <c r="N121" s="23">
        <v>0</v>
      </c>
      <c r="O121" s="24">
        <v>0</v>
      </c>
      <c r="P121" s="23">
        <v>0</v>
      </c>
      <c r="Q121" s="24">
        <v>0</v>
      </c>
      <c r="R121" s="23">
        <v>0</v>
      </c>
      <c r="S121" s="24">
        <v>0</v>
      </c>
      <c r="T121" s="23">
        <v>0</v>
      </c>
      <c r="U121" s="24">
        <v>0</v>
      </c>
      <c r="V121" s="23">
        <v>0</v>
      </c>
      <c r="W121" s="24">
        <v>0</v>
      </c>
    </row>
    <row r="122" spans="1:23" x14ac:dyDescent="0.25">
      <c r="A122" s="31"/>
      <c r="B122" s="105"/>
      <c r="C122" s="100">
        <f>_xlfn.XLOOKUP(__xlnm._FilterDatabase_1571718[[#This Row],[SAPSA Number]],Table1[SAPSA number],Table1[Paid up])</f>
        <v>0</v>
      </c>
      <c r="D122" s="39" t="e">
        <f>_xlfn.XLOOKUP(__xlnm._FilterDatabase_1571718[[#This Row],[SAPSA Number]],'DS Point summary'!A:A,'DS Point summary'!C:C)</f>
        <v>#N/A</v>
      </c>
      <c r="E122" s="39" t="e">
        <f>_xlfn.XLOOKUP(__xlnm._FilterDatabase_1571718[[#This Row],[SAPSA Number]],'DS Point summary'!A:A,'DS Point summary'!D:D)</f>
        <v>#N/A</v>
      </c>
      <c r="F122" s="20" t="e">
        <f>_xlfn.XLOOKUP(__xlnm._FilterDatabase_1571718[[#This Row],[SAPSA Number]],'DS Point summary'!A:A,'DS Point summary'!E:E)</f>
        <v>#N/A</v>
      </c>
      <c r="G122" s="17">
        <f>_xlfn.XLOOKUP(__xlnm._FilterDatabase_1571718[[#This Row],[SAPSA Number]],'DS Point summary'!A:A,'DS Point summary'!F:F)</f>
        <v>0</v>
      </c>
      <c r="H122" s="19"/>
      <c r="I122" s="19" t="s">
        <v>372</v>
      </c>
      <c r="J122" s="34"/>
      <c r="K122" s="22"/>
      <c r="L122" s="23"/>
      <c r="M122" s="24"/>
      <c r="N122" s="23"/>
      <c r="O122" s="24"/>
      <c r="P122" s="23"/>
      <c r="Q122" s="24"/>
      <c r="R122" s="23"/>
      <c r="S122" s="24"/>
      <c r="T122" s="23"/>
      <c r="U122" s="24"/>
      <c r="V122" s="23"/>
      <c r="W122" s="24"/>
    </row>
    <row r="123" spans="1:23" x14ac:dyDescent="0.25">
      <c r="A123" s="31"/>
      <c r="B123" s="106"/>
      <c r="C123" s="100">
        <f>_xlfn.XLOOKUP(__xlnm._FilterDatabase_1571718[[#This Row],[SAPSA Number]],Table1[SAPSA number],Table1[Paid up])</f>
        <v>0</v>
      </c>
      <c r="D123" s="39" t="e">
        <f>_xlfn.XLOOKUP(__xlnm._FilterDatabase_1571718[[#This Row],[SAPSA Number]],'DS Point summary'!A:A,'DS Point summary'!C:C)</f>
        <v>#N/A</v>
      </c>
      <c r="E123" s="39" t="e">
        <f>_xlfn.XLOOKUP(__xlnm._FilterDatabase_1571718[[#This Row],[SAPSA Number]],'DS Point summary'!A:A,'DS Point summary'!D:D)</f>
        <v>#N/A</v>
      </c>
      <c r="F123" s="20" t="e">
        <f>_xlfn.XLOOKUP(__xlnm._FilterDatabase_1571718[[#This Row],[SAPSA Number]],'DS Point summary'!A:A,'DS Point summary'!E:E)</f>
        <v>#N/A</v>
      </c>
      <c r="G123" s="17">
        <f>_xlfn.XLOOKUP(__xlnm._FilterDatabase_1571718[[#This Row],[SAPSA Number]],'DS Point summary'!A:A,'DS Point summary'!F:F)</f>
        <v>0</v>
      </c>
      <c r="H123" s="19" t="e">
        <f>_xlfn.XLOOKUP(__xlnm._FilterDatabase_1571718[[#This Row],[SAPSA Number]],'DS Point summary'!A:A,'DS Point summary'!G:G)</f>
        <v>#N/A</v>
      </c>
      <c r="I123" s="19" t="s">
        <v>372</v>
      </c>
      <c r="J123" s="34">
        <f>(IF(L123&gt;0,1,0)+(IF(M123&gt;0,1,0))+(IF(N123&gt;0,1,0))+(IF(O123&gt;0,1,0))+(IF(P123&gt;0,1,0))+(IF(Q123&gt;0,1,0))+(IF(R123&gt;0,1,0))+(IF(S123&gt;0,1,0))+(IF(T123&gt;0,1,0))+(IF(U123&gt;0,1,0))+(IF(V123&gt;0,1,0))+(IF(W123&gt;0,1,0)))</f>
        <v>0</v>
      </c>
      <c r="K123" s="22">
        <f>(LARGE(L123:V123,1)+LARGE(L123:V123,2)+LARGE(L123:V123,3)+LARGE(L123:V123,4)+LARGE(L123:V123,5))/5</f>
        <v>0</v>
      </c>
      <c r="L123" s="23">
        <v>0</v>
      </c>
      <c r="M123" s="24">
        <v>0</v>
      </c>
      <c r="N123" s="23">
        <v>0</v>
      </c>
      <c r="O123" s="24">
        <v>0</v>
      </c>
      <c r="P123" s="23">
        <v>0</v>
      </c>
      <c r="Q123" s="24">
        <v>0</v>
      </c>
      <c r="R123" s="23">
        <v>0</v>
      </c>
      <c r="S123" s="24">
        <v>0</v>
      </c>
      <c r="T123" s="23">
        <v>0</v>
      </c>
      <c r="U123" s="24">
        <v>0</v>
      </c>
      <c r="V123" s="23">
        <v>0</v>
      </c>
      <c r="W123" s="24">
        <v>0</v>
      </c>
    </row>
    <row r="124" spans="1:23" x14ac:dyDescent="0.25">
      <c r="A124" s="31"/>
      <c r="B124" s="105"/>
      <c r="C124" s="100">
        <f>_xlfn.XLOOKUP(__xlnm._FilterDatabase_1571718[[#This Row],[SAPSA Number]],Table1[SAPSA number],Table1[Paid up])</f>
        <v>0</v>
      </c>
      <c r="D124" s="39" t="e">
        <f>_xlfn.XLOOKUP(__xlnm._FilterDatabase_1571718[[#This Row],[SAPSA Number]],'DS Point summary'!A:A,'DS Point summary'!C:C)</f>
        <v>#N/A</v>
      </c>
      <c r="E124" s="39" t="e">
        <f>_xlfn.XLOOKUP(__xlnm._FilterDatabase_1571718[[#This Row],[SAPSA Number]],'DS Point summary'!A:A,'DS Point summary'!D:D)</f>
        <v>#N/A</v>
      </c>
      <c r="F124" s="20" t="e">
        <f>_xlfn.XLOOKUP(__xlnm._FilterDatabase_1571718[[#This Row],[SAPSA Number]],'DS Point summary'!A:A,'DS Point summary'!E:E)</f>
        <v>#N/A</v>
      </c>
      <c r="G124" s="17">
        <f>_xlfn.XLOOKUP(__xlnm._FilterDatabase_1571718[[#This Row],[SAPSA Number]],'DS Point summary'!A:A,'DS Point summary'!F:F)</f>
        <v>0</v>
      </c>
      <c r="H124" s="19"/>
      <c r="I124" s="19" t="s">
        <v>372</v>
      </c>
      <c r="J124" s="34"/>
      <c r="K124" s="22"/>
      <c r="L124" s="23"/>
      <c r="M124" s="24"/>
      <c r="N124" s="23"/>
      <c r="O124" s="24"/>
      <c r="P124" s="23"/>
      <c r="Q124" s="24"/>
      <c r="R124" s="23"/>
      <c r="S124" s="24"/>
      <c r="T124" s="23"/>
      <c r="U124" s="24"/>
      <c r="V124" s="23"/>
      <c r="W124" s="24"/>
    </row>
    <row r="125" spans="1:23" x14ac:dyDescent="0.25">
      <c r="A125" s="31"/>
      <c r="B125" s="106"/>
      <c r="C125" s="100">
        <f>_xlfn.XLOOKUP(__xlnm._FilterDatabase_1571718[[#This Row],[SAPSA Number]],Table1[SAPSA number],Table1[Paid up])</f>
        <v>0</v>
      </c>
      <c r="D125" s="39" t="e">
        <f>_xlfn.XLOOKUP(__xlnm._FilterDatabase_1571718[[#This Row],[SAPSA Number]],'DS Point summary'!A:A,'DS Point summary'!C:C)</f>
        <v>#N/A</v>
      </c>
      <c r="E125" s="39" t="e">
        <f>_xlfn.XLOOKUP(__xlnm._FilterDatabase_1571718[[#This Row],[SAPSA Number]],'DS Point summary'!A:A,'DS Point summary'!D:D)</f>
        <v>#N/A</v>
      </c>
      <c r="F125" s="20" t="e">
        <f>_xlfn.XLOOKUP(__xlnm._FilterDatabase_1571718[[#This Row],[SAPSA Number]],'DS Point summary'!A:A,'DS Point summary'!E:E)</f>
        <v>#N/A</v>
      </c>
      <c r="G125" s="17">
        <f>_xlfn.XLOOKUP(__xlnm._FilterDatabase_1571718[[#This Row],[SAPSA Number]],'DS Point summary'!A:A,'DS Point summary'!F:F)</f>
        <v>0</v>
      </c>
      <c r="H125" s="19" t="e">
        <f>_xlfn.XLOOKUP(__xlnm._FilterDatabase_1571718[[#This Row],[SAPSA Number]],'DS Point summary'!A:A,'DS Point summary'!G:G)</f>
        <v>#N/A</v>
      </c>
      <c r="I125" s="19" t="s">
        <v>372</v>
      </c>
      <c r="J125" s="34">
        <f>(IF(L125&gt;0,1,0)+(IF(M125&gt;0,1,0))+(IF(N125&gt;0,1,0))+(IF(O125&gt;0,1,0))+(IF(P125&gt;0,1,0))+(IF(Q125&gt;0,1,0))+(IF(R125&gt;0,1,0))+(IF(S125&gt;0,1,0))+(IF(T125&gt;0,1,0))+(IF(U125&gt;0,1,0))+(IF(V125&gt;0,1,0))+(IF(W125&gt;0,1,0)))</f>
        <v>0</v>
      </c>
      <c r="K125" s="22">
        <f>(LARGE(L125:V125,1)+LARGE(L125:V125,2)+LARGE(L125:V125,3)+LARGE(L125:V125,4)+LARGE(L125:V125,5))/5</f>
        <v>0</v>
      </c>
      <c r="L125" s="23">
        <v>0</v>
      </c>
      <c r="M125" s="24">
        <v>0</v>
      </c>
      <c r="N125" s="23">
        <v>0</v>
      </c>
      <c r="O125" s="24">
        <v>0</v>
      </c>
      <c r="P125" s="23">
        <v>0</v>
      </c>
      <c r="Q125" s="24">
        <v>0</v>
      </c>
      <c r="R125" s="23">
        <v>0</v>
      </c>
      <c r="S125" s="24">
        <v>0</v>
      </c>
      <c r="T125" s="23">
        <v>0</v>
      </c>
      <c r="U125" s="24">
        <v>0</v>
      </c>
      <c r="V125" s="23">
        <v>0</v>
      </c>
      <c r="W125" s="24">
        <v>0</v>
      </c>
    </row>
    <row r="126" spans="1:23" x14ac:dyDescent="0.25">
      <c r="A126" s="31"/>
      <c r="B126" s="105"/>
      <c r="C126" s="100">
        <f>_xlfn.XLOOKUP(__xlnm._FilterDatabase_1571718[[#This Row],[SAPSA Number]],Table1[SAPSA number],Table1[Paid up])</f>
        <v>0</v>
      </c>
      <c r="D126" s="39" t="e">
        <f>_xlfn.XLOOKUP(__xlnm._FilterDatabase_1571718[[#This Row],[SAPSA Number]],'DS Point summary'!A:A,'DS Point summary'!C:C)</f>
        <v>#N/A</v>
      </c>
      <c r="E126" s="39" t="e">
        <f>_xlfn.XLOOKUP(__xlnm._FilterDatabase_1571718[[#This Row],[SAPSA Number]],'DS Point summary'!A:A,'DS Point summary'!D:D)</f>
        <v>#N/A</v>
      </c>
      <c r="F126" s="20" t="e">
        <f>_xlfn.XLOOKUP(__xlnm._FilterDatabase_1571718[[#This Row],[SAPSA Number]],'DS Point summary'!A:A,'DS Point summary'!E:E)</f>
        <v>#N/A</v>
      </c>
      <c r="G126" s="17">
        <f>_xlfn.XLOOKUP(__xlnm._FilterDatabase_1571718[[#This Row],[SAPSA Number]],'DS Point summary'!A:A,'DS Point summary'!F:F)</f>
        <v>0</v>
      </c>
      <c r="H126" s="19" t="e">
        <f>_xlfn.XLOOKUP(__xlnm._FilterDatabase_1571718[[#This Row],[SAPSA Number]],'DS Point summary'!A:A,'DS Point summary'!G:G)</f>
        <v>#N/A</v>
      </c>
      <c r="I126" s="19"/>
      <c r="J126" s="34"/>
      <c r="K126" s="22"/>
      <c r="L126" s="23"/>
      <c r="M126" s="24"/>
      <c r="N126" s="23"/>
      <c r="O126" s="24"/>
      <c r="P126" s="23"/>
      <c r="Q126" s="24"/>
      <c r="R126" s="23"/>
      <c r="S126" s="24"/>
      <c r="T126" s="23"/>
      <c r="U126" s="24"/>
      <c r="V126" s="23"/>
      <c r="W126" s="24"/>
    </row>
  </sheetData>
  <sheetProtection algorithmName="SHA-512" hashValue="H+94gxn8zDc6hEGGLDbvCBMrYA3/Zj53594uDL4Z4kDGCaKYhS8UXhRUkkxGdgmoUr1bUNC9jy0mkKVKst57Vg==" saltValue="aMkHaO+lKZWz5FlXqJJfAw==" spinCount="100000" sheet="1" objects="1" scenarios="1"/>
  <conditionalFormatting sqref="G2:G126">
    <cfRule type="cellIs" dxfId="12" priority="1" stopIfTrue="1" operator="equal">
      <formula>0</formula>
    </cfRule>
  </conditionalFormatting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81A733-2315-4FFA-B712-B85A36BE1B32}">
  <sheetPr codeName="Sheet8">
    <tabColor theme="5" tint="0.59999389629810485"/>
  </sheetPr>
  <dimension ref="A1:AMV132"/>
  <sheetViews>
    <sheetView zoomScaleNormal="100" workbookViewId="0">
      <pane xSplit="11" ySplit="1" topLeftCell="Z2" activePane="bottomRight" state="frozen"/>
      <selection activeCell="D82" sqref="D82"/>
      <selection pane="topRight" activeCell="D82" sqref="D82"/>
      <selection pane="bottomLeft" activeCell="D82" sqref="D82"/>
      <selection pane="bottomRight" activeCell="K2" sqref="K2"/>
    </sheetView>
  </sheetViews>
  <sheetFormatPr defaultRowHeight="15" x14ac:dyDescent="0.25"/>
  <cols>
    <col min="1" max="1" width="8" style="37" customWidth="1"/>
    <col min="2" max="2" width="10.28515625" style="64" customWidth="1"/>
    <col min="3" max="3" width="10.28515625" style="64" hidden="1" customWidth="1"/>
    <col min="4" max="4" width="24.28515625" style="16" customWidth="1"/>
    <col min="5" max="5" width="18.85546875" style="16" customWidth="1"/>
    <col min="6" max="6" width="6.85546875" style="16" customWidth="1"/>
    <col min="7" max="7" width="6.140625" style="16" customWidth="1"/>
    <col min="8" max="8" width="6.42578125" style="16" hidden="1" customWidth="1"/>
    <col min="9" max="9" width="8.42578125" style="16" customWidth="1"/>
    <col min="10" max="10" width="7.28515625" style="16" customWidth="1"/>
    <col min="11" max="11" width="8.140625" style="38" customWidth="1"/>
    <col min="12" max="17" width="6.85546875" style="16" customWidth="1"/>
    <col min="18" max="18" width="9.42578125" style="16" bestFit="1" customWidth="1"/>
    <col min="19" max="19" width="9.42578125" style="16" customWidth="1"/>
    <col min="20" max="35" width="6.85546875" style="16" customWidth="1"/>
    <col min="36" max="1036" width="10.28515625" style="16" customWidth="1"/>
  </cols>
  <sheetData>
    <row r="1" spans="1:35" ht="30" x14ac:dyDescent="0.25">
      <c r="A1" s="10" t="s">
        <v>348</v>
      </c>
      <c r="B1" s="63" t="s">
        <v>317</v>
      </c>
      <c r="C1" s="63" t="s">
        <v>698</v>
      </c>
      <c r="D1" s="11" t="s">
        <v>3</v>
      </c>
      <c r="E1" s="11" t="s">
        <v>4</v>
      </c>
      <c r="F1" s="11" t="s">
        <v>5</v>
      </c>
      <c r="G1" s="12" t="s">
        <v>318</v>
      </c>
      <c r="H1" s="13" t="s">
        <v>8</v>
      </c>
      <c r="I1" s="14" t="s">
        <v>349</v>
      </c>
      <c r="J1" s="14" t="s">
        <v>350</v>
      </c>
      <c r="K1" s="15" t="s">
        <v>351</v>
      </c>
      <c r="L1" s="14" t="s">
        <v>352</v>
      </c>
      <c r="M1" s="14" t="s">
        <v>644</v>
      </c>
      <c r="N1" s="14" t="s">
        <v>353</v>
      </c>
      <c r="O1" s="14" t="s">
        <v>645</v>
      </c>
      <c r="P1" s="14" t="s">
        <v>354</v>
      </c>
      <c r="Q1" s="14" t="s">
        <v>470</v>
      </c>
      <c r="R1" s="14" t="s">
        <v>355</v>
      </c>
      <c r="S1" s="14" t="s">
        <v>697</v>
      </c>
      <c r="T1" s="14" t="s">
        <v>347</v>
      </c>
      <c r="U1" s="81" t="s">
        <v>481</v>
      </c>
      <c r="V1" s="14" t="s">
        <v>356</v>
      </c>
      <c r="W1" s="14" t="s">
        <v>710</v>
      </c>
      <c r="X1" s="14" t="s">
        <v>357</v>
      </c>
      <c r="Y1" s="14" t="s">
        <v>636</v>
      </c>
      <c r="Z1" s="14" t="s">
        <v>358</v>
      </c>
      <c r="AA1" s="14" t="s">
        <v>637</v>
      </c>
      <c r="AB1" s="14" t="s">
        <v>359</v>
      </c>
      <c r="AC1" s="14" t="s">
        <v>638</v>
      </c>
      <c r="AD1" s="14" t="s">
        <v>360</v>
      </c>
      <c r="AE1" s="14" t="s">
        <v>639</v>
      </c>
      <c r="AF1" s="14" t="s">
        <v>361</v>
      </c>
      <c r="AG1" s="14" t="s">
        <v>643</v>
      </c>
      <c r="AH1" s="14" t="s">
        <v>362</v>
      </c>
      <c r="AI1" s="14" t="s">
        <v>646</v>
      </c>
    </row>
    <row r="2" spans="1:35" x14ac:dyDescent="0.25">
      <c r="A2" s="17">
        <f>RANK(K2,K$2:K$144,0)</f>
        <v>1</v>
      </c>
      <c r="B2" s="100">
        <v>5262</v>
      </c>
      <c r="C2" s="100" t="str">
        <f>_xlfn.XLOOKUP(__xlnm._FilterDatabase_158[[#This Row],[SAPSA Number]],Table1[SAPSA number],Table1[Paid up])</f>
        <v>Y</v>
      </c>
      <c r="D2" s="39" t="str">
        <f>_xlfn.XLOOKUP(__xlnm._FilterDatabase_158[[#This Row],[SAPSA Number]],'DS Point summary'!A:A,'DS Point summary'!C:C)</f>
        <v>Andre</v>
      </c>
      <c r="E2" s="39" t="str">
        <f>_xlfn.XLOOKUP(__xlnm._FilterDatabase_158[[#This Row],[SAPSA Number]],'DS Point summary'!A:A,'DS Point summary'!D:D)</f>
        <v>van Rooyen</v>
      </c>
      <c r="F2" s="28" t="str">
        <f>_xlfn.XLOOKUP(__xlnm._FilterDatabase_158[[#This Row],[SAPSA Number]],'DS Point summary'!A:A,'DS Point summary'!E:E)</f>
        <v>A</v>
      </c>
      <c r="G2" s="17" t="str">
        <f ca="1">_xlfn.XLOOKUP(__xlnm._FilterDatabase_158[[#This Row],[SAPSA Number]],'DS Point summary'!A:A,'DS Point summary'!F:F)</f>
        <v xml:space="preserve"> </v>
      </c>
      <c r="H2" s="19">
        <f ca="1">_xlfn.XLOOKUP(__xlnm._FilterDatabase_158[[#This Row],[SAPSA Number]],'DS Point summary'!A:A,'DS Point summary'!G:G)</f>
        <v>47</v>
      </c>
      <c r="I2" s="19" t="s">
        <v>371</v>
      </c>
      <c r="J2" s="21">
        <f>(IF(L2&gt;0,1,0)+(IF(__xlnm._FilterDatabase_158[[#This Row],[Jan2]]&gt;0,1,0))+(IF(__xlnm._FilterDatabase_158[[#This Row],[Feb2]]&gt;0,1,0))+(IF(N2&gt;0,1,0))+(IF(P2&gt;0,1,0))+(IF(Q2&gt;0,1,0))+(IF(R2&gt;0,1,0))+(IF(T2&gt;0,1,0))+(IF(U2&gt;0,1,0))+(IF(V2&gt;0,1,0))+(IF(X2&gt;0,1,0))+(IF(Y2&gt;0,1,0))+(IF(Z2&gt;0,1,0))+(IF(AA2&gt;0,1,0))+(IF(AB2&gt;0,1,0))+(IF(AC2&gt;0,1,0))+(IF(AD2&gt;0,1,0))+(IF(AE2&gt;0,1,0))+(IF(AF2&gt;0,1,0))+(IF(AH2&gt;0,1,0))+(IF(AG2&gt;0,1,0))+(IF(__xlnm._FilterDatabase_158[[#This Row],[Apr2]]&gt;0,1,0)+(IF(__xlnm._FilterDatabase_158[[#This Row],[Jun2]]&gt;0,1,0))))</f>
        <v>13</v>
      </c>
      <c r="K2" s="131">
        <f>(LARGE(L2:AI2,1)+LARGE(L2:AI2,2)+LARGE(L2:AI2,3)+LARGE(L2:AI2,4)+LARGE(L2:AI2,5)+LARGE(L2:AI2,6)+LARGE(L2:AI2,7)+LARGE(L2:AI2,8))/8</f>
        <v>100</v>
      </c>
      <c r="L2" s="23">
        <v>100</v>
      </c>
      <c r="M2" s="23">
        <v>0</v>
      </c>
      <c r="N2" s="24">
        <v>0</v>
      </c>
      <c r="O2" s="24">
        <v>0</v>
      </c>
      <c r="P2" s="23">
        <v>100</v>
      </c>
      <c r="Q2" s="23">
        <v>0</v>
      </c>
      <c r="R2" s="24">
        <v>1E-3</v>
      </c>
      <c r="S2" s="24">
        <v>90.780500000000004</v>
      </c>
      <c r="T2" s="23">
        <v>100</v>
      </c>
      <c r="U2" s="23">
        <v>95.299199999999999</v>
      </c>
      <c r="V2" s="24">
        <v>99.978800000000007</v>
      </c>
      <c r="W2" s="24">
        <v>98.2072</v>
      </c>
      <c r="X2" s="23">
        <v>100</v>
      </c>
      <c r="Y2" s="23">
        <v>100</v>
      </c>
      <c r="Z2" s="84">
        <v>0</v>
      </c>
      <c r="AA2" s="84">
        <v>100</v>
      </c>
      <c r="AB2" s="83">
        <v>100</v>
      </c>
      <c r="AC2" s="83">
        <v>0</v>
      </c>
      <c r="AD2" s="84">
        <v>100</v>
      </c>
      <c r="AE2" s="84">
        <v>0</v>
      </c>
      <c r="AF2" s="23">
        <v>0</v>
      </c>
      <c r="AG2" s="23">
        <v>0</v>
      </c>
      <c r="AH2" s="24">
        <v>0</v>
      </c>
      <c r="AI2" s="24">
        <v>0</v>
      </c>
    </row>
    <row r="3" spans="1:35" x14ac:dyDescent="0.25">
      <c r="A3" s="17">
        <f>RANK(K3,K$2:K$144,0)</f>
        <v>2</v>
      </c>
      <c r="B3" s="100">
        <v>3832</v>
      </c>
      <c r="C3" s="100" t="str">
        <f>_xlfn.XLOOKUP(__xlnm._FilterDatabase_158[[#This Row],[SAPSA Number]],Table1[SAPSA number],Table1[Paid up])</f>
        <v>Y</v>
      </c>
      <c r="D3" s="39" t="str">
        <f>_xlfn.XLOOKUP(__xlnm._FilterDatabase_158[[#This Row],[SAPSA Number]],'DS Point summary'!A:A,'DS Point summary'!C:C)</f>
        <v>Dion Rowlands</v>
      </c>
      <c r="E3" s="39" t="str">
        <f>_xlfn.XLOOKUP(__xlnm._FilterDatabase_158[[#This Row],[SAPSA Number]],'DS Point summary'!A:A,'DS Point summary'!D:D)</f>
        <v>Stead</v>
      </c>
      <c r="F3" s="28" t="str">
        <f>_xlfn.XLOOKUP(__xlnm._FilterDatabase_158[[#This Row],[SAPSA Number]],'DS Point summary'!A:A,'DS Point summary'!E:E)</f>
        <v>DR</v>
      </c>
      <c r="G3" s="17" t="str">
        <f ca="1">_xlfn.XLOOKUP(__xlnm._FilterDatabase_158[[#This Row],[SAPSA Number]],'DS Point summary'!A:A,'DS Point summary'!F:F)</f>
        <v>S</v>
      </c>
      <c r="H3" s="19">
        <f ca="1">_xlfn.XLOOKUP(__xlnm._FilterDatabase_158[[#This Row],[SAPSA Number]],'DS Point summary'!A:A,'DS Point summary'!G:G)</f>
        <v>52</v>
      </c>
      <c r="I3" s="19" t="s">
        <v>371</v>
      </c>
      <c r="J3" s="21">
        <f>(IF(L3&gt;0,1,0)+(IF(__xlnm._FilterDatabase_158[[#This Row],[Jan2]]&gt;0,1,0))+(IF(__xlnm._FilterDatabase_158[[#This Row],[Feb2]]&gt;0,1,0))+(IF(N3&gt;0,1,0))+(IF(P3&gt;0,1,0))+(IF(Q3&gt;0,1,0))+(IF(R3&gt;0,1,0))+(IF(T3&gt;0,1,0))+(IF(U3&gt;0,1,0))+(IF(V3&gt;0,1,0))+(IF(X3&gt;0,1,0))+(IF(Y3&gt;0,1,0))+(IF(Z3&gt;0,1,0))+(IF(AA3&gt;0,1,0))+(IF(AB3&gt;0,1,0))+(IF(AC3&gt;0,1,0))+(IF(AD3&gt;0,1,0))+(IF(AE3&gt;0,1,0))+(IF(AF3&gt;0,1,0))+(IF(AH3&gt;0,1,0))+(IF(AG3&gt;0,1,0))+(IF(__xlnm._FilterDatabase_158[[#This Row],[Apr2]]&gt;0,1,0)+(IF(__xlnm._FilterDatabase_158[[#This Row],[Jun2]]&gt;0,1,0))))</f>
        <v>12</v>
      </c>
      <c r="K3" s="131">
        <f>(LARGE(L3:AI3,1)+LARGE(L3:AI3,2)+LARGE(L3:AI3,3)+LARGE(L3:AI3,4)+LARGE(L3:AI3,5)+LARGE(L3:AI3,6)+LARGE(L3:AI3,7)+LARGE(L3:AI3,8))/8</f>
        <v>99.775100000000009</v>
      </c>
      <c r="L3" s="23">
        <v>0</v>
      </c>
      <c r="M3" s="23">
        <v>100</v>
      </c>
      <c r="N3" s="24">
        <v>0</v>
      </c>
      <c r="O3" s="24">
        <v>0</v>
      </c>
      <c r="P3" s="23">
        <v>0</v>
      </c>
      <c r="Q3" s="23">
        <v>0</v>
      </c>
      <c r="R3" s="24">
        <v>83.426900000000003</v>
      </c>
      <c r="S3" s="24">
        <v>100</v>
      </c>
      <c r="T3" s="23">
        <v>99.974100000000007</v>
      </c>
      <c r="U3" s="23">
        <v>100</v>
      </c>
      <c r="V3" s="24">
        <v>100</v>
      </c>
      <c r="W3" s="24">
        <v>0</v>
      </c>
      <c r="X3" s="23">
        <v>73.710800000000006</v>
      </c>
      <c r="Y3" s="23">
        <v>87.974000000000004</v>
      </c>
      <c r="Z3" s="84">
        <v>100</v>
      </c>
      <c r="AA3" s="84">
        <v>98.226699999999994</v>
      </c>
      <c r="AB3" s="83">
        <v>0</v>
      </c>
      <c r="AC3" s="83">
        <v>0</v>
      </c>
      <c r="AD3" s="84">
        <v>82.702799999999996</v>
      </c>
      <c r="AE3" s="84">
        <v>100</v>
      </c>
      <c r="AF3" s="23">
        <v>0</v>
      </c>
      <c r="AG3" s="23">
        <v>0</v>
      </c>
      <c r="AH3" s="24">
        <v>0</v>
      </c>
      <c r="AI3" s="24">
        <v>0</v>
      </c>
    </row>
    <row r="4" spans="1:35" x14ac:dyDescent="0.25">
      <c r="A4" s="17">
        <f>RANK(K4,K$2:K$144,0)</f>
        <v>3</v>
      </c>
      <c r="B4" s="100">
        <v>5971</v>
      </c>
      <c r="C4" s="100" t="str">
        <f>_xlfn.XLOOKUP(__xlnm._FilterDatabase_158[[#This Row],[SAPSA Number]],Table1[SAPSA number],Table1[Paid up])</f>
        <v>Y</v>
      </c>
      <c r="D4" s="39" t="str">
        <f>_xlfn.XLOOKUP(__xlnm._FilterDatabase_158[[#This Row],[SAPSA Number]],'DS Point summary'!A:A,'DS Point summary'!C:C)</f>
        <v>Hendrik</v>
      </c>
      <c r="E4" s="39" t="str">
        <f>_xlfn.XLOOKUP(__xlnm._FilterDatabase_158[[#This Row],[SAPSA Number]],'DS Point summary'!A:A,'DS Point summary'!D:D)</f>
        <v>van Rooyen</v>
      </c>
      <c r="F4" s="28" t="str">
        <f>_xlfn.XLOOKUP(__xlnm._FilterDatabase_158[[#This Row],[SAPSA Number]],'DS Point summary'!A:A,'DS Point summary'!E:E)</f>
        <v>H</v>
      </c>
      <c r="G4" s="17" t="str">
        <f ca="1">_xlfn.XLOOKUP(__xlnm._FilterDatabase_158[[#This Row],[SAPSA Number]],'DS Point summary'!A:A,'DS Point summary'!F:F)</f>
        <v>S</v>
      </c>
      <c r="H4" s="19">
        <f ca="1">_xlfn.XLOOKUP(__xlnm._FilterDatabase_158[[#This Row],[SAPSA Number]],'DS Point summary'!A:A,'DS Point summary'!G:G)</f>
        <v>50</v>
      </c>
      <c r="I4" s="19" t="s">
        <v>371</v>
      </c>
      <c r="J4" s="21">
        <f>(IF(L4&gt;0,1,0)+(IF(__xlnm._FilterDatabase_158[[#This Row],[Jan2]]&gt;0,1,0))+(IF(__xlnm._FilterDatabase_158[[#This Row],[Feb2]]&gt;0,1,0))+(IF(N4&gt;0,1,0))+(IF(P4&gt;0,1,0))+(IF(Q4&gt;0,1,0))+(IF(R4&gt;0,1,0))+(IF(T4&gt;0,1,0))+(IF(U4&gt;0,1,0))+(IF(V4&gt;0,1,0))+(IF(X4&gt;0,1,0))+(IF(Y4&gt;0,1,0))+(IF(Z4&gt;0,1,0))+(IF(AA4&gt;0,1,0))+(IF(AB4&gt;0,1,0))+(IF(AC4&gt;0,1,0))+(IF(AD4&gt;0,1,0))+(IF(AE4&gt;0,1,0))+(IF(AF4&gt;0,1,0))+(IF(AH4&gt;0,1,0))+(IF(AG4&gt;0,1,0))+(IF(__xlnm._FilterDatabase_158[[#This Row],[Apr2]]&gt;0,1,0)+(IF(__xlnm._FilterDatabase_158[[#This Row],[Jun2]]&gt;0,1,0))))</f>
        <v>8</v>
      </c>
      <c r="K4" s="131">
        <f t="shared" ref="K4:K35" si="0">(LARGE(L4:U4,1)+LARGE(L4:U4,2)+LARGE(L4:U4,3)+LARGE(L4:U4,4)+LARGE(L4:U4,5))/5</f>
        <v>72.653940000000006</v>
      </c>
      <c r="L4" s="23">
        <v>0</v>
      </c>
      <c r="M4" s="23">
        <v>0</v>
      </c>
      <c r="N4" s="24">
        <v>0</v>
      </c>
      <c r="O4" s="24">
        <v>0</v>
      </c>
      <c r="P4" s="23">
        <v>96.310900000000004</v>
      </c>
      <c r="Q4" s="23">
        <v>0</v>
      </c>
      <c r="R4" s="24">
        <v>100</v>
      </c>
      <c r="S4" s="24">
        <v>0</v>
      </c>
      <c r="T4" s="23">
        <v>82.638099999999994</v>
      </c>
      <c r="U4" s="23">
        <v>84.320700000000002</v>
      </c>
      <c r="V4" s="24">
        <v>99.125</v>
      </c>
      <c r="W4" s="24">
        <v>100</v>
      </c>
      <c r="X4" s="23">
        <v>89.614199999999997</v>
      </c>
      <c r="Y4" s="23">
        <v>74.667599999999993</v>
      </c>
      <c r="Z4" s="84">
        <v>0</v>
      </c>
      <c r="AA4" s="84">
        <v>0</v>
      </c>
      <c r="AB4" s="83">
        <v>0</v>
      </c>
      <c r="AC4" s="83">
        <v>0</v>
      </c>
      <c r="AD4" s="84">
        <v>0</v>
      </c>
      <c r="AE4" s="84">
        <v>0</v>
      </c>
      <c r="AF4" s="23">
        <v>0</v>
      </c>
      <c r="AG4" s="23">
        <v>0</v>
      </c>
      <c r="AH4" s="24">
        <v>0</v>
      </c>
      <c r="AI4" s="24">
        <v>0</v>
      </c>
    </row>
    <row r="5" spans="1:35" x14ac:dyDescent="0.25">
      <c r="A5" s="17">
        <f>RANK(K5,K$2:K$144,0)</f>
        <v>4</v>
      </c>
      <c r="B5" s="100">
        <v>591</v>
      </c>
      <c r="C5" s="100" t="str">
        <f>_xlfn.XLOOKUP(__xlnm._FilterDatabase_158[[#This Row],[SAPSA Number]],Table1[SAPSA number],Table1[Paid up])</f>
        <v>Y</v>
      </c>
      <c r="D5" s="39" t="str">
        <f>_xlfn.XLOOKUP(__xlnm._FilterDatabase_158[[#This Row],[SAPSA Number]],'DS Point summary'!A:A,'DS Point summary'!C:C)</f>
        <v>Enrico</v>
      </c>
      <c r="E5" s="39" t="str">
        <f>_xlfn.XLOOKUP(__xlnm._FilterDatabase_158[[#This Row],[SAPSA Number]],'DS Point summary'!A:A,'DS Point summary'!D:D)</f>
        <v>Cupido</v>
      </c>
      <c r="F5" s="28" t="str">
        <f>_xlfn.XLOOKUP(__xlnm._FilterDatabase_158[[#This Row],[SAPSA Number]],'DS Point summary'!A:A,'DS Point summary'!E:E)</f>
        <v>E</v>
      </c>
      <c r="G5" s="17" t="str">
        <f ca="1">_xlfn.XLOOKUP(__xlnm._FilterDatabase_158[[#This Row],[SAPSA Number]],'DS Point summary'!A:A,'DS Point summary'!F:F)</f>
        <v>GS</v>
      </c>
      <c r="H5" s="19">
        <f ca="1">_xlfn.XLOOKUP(__xlnm._FilterDatabase_158[[#This Row],[SAPSA Number]],'DS Point summary'!A:A,'DS Point summary'!G:G)</f>
        <v>74</v>
      </c>
      <c r="I5" s="19" t="s">
        <v>371</v>
      </c>
      <c r="J5" s="21">
        <f>(IF(L5&gt;0,1,0)+(IF(__xlnm._FilterDatabase_158[[#This Row],[Jan2]]&gt;0,1,0))+(IF(__xlnm._FilterDatabase_158[[#This Row],[Feb2]]&gt;0,1,0))+(IF(N5&gt;0,1,0))+(IF(P5&gt;0,1,0))+(IF(Q5&gt;0,1,0))+(IF(R5&gt;0,1,0))+(IF(T5&gt;0,1,0))+(IF(U5&gt;0,1,0))+(IF(V5&gt;0,1,0))+(IF(X5&gt;0,1,0))+(IF(Y5&gt;0,1,0))+(IF(Z5&gt;0,1,0))+(IF(AA5&gt;0,1,0))+(IF(AB5&gt;0,1,0))+(IF(AC5&gt;0,1,0))+(IF(AD5&gt;0,1,0))+(IF(AE5&gt;0,1,0))+(IF(AF5&gt;0,1,0))+(IF(AH5&gt;0,1,0))+(IF(AG5&gt;0,1,0))+(IF(__xlnm._FilterDatabase_158[[#This Row],[Apr2]]&gt;0,1,0)+(IF(__xlnm._FilterDatabase_158[[#This Row],[Jun2]]&gt;0,1,0))))</f>
        <v>11</v>
      </c>
      <c r="K5" s="22">
        <f t="shared" si="0"/>
        <v>43.720559999999999</v>
      </c>
      <c r="L5" s="23">
        <v>68.844899999999996</v>
      </c>
      <c r="M5" s="23">
        <v>0</v>
      </c>
      <c r="N5" s="24">
        <v>0</v>
      </c>
      <c r="O5" s="24">
        <v>0</v>
      </c>
      <c r="P5" s="23">
        <v>70.203199999999995</v>
      </c>
      <c r="Q5" s="23">
        <v>0</v>
      </c>
      <c r="R5" s="24">
        <v>0</v>
      </c>
      <c r="S5" s="24">
        <v>0</v>
      </c>
      <c r="T5" s="23">
        <v>79.554699999999997</v>
      </c>
      <c r="U5" s="23">
        <v>0</v>
      </c>
      <c r="V5" s="24">
        <v>78.503</v>
      </c>
      <c r="W5" s="24">
        <v>89.778199999999998</v>
      </c>
      <c r="X5" s="23">
        <v>74.494900000000001</v>
      </c>
      <c r="Y5" s="23">
        <v>78.534199999999998</v>
      </c>
      <c r="Z5" s="84">
        <v>86.448400000000007</v>
      </c>
      <c r="AA5" s="84">
        <v>0</v>
      </c>
      <c r="AB5" s="83">
        <v>79.051199999999994</v>
      </c>
      <c r="AC5" s="83">
        <v>94.850300000000004</v>
      </c>
      <c r="AD5" s="84">
        <v>74.718800000000002</v>
      </c>
      <c r="AE5" s="84">
        <v>0</v>
      </c>
      <c r="AF5" s="23">
        <v>0</v>
      </c>
      <c r="AG5" s="23">
        <v>0</v>
      </c>
      <c r="AH5" s="24">
        <v>0</v>
      </c>
      <c r="AI5" s="24">
        <v>0</v>
      </c>
    </row>
    <row r="6" spans="1:35" x14ac:dyDescent="0.25">
      <c r="A6" s="17">
        <f>RANK(K6,K$2:K$163,0)</f>
        <v>5</v>
      </c>
      <c r="B6" s="18">
        <v>4621</v>
      </c>
      <c r="C6" s="100" t="str">
        <f>_xlfn.XLOOKUP(__xlnm._FilterDatabase_158[[#This Row],[SAPSA Number]],Table1[SAPSA number],Table1[Paid up])</f>
        <v>Y</v>
      </c>
      <c r="D6" s="39" t="str">
        <f>_xlfn.XLOOKUP(__xlnm._FilterDatabase_158[[#This Row],[SAPSA Number]],'DS Point summary'!A:A,'DS Point summary'!C:C)</f>
        <v>Colin</v>
      </c>
      <c r="E6" s="39" t="str">
        <f>_xlfn.XLOOKUP(__xlnm._FilterDatabase_158[[#This Row],[SAPSA Number]],'DS Point summary'!A:A,'DS Point summary'!D:D)</f>
        <v>Bowring</v>
      </c>
      <c r="F6" s="28" t="str">
        <f>_xlfn.XLOOKUP(__xlnm._FilterDatabase_158[[#This Row],[SAPSA Number]],'DS Point summary'!A:A,'DS Point summary'!E:E)</f>
        <v>C</v>
      </c>
      <c r="G6" s="17" t="str">
        <f ca="1">_xlfn.XLOOKUP(__xlnm._FilterDatabase_158[[#This Row],[SAPSA Number]],'DS Point summary'!A:A,'DS Point summary'!F:F)</f>
        <v>SS</v>
      </c>
      <c r="H6" s="19">
        <f ca="1">_xlfn.XLOOKUP(__xlnm._FilterDatabase_158[[#This Row],[SAPSA Number]],'DS Point summary'!A:A,'DS Point summary'!G:G)</f>
        <v>62</v>
      </c>
      <c r="I6" s="19" t="s">
        <v>371</v>
      </c>
      <c r="J6" s="21">
        <f>(IF(L6&gt;0,1,0)+(IF(__xlnm._FilterDatabase_158[[#This Row],[Jan2]]&gt;0,1,0))+(IF(__xlnm._FilterDatabase_158[[#This Row],[Feb2]]&gt;0,1,0))+(IF(N6&gt;0,1,0))+(IF(P6&gt;0,1,0))+(IF(Q6&gt;0,1,0))+(IF(R6&gt;0,1,0))+(IF(T6&gt;0,1,0))+(IF(U6&gt;0,1,0))+(IF(V6&gt;0,1,0))+(IF(X6&gt;0,1,0))+(IF(Y6&gt;0,1,0))+(IF(Z6&gt;0,1,0))+(IF(AA6&gt;0,1,0))+(IF(AB6&gt;0,1,0))+(IF(AC6&gt;0,1,0))+(IF(AD6&gt;0,1,0))+(IF(AE6&gt;0,1,0))+(IF(AF6&gt;0,1,0))+(IF(AH6&gt;0,1,0))+(IF(AG6&gt;0,1,0))+(IF(__xlnm._FilterDatabase_158[[#This Row],[Apr2]]&gt;0,1,0)+(IF(__xlnm._FilterDatabase_158[[#This Row],[Jun2]]&gt;0,1,0))))</f>
        <v>8</v>
      </c>
      <c r="K6" s="22">
        <f t="shared" si="0"/>
        <v>38.922822000000004</v>
      </c>
      <c r="L6" s="23">
        <v>0</v>
      </c>
      <c r="M6" s="23">
        <v>53.323500000000003</v>
      </c>
      <c r="N6" s="24">
        <v>100</v>
      </c>
      <c r="O6" s="24">
        <v>0</v>
      </c>
      <c r="P6" s="23">
        <v>0</v>
      </c>
      <c r="Q6" s="23">
        <v>0</v>
      </c>
      <c r="R6" s="24">
        <v>0</v>
      </c>
      <c r="S6" s="24">
        <v>0</v>
      </c>
      <c r="T6" s="23">
        <v>1.0000000000000001E-5</v>
      </c>
      <c r="U6" s="23">
        <v>41.290599999999998</v>
      </c>
      <c r="V6" s="24">
        <v>0</v>
      </c>
      <c r="W6" s="24">
        <v>0</v>
      </c>
      <c r="X6" s="23">
        <v>0</v>
      </c>
      <c r="Y6" s="23">
        <v>51.958199999999998</v>
      </c>
      <c r="Z6" s="84">
        <v>0</v>
      </c>
      <c r="AA6" s="84">
        <v>44.515300000000003</v>
      </c>
      <c r="AB6" s="83">
        <v>0</v>
      </c>
      <c r="AC6" s="83">
        <v>0</v>
      </c>
      <c r="AD6" s="84">
        <v>0</v>
      </c>
      <c r="AE6" s="84">
        <v>48.749099999999999</v>
      </c>
      <c r="AF6" s="23">
        <v>66.942800000000005</v>
      </c>
      <c r="AG6" s="23">
        <v>0</v>
      </c>
      <c r="AH6" s="24">
        <v>0</v>
      </c>
      <c r="AI6" s="24">
        <v>0</v>
      </c>
    </row>
    <row r="7" spans="1:35" x14ac:dyDescent="0.25">
      <c r="A7" s="17">
        <f t="shared" ref="A7:A38" si="1">RANK(K7,K$2:K$144,0)</f>
        <v>6</v>
      </c>
      <c r="B7" s="100">
        <v>3822</v>
      </c>
      <c r="C7" s="100" t="str">
        <f>_xlfn.XLOOKUP(__xlnm._FilterDatabase_158[[#This Row],[SAPSA Number]],Table1[SAPSA number],Table1[Paid up])</f>
        <v>Y</v>
      </c>
      <c r="D7" s="39" t="str">
        <f>_xlfn.XLOOKUP(__xlnm._FilterDatabase_158[[#This Row],[SAPSA Number]],'DS Point summary'!A:A,'DS Point summary'!C:C)</f>
        <v>Wayne Erald</v>
      </c>
      <c r="E7" s="39" t="str">
        <f>_xlfn.XLOOKUP(__xlnm._FilterDatabase_158[[#This Row],[SAPSA Number]],'DS Point summary'!A:A,'DS Point summary'!D:D)</f>
        <v>Schmidt</v>
      </c>
      <c r="F7" s="28" t="str">
        <f>_xlfn.XLOOKUP(__xlnm._FilterDatabase_158[[#This Row],[SAPSA Number]],'DS Point summary'!A:A,'DS Point summary'!E:E)</f>
        <v>WE</v>
      </c>
      <c r="G7" s="17" t="str">
        <f ca="1">_xlfn.XLOOKUP(__xlnm._FilterDatabase_158[[#This Row],[SAPSA Number]],'DS Point summary'!A:A,'DS Point summary'!F:F)</f>
        <v>S</v>
      </c>
      <c r="H7" s="19">
        <f ca="1">_xlfn.XLOOKUP(__xlnm._FilterDatabase_158[[#This Row],[SAPSA Number]],'DS Point summary'!A:A,'DS Point summary'!G:G)</f>
        <v>51</v>
      </c>
      <c r="I7" s="19" t="s">
        <v>371</v>
      </c>
      <c r="J7" s="21">
        <f>(IF(L7&gt;0,1,0)+(IF(__xlnm._FilterDatabase_158[[#This Row],[Jan2]]&gt;0,1,0))+(IF(__xlnm._FilterDatabase_158[[#This Row],[Feb2]]&gt;0,1,0))+(IF(N7&gt;0,1,0))+(IF(P7&gt;0,1,0))+(IF(Q7&gt;0,1,0))+(IF(R7&gt;0,1,0))+(IF(T7&gt;0,1,0))+(IF(U7&gt;0,1,0))+(IF(V7&gt;0,1,0))+(IF(X7&gt;0,1,0))+(IF(Y7&gt;0,1,0))+(IF(Z7&gt;0,1,0))+(IF(AA7&gt;0,1,0))+(IF(AB7&gt;0,1,0))+(IF(AC7&gt;0,1,0))+(IF(AD7&gt;0,1,0))+(IF(AE7&gt;0,1,0))+(IF(AF7&gt;0,1,0))+(IF(AH7&gt;0,1,0))+(IF(AG7&gt;0,1,0))+(IF(__xlnm._FilterDatabase_158[[#This Row],[Apr2]]&gt;0,1,0)+(IF(__xlnm._FilterDatabase_158[[#This Row],[Jun2]]&gt;0,1,0))))</f>
        <v>3</v>
      </c>
      <c r="K7" s="22">
        <f t="shared" si="0"/>
        <v>29.34196</v>
      </c>
      <c r="L7" s="23">
        <v>0</v>
      </c>
      <c r="M7" s="23">
        <v>0</v>
      </c>
      <c r="N7" s="24">
        <v>98.508499999999998</v>
      </c>
      <c r="O7" s="24">
        <v>0</v>
      </c>
      <c r="P7" s="23">
        <v>0</v>
      </c>
      <c r="Q7" s="23">
        <v>0</v>
      </c>
      <c r="R7" s="24">
        <v>0</v>
      </c>
      <c r="S7" s="24">
        <v>48.201300000000003</v>
      </c>
      <c r="T7" s="23">
        <v>0</v>
      </c>
      <c r="U7" s="23">
        <v>0</v>
      </c>
      <c r="V7" s="24">
        <v>0</v>
      </c>
      <c r="W7" s="24">
        <v>0</v>
      </c>
      <c r="X7" s="23">
        <v>0</v>
      </c>
      <c r="Y7" s="23">
        <v>42.372900000000001</v>
      </c>
      <c r="Z7" s="84">
        <v>0</v>
      </c>
      <c r="AA7" s="84">
        <v>0</v>
      </c>
      <c r="AB7" s="83">
        <v>0</v>
      </c>
      <c r="AC7" s="83">
        <v>0</v>
      </c>
      <c r="AD7" s="84">
        <v>0</v>
      </c>
      <c r="AE7" s="84">
        <v>0</v>
      </c>
      <c r="AF7" s="23">
        <v>0</v>
      </c>
      <c r="AG7" s="23">
        <v>0</v>
      </c>
      <c r="AH7" s="24">
        <v>0</v>
      </c>
      <c r="AI7" s="24">
        <v>0</v>
      </c>
    </row>
    <row r="8" spans="1:35" x14ac:dyDescent="0.25">
      <c r="A8" s="17">
        <f t="shared" si="1"/>
        <v>7</v>
      </c>
      <c r="B8" s="103">
        <v>3396</v>
      </c>
      <c r="C8" s="100" t="str">
        <f>_xlfn.XLOOKUP(__xlnm._FilterDatabase_158[[#This Row],[SAPSA Number]],Table1[SAPSA number],Table1[Paid up])</f>
        <v>Y</v>
      </c>
      <c r="D8" s="39" t="str">
        <f>_xlfn.XLOOKUP(__xlnm._FilterDatabase_158[[#This Row],[SAPSA Number]],'DS Point summary'!A:A,'DS Point summary'!C:C)</f>
        <v>Irving Robert</v>
      </c>
      <c r="E8" s="39" t="str">
        <f>_xlfn.XLOOKUP(__xlnm._FilterDatabase_158[[#This Row],[SAPSA Number]],'DS Point summary'!A:A,'DS Point summary'!D:D)</f>
        <v>Stevenson</v>
      </c>
      <c r="F8" s="28" t="str">
        <f>_xlfn.XLOOKUP(__xlnm._FilterDatabase_158[[#This Row],[SAPSA Number]],'DS Point summary'!A:A,'DS Point summary'!E:E)</f>
        <v>IR</v>
      </c>
      <c r="G8" s="17" t="str">
        <f ca="1">_xlfn.XLOOKUP(__xlnm._FilterDatabase_158[[#This Row],[SAPSA Number]],'DS Point summary'!A:A,'DS Point summary'!F:F)</f>
        <v>GS</v>
      </c>
      <c r="H8" s="19">
        <f ca="1">_xlfn.XLOOKUP(__xlnm._FilterDatabase_158[[#This Row],[SAPSA Number]],'DS Point summary'!A:A,'DS Point summary'!G:G)</f>
        <v>70</v>
      </c>
      <c r="I8" s="19" t="s">
        <v>371</v>
      </c>
      <c r="J8" s="21">
        <f>(IF(L8&gt;0,1,0)+(IF(__xlnm._FilterDatabase_158[[#This Row],[Jan2]]&gt;0,1,0))+(IF(__xlnm._FilterDatabase_158[[#This Row],[Feb2]]&gt;0,1,0))+(IF(N8&gt;0,1,0))+(IF(P8&gt;0,1,0))+(IF(Q8&gt;0,1,0))+(IF(R8&gt;0,1,0))+(IF(T8&gt;0,1,0))+(IF(U8&gt;0,1,0))+(IF(V8&gt;0,1,0))+(IF(X8&gt;0,1,0))+(IF(Y8&gt;0,1,0))+(IF(Z8&gt;0,1,0))+(IF(AA8&gt;0,1,0))+(IF(AB8&gt;0,1,0))+(IF(AC8&gt;0,1,0))+(IF(AD8&gt;0,1,0))+(IF(AE8&gt;0,1,0))+(IF(AF8&gt;0,1,0))+(IF(AH8&gt;0,1,0))+(IF(AG8&gt;0,1,0))+(IF(__xlnm._FilterDatabase_158[[#This Row],[Apr2]]&gt;0,1,0)+(IF(__xlnm._FilterDatabase_158[[#This Row],[Jun2]]&gt;0,1,0))))</f>
        <v>2</v>
      </c>
      <c r="K8" s="22">
        <f t="shared" si="0"/>
        <v>19.556639999999998</v>
      </c>
      <c r="L8" s="23">
        <v>0</v>
      </c>
      <c r="M8" s="23">
        <v>0</v>
      </c>
      <c r="N8" s="24">
        <v>0</v>
      </c>
      <c r="O8" s="24">
        <v>0</v>
      </c>
      <c r="P8" s="23">
        <v>0</v>
      </c>
      <c r="Q8" s="23">
        <v>0</v>
      </c>
      <c r="R8" s="24">
        <v>0</v>
      </c>
      <c r="S8" s="24">
        <v>0</v>
      </c>
      <c r="T8" s="23">
        <v>0</v>
      </c>
      <c r="U8" s="23">
        <v>97.783199999999994</v>
      </c>
      <c r="V8" s="24">
        <v>0</v>
      </c>
      <c r="W8" s="24">
        <v>0</v>
      </c>
      <c r="X8" s="23">
        <v>0</v>
      </c>
      <c r="Y8" s="23">
        <v>95.544200000000004</v>
      </c>
      <c r="Z8" s="84">
        <v>0</v>
      </c>
      <c r="AA8" s="84">
        <v>0</v>
      </c>
      <c r="AB8" s="83">
        <v>0</v>
      </c>
      <c r="AC8" s="83">
        <v>0</v>
      </c>
      <c r="AD8" s="84">
        <v>0</v>
      </c>
      <c r="AE8" s="84">
        <v>0</v>
      </c>
      <c r="AF8" s="23">
        <v>0</v>
      </c>
      <c r="AG8" s="23">
        <v>0</v>
      </c>
      <c r="AH8" s="24">
        <v>0</v>
      </c>
      <c r="AI8" s="24">
        <v>0</v>
      </c>
    </row>
    <row r="9" spans="1:35" x14ac:dyDescent="0.25">
      <c r="A9" s="17">
        <f t="shared" si="1"/>
        <v>8</v>
      </c>
      <c r="B9" s="100">
        <v>3395</v>
      </c>
      <c r="C9" s="100" t="str">
        <f>_xlfn.XLOOKUP(__xlnm._FilterDatabase_158[[#This Row],[SAPSA Number]],Table1[SAPSA number],Table1[Paid up])</f>
        <v>Y</v>
      </c>
      <c r="D9" s="39" t="str">
        <f>_xlfn.XLOOKUP(__xlnm._FilterDatabase_158[[#This Row],[SAPSA Number]],'DS Point summary'!A:A,'DS Point summary'!C:C)</f>
        <v>Andrea</v>
      </c>
      <c r="E9" s="39" t="str">
        <f>_xlfn.XLOOKUP(__xlnm._FilterDatabase_158[[#This Row],[SAPSA Number]],'DS Point summary'!A:A,'DS Point summary'!D:D)</f>
        <v>Stevenson</v>
      </c>
      <c r="F9" s="28" t="str">
        <f>_xlfn.XLOOKUP(__xlnm._FilterDatabase_158[[#This Row],[SAPSA Number]],'DS Point summary'!A:A,'DS Point summary'!E:E)</f>
        <v>A</v>
      </c>
      <c r="G9" s="17" t="str">
        <f>_xlfn.XLOOKUP(__xlnm._FilterDatabase_158[[#This Row],[SAPSA Number]],'DS Point summary'!A:A,'DS Point summary'!F:F)</f>
        <v>Lady</v>
      </c>
      <c r="H9" s="19">
        <f ca="1">_xlfn.XLOOKUP(__xlnm._FilterDatabase_158[[#This Row],[SAPSA Number]],'DS Point summary'!A:A,'DS Point summary'!G:G)</f>
        <v>56</v>
      </c>
      <c r="I9" s="19" t="s">
        <v>371</v>
      </c>
      <c r="J9" s="21">
        <f>(IF(L9&gt;0,1,0)+(IF(__xlnm._FilterDatabase_158[[#This Row],[Jan2]]&gt;0,1,0))+(IF(__xlnm._FilterDatabase_158[[#This Row],[Feb2]]&gt;0,1,0))+(IF(N9&gt;0,1,0))+(IF(P9&gt;0,1,0))+(IF(Q9&gt;0,1,0))+(IF(R9&gt;0,1,0))+(IF(T9&gt;0,1,0))+(IF(U9&gt;0,1,0))+(IF(V9&gt;0,1,0))+(IF(X9&gt;0,1,0))+(IF(Y9&gt;0,1,0))+(IF(Z9&gt;0,1,0))+(IF(AA9&gt;0,1,0))+(IF(AB9&gt;0,1,0))+(IF(AC9&gt;0,1,0))+(IF(AD9&gt;0,1,0))+(IF(AE9&gt;0,1,0))+(IF(AF9&gt;0,1,0))+(IF(AH9&gt;0,1,0))+(IF(AG9&gt;0,1,0))+(IF(__xlnm._FilterDatabase_158[[#This Row],[Apr2]]&gt;0,1,0)+(IF(__xlnm._FilterDatabase_158[[#This Row],[Jun2]]&gt;0,1,0))))</f>
        <v>1</v>
      </c>
      <c r="K9" s="22">
        <f t="shared" si="0"/>
        <v>16.633199999999999</v>
      </c>
      <c r="L9" s="23">
        <v>0</v>
      </c>
      <c r="M9" s="23">
        <v>0</v>
      </c>
      <c r="N9" s="24">
        <v>0</v>
      </c>
      <c r="O9" s="24">
        <v>0</v>
      </c>
      <c r="P9" s="23">
        <v>0</v>
      </c>
      <c r="Q9" s="23">
        <v>0</v>
      </c>
      <c r="R9" s="24">
        <v>0</v>
      </c>
      <c r="S9" s="24">
        <v>0</v>
      </c>
      <c r="T9" s="23">
        <v>0</v>
      </c>
      <c r="U9" s="23">
        <v>83.165999999999997</v>
      </c>
      <c r="V9" s="24">
        <v>0</v>
      </c>
      <c r="W9" s="24">
        <v>0</v>
      </c>
      <c r="X9" s="23">
        <v>0</v>
      </c>
      <c r="Y9" s="23">
        <v>0</v>
      </c>
      <c r="Z9" s="84">
        <v>0</v>
      </c>
      <c r="AA9" s="84">
        <v>0</v>
      </c>
      <c r="AB9" s="83">
        <v>0</v>
      </c>
      <c r="AC9" s="83">
        <v>0</v>
      </c>
      <c r="AD9" s="84">
        <v>0</v>
      </c>
      <c r="AE9" s="84">
        <v>0</v>
      </c>
      <c r="AF9" s="23">
        <v>0</v>
      </c>
      <c r="AG9" s="23">
        <v>0</v>
      </c>
      <c r="AH9" s="24">
        <v>0</v>
      </c>
      <c r="AI9" s="24">
        <v>0</v>
      </c>
    </row>
    <row r="10" spans="1:35" x14ac:dyDescent="0.25">
      <c r="A10" s="17">
        <f t="shared" si="1"/>
        <v>9</v>
      </c>
      <c r="B10" s="18">
        <v>7073</v>
      </c>
      <c r="C10" s="100" t="str">
        <f>_xlfn.XLOOKUP(__xlnm._FilterDatabase_158[[#This Row],[SAPSA Number]],Table1[SAPSA number],Table1[Paid up])</f>
        <v>Y</v>
      </c>
      <c r="D10" s="39" t="str">
        <f>_xlfn.XLOOKUP(__xlnm._FilterDatabase_158[[#This Row],[SAPSA Number]],'DS Point summary'!A:A,'DS Point summary'!C:C)</f>
        <v>Abraham Christoffel</v>
      </c>
      <c r="E10" s="39" t="str">
        <f>_xlfn.XLOOKUP(__xlnm._FilterDatabase_158[[#This Row],[SAPSA Number]],'DS Point summary'!A:A,'DS Point summary'!D:D)</f>
        <v>Naude</v>
      </c>
      <c r="F10" s="28" t="str">
        <f>_xlfn.XLOOKUP(__xlnm._FilterDatabase_158[[#This Row],[SAPSA Number]],'DS Point summary'!A:A,'DS Point summary'!E:E)</f>
        <v>AC</v>
      </c>
      <c r="G10" s="17" t="str">
        <f ca="1">_xlfn.XLOOKUP(__xlnm._FilterDatabase_158[[#This Row],[SAPSA Number]],'DS Point summary'!A:A,'DS Point summary'!F:F)</f>
        <v xml:space="preserve"> </v>
      </c>
      <c r="H10" s="19">
        <f>_xlfn.XLOOKUP(__xlnm._FilterDatabase_158[[#This Row],[SAPSA Number]],'DS Point summary'!A:A,'DS Point summary'!G:G)</f>
        <v>0</v>
      </c>
      <c r="I10" s="19" t="s">
        <v>371</v>
      </c>
      <c r="J10" s="21">
        <f>(IF(L10&gt;0,1,0)+(IF(__xlnm._FilterDatabase_158[[#This Row],[Jan2]]&gt;0,1,0))+(IF(__xlnm._FilterDatabase_158[[#This Row],[Feb2]]&gt;0,1,0))+(IF(N10&gt;0,1,0))+(IF(P10&gt;0,1,0))+(IF(Q10&gt;0,1,0))+(IF(R10&gt;0,1,0))+(IF(T10&gt;0,1,0))+(IF(U10&gt;0,1,0))+(IF(V10&gt;0,1,0))+(IF(X10&gt;0,1,0))+(IF(Y10&gt;0,1,0))+(IF(Z10&gt;0,1,0))+(IF(AA10&gt;0,1,0))+(IF(AB10&gt;0,1,0))+(IF(AC10&gt;0,1,0))+(IF(AD10&gt;0,1,0))+(IF(AE10&gt;0,1,0))+(IF(AF10&gt;0,1,0))+(IF(AH10&gt;0,1,0))+(IF(AG10&gt;0,1,0))+(IF(__xlnm._FilterDatabase_158[[#This Row],[Apr2]]&gt;0,1,0)+(IF(__xlnm._FilterDatabase_158[[#This Row],[Jun2]]&gt;0,1,0))))</f>
        <v>1</v>
      </c>
      <c r="K10" s="22">
        <f t="shared" si="0"/>
        <v>9.4651200000000006</v>
      </c>
      <c r="L10" s="23">
        <v>0</v>
      </c>
      <c r="M10" s="23">
        <v>0</v>
      </c>
      <c r="N10" s="24">
        <v>0</v>
      </c>
      <c r="O10" s="24">
        <v>0</v>
      </c>
      <c r="P10" s="23">
        <v>0</v>
      </c>
      <c r="Q10" s="23">
        <v>0</v>
      </c>
      <c r="R10" s="24">
        <v>47.325600000000001</v>
      </c>
      <c r="S10" s="24">
        <v>0</v>
      </c>
      <c r="T10" s="23">
        <v>0</v>
      </c>
      <c r="U10" s="23">
        <v>0</v>
      </c>
      <c r="V10" s="24">
        <v>0</v>
      </c>
      <c r="W10" s="24">
        <v>0</v>
      </c>
      <c r="X10" s="23">
        <v>0</v>
      </c>
      <c r="Y10" s="23">
        <v>0</v>
      </c>
      <c r="Z10" s="84">
        <v>0</v>
      </c>
      <c r="AA10" s="84">
        <v>0</v>
      </c>
      <c r="AB10" s="83">
        <v>0</v>
      </c>
      <c r="AC10" s="83">
        <v>0</v>
      </c>
      <c r="AD10" s="84">
        <v>0</v>
      </c>
      <c r="AE10" s="84">
        <v>0</v>
      </c>
      <c r="AF10" s="23">
        <v>0</v>
      </c>
      <c r="AG10" s="23">
        <v>0</v>
      </c>
      <c r="AH10" s="24">
        <v>0</v>
      </c>
      <c r="AI10" s="24">
        <v>0</v>
      </c>
    </row>
    <row r="11" spans="1:35" x14ac:dyDescent="0.25">
      <c r="A11" s="17">
        <f t="shared" si="1"/>
        <v>10</v>
      </c>
      <c r="B11" s="100">
        <v>1716</v>
      </c>
      <c r="C11" s="100" t="str">
        <f>_xlfn.XLOOKUP(__xlnm._FilterDatabase_158[[#This Row],[SAPSA Number]],Table1[SAPSA number],Table1[Paid up])</f>
        <v>Y</v>
      </c>
      <c r="D11" s="39" t="str">
        <f>_xlfn.XLOOKUP(__xlnm._FilterDatabase_158[[#This Row],[SAPSA Number]],'DS Point summary'!A:A,'DS Point summary'!C:C)</f>
        <v>Albert</v>
      </c>
      <c r="E11" s="39" t="str">
        <f>_xlfn.XLOOKUP(__xlnm._FilterDatabase_158[[#This Row],[SAPSA Number]],'DS Point summary'!A:A,'DS Point summary'!D:D)</f>
        <v>Wöcke</v>
      </c>
      <c r="F11" s="28" t="str">
        <f>_xlfn.XLOOKUP(__xlnm._FilterDatabase_158[[#This Row],[SAPSA Number]],'DS Point summary'!A:A,'DS Point summary'!E:E)</f>
        <v>A</v>
      </c>
      <c r="G11" s="17" t="str">
        <f ca="1">_xlfn.XLOOKUP(__xlnm._FilterDatabase_158[[#This Row],[SAPSA Number]],'DS Point summary'!A:A,'DS Point summary'!F:F)</f>
        <v>S</v>
      </c>
      <c r="H11" s="19">
        <f ca="1">_xlfn.XLOOKUP(__xlnm._FilterDatabase_158[[#This Row],[SAPSA Number]],'DS Point summary'!A:A,'DS Point summary'!G:G)</f>
        <v>57</v>
      </c>
      <c r="I11" s="19" t="s">
        <v>371</v>
      </c>
      <c r="J11" s="21">
        <f>(IF(L11&gt;0,1,0)+(IF(__xlnm._FilterDatabase_158[[#This Row],[Jan2]]&gt;0,1,0))+(IF(__xlnm._FilterDatabase_158[[#This Row],[Feb2]]&gt;0,1,0))+(IF(N11&gt;0,1,0))+(IF(P11&gt;0,1,0))+(IF(Q11&gt;0,1,0))+(IF(R11&gt;0,1,0))+(IF(T11&gt;0,1,0))+(IF(U11&gt;0,1,0))+(IF(V11&gt;0,1,0))+(IF(X11&gt;0,1,0))+(IF(Y11&gt;0,1,0))+(IF(Z11&gt;0,1,0))+(IF(AA11&gt;0,1,0))+(IF(AB11&gt;0,1,0))+(IF(AC11&gt;0,1,0))+(IF(AD11&gt;0,1,0))+(IF(AE11&gt;0,1,0))+(IF(AF11&gt;0,1,0))+(IF(AH11&gt;0,1,0))+(IF(AG11&gt;0,1,0))+(IF(__xlnm._FilterDatabase_158[[#This Row],[Apr2]]&gt;0,1,0)+(IF(__xlnm._FilterDatabase_158[[#This Row],[Jun2]]&gt;0,1,0))))</f>
        <v>7</v>
      </c>
      <c r="K11" s="22">
        <f t="shared" si="0"/>
        <v>0</v>
      </c>
      <c r="L11" s="23">
        <v>0</v>
      </c>
      <c r="M11" s="23">
        <v>0</v>
      </c>
      <c r="N11" s="24">
        <v>0</v>
      </c>
      <c r="O11" s="24">
        <v>0</v>
      </c>
      <c r="P11" s="23">
        <v>0</v>
      </c>
      <c r="Q11" s="23">
        <v>0</v>
      </c>
      <c r="R11" s="24">
        <v>0</v>
      </c>
      <c r="S11" s="24">
        <v>0</v>
      </c>
      <c r="T11" s="23">
        <v>0</v>
      </c>
      <c r="U11" s="23">
        <v>0</v>
      </c>
      <c r="V11" s="24">
        <v>53.770499999999998</v>
      </c>
      <c r="W11" s="24">
        <v>54.532600000000002</v>
      </c>
      <c r="X11" s="23">
        <v>0</v>
      </c>
      <c r="Y11" s="23">
        <v>57.709299999999999</v>
      </c>
      <c r="Z11" s="84">
        <v>0</v>
      </c>
      <c r="AA11" s="84">
        <v>0</v>
      </c>
      <c r="AB11" s="83">
        <v>0</v>
      </c>
      <c r="AC11" s="83">
        <v>86.369699999999995</v>
      </c>
      <c r="AD11" s="84">
        <v>0</v>
      </c>
      <c r="AE11" s="84">
        <v>58.575499999999998</v>
      </c>
      <c r="AF11" s="23">
        <v>100</v>
      </c>
      <c r="AG11" s="23">
        <v>0</v>
      </c>
      <c r="AH11" s="24">
        <v>54.976999999999997</v>
      </c>
      <c r="AI11" s="24">
        <v>0</v>
      </c>
    </row>
    <row r="12" spans="1:35" x14ac:dyDescent="0.25">
      <c r="A12" s="17">
        <f t="shared" si="1"/>
        <v>10</v>
      </c>
      <c r="B12" s="18">
        <v>601</v>
      </c>
      <c r="C12" s="100" t="str">
        <f>_xlfn.XLOOKUP(__xlnm._FilterDatabase_158[[#This Row],[SAPSA Number]],Table1[SAPSA number],Table1[Paid up])</f>
        <v>Y</v>
      </c>
      <c r="D12" s="39" t="str">
        <f>_xlfn.XLOOKUP(__xlnm._FilterDatabase_158[[#This Row],[SAPSA Number]],'DS Point summary'!A:A,'DS Point summary'!C:C)</f>
        <v>Piero</v>
      </c>
      <c r="E12" s="39" t="str">
        <f>_xlfn.XLOOKUP(__xlnm._FilterDatabase_158[[#This Row],[SAPSA Number]],'DS Point summary'!A:A,'DS Point summary'!D:D)</f>
        <v>Cupido</v>
      </c>
      <c r="F12" s="28" t="str">
        <f>_xlfn.XLOOKUP(__xlnm._FilterDatabase_158[[#This Row],[SAPSA Number]],'DS Point summary'!A:A,'DS Point summary'!E:E)</f>
        <v>P</v>
      </c>
      <c r="G12" s="17" t="str">
        <f ca="1">_xlfn.XLOOKUP(__xlnm._FilterDatabase_158[[#This Row],[SAPSA Number]],'DS Point summary'!A:A,'DS Point summary'!F:F)</f>
        <v xml:space="preserve"> </v>
      </c>
      <c r="H12" s="19">
        <f ca="1">_xlfn.XLOOKUP(__xlnm._FilterDatabase_158[[#This Row],[SAPSA Number]],'DS Point summary'!A:A,'DS Point summary'!G:G)</f>
        <v>46</v>
      </c>
      <c r="I12" s="19" t="s">
        <v>371</v>
      </c>
      <c r="J12" s="21">
        <f>(IF(L12&gt;0,1,0)+(IF(__xlnm._FilterDatabase_158[[#This Row],[Jan2]]&gt;0,1,0))+(IF(__xlnm._FilterDatabase_158[[#This Row],[Feb2]]&gt;0,1,0))+(IF(N12&gt;0,1,0))+(IF(P12&gt;0,1,0))+(IF(Q12&gt;0,1,0))+(IF(R12&gt;0,1,0))+(IF(T12&gt;0,1,0))+(IF(U12&gt;0,1,0))+(IF(V12&gt;0,1,0))+(IF(X12&gt;0,1,0))+(IF(Y12&gt;0,1,0))+(IF(Z12&gt;0,1,0))+(IF(AA12&gt;0,1,0))+(IF(AB12&gt;0,1,0))+(IF(AC12&gt;0,1,0))+(IF(AD12&gt;0,1,0))+(IF(AE12&gt;0,1,0))+(IF(AF12&gt;0,1,0))+(IF(AH12&gt;0,1,0))+(IF(AG12&gt;0,1,0))+(IF(__xlnm._FilterDatabase_158[[#This Row],[Apr2]]&gt;0,1,0)+(IF(__xlnm._FilterDatabase_158[[#This Row],[Jun2]]&gt;0,1,0))))</f>
        <v>3</v>
      </c>
      <c r="K12" s="22">
        <f t="shared" si="0"/>
        <v>0</v>
      </c>
      <c r="L12" s="23">
        <v>0</v>
      </c>
      <c r="M12" s="23">
        <v>0</v>
      </c>
      <c r="N12" s="24">
        <v>0</v>
      </c>
      <c r="O12" s="24">
        <v>0</v>
      </c>
      <c r="P12" s="23">
        <v>0</v>
      </c>
      <c r="Q12" s="23">
        <v>0</v>
      </c>
      <c r="R12" s="24">
        <v>0</v>
      </c>
      <c r="S12" s="24">
        <v>0</v>
      </c>
      <c r="T12" s="23">
        <v>0</v>
      </c>
      <c r="U12" s="23">
        <v>0</v>
      </c>
      <c r="V12" s="24">
        <v>0</v>
      </c>
      <c r="W12" s="24">
        <v>72.7059</v>
      </c>
      <c r="X12" s="23">
        <v>76.027299999999997</v>
      </c>
      <c r="Y12" s="23">
        <v>74.040300000000002</v>
      </c>
      <c r="Z12" s="84">
        <v>0</v>
      </c>
      <c r="AA12" s="84">
        <v>0</v>
      </c>
      <c r="AB12" s="83">
        <v>0</v>
      </c>
      <c r="AC12" s="83">
        <v>0</v>
      </c>
      <c r="AD12" s="84">
        <v>0</v>
      </c>
      <c r="AE12" s="84">
        <v>0</v>
      </c>
      <c r="AF12" s="23">
        <v>0</v>
      </c>
      <c r="AG12" s="23">
        <v>0</v>
      </c>
      <c r="AH12" s="24">
        <v>0</v>
      </c>
      <c r="AI12" s="24">
        <v>0</v>
      </c>
    </row>
    <row r="13" spans="1:35" x14ac:dyDescent="0.25">
      <c r="A13" s="17">
        <f t="shared" si="1"/>
        <v>10</v>
      </c>
      <c r="B13" s="100">
        <v>4316</v>
      </c>
      <c r="C13" s="100" t="str">
        <f>_xlfn.XLOOKUP(__xlnm._FilterDatabase_158[[#This Row],[SAPSA Number]],Table1[SAPSA number],Table1[Paid up])</f>
        <v>Y</v>
      </c>
      <c r="D13" s="39" t="str">
        <f>_xlfn.XLOOKUP(__xlnm._FilterDatabase_158[[#This Row],[SAPSA Number]],'DS Point summary'!A:A,'DS Point summary'!C:C)</f>
        <v>Wilhelm Jacobus</v>
      </c>
      <c r="E13" s="39" t="str">
        <f>_xlfn.XLOOKUP(__xlnm._FilterDatabase_158[[#This Row],[SAPSA Number]],'DS Point summary'!A:A,'DS Point summary'!D:D)</f>
        <v>Coetzee</v>
      </c>
      <c r="F13" s="28" t="str">
        <f>_xlfn.XLOOKUP(__xlnm._FilterDatabase_158[[#This Row],[SAPSA Number]],'DS Point summary'!A:A,'DS Point summary'!E:E)</f>
        <v>WJ</v>
      </c>
      <c r="G13" s="17" t="str">
        <f ca="1">_xlfn.XLOOKUP(__xlnm._FilterDatabase_158[[#This Row],[SAPSA Number]],'DS Point summary'!A:A,'DS Point summary'!F:F)</f>
        <v>S</v>
      </c>
      <c r="H13" s="19">
        <f ca="1">_xlfn.XLOOKUP(__xlnm._FilterDatabase_158[[#This Row],[SAPSA Number]],'DS Point summary'!A:A,'DS Point summary'!G:G)</f>
        <v>54</v>
      </c>
      <c r="I13" s="19" t="s">
        <v>371</v>
      </c>
      <c r="J13" s="21">
        <f>(IF(L13&gt;0,1,0)+(IF(__xlnm._FilterDatabase_158[[#This Row],[Jan2]]&gt;0,1,0))+(IF(__xlnm._FilterDatabase_158[[#This Row],[Feb2]]&gt;0,1,0))+(IF(N13&gt;0,1,0))+(IF(P13&gt;0,1,0))+(IF(Q13&gt;0,1,0))+(IF(R13&gt;0,1,0))+(IF(T13&gt;0,1,0))+(IF(U13&gt;0,1,0))+(IF(V13&gt;0,1,0))+(IF(X13&gt;0,1,0))+(IF(Y13&gt;0,1,0))+(IF(Z13&gt;0,1,0))+(IF(AA13&gt;0,1,0))+(IF(AB13&gt;0,1,0))+(IF(AC13&gt;0,1,0))+(IF(AD13&gt;0,1,0))+(IF(AE13&gt;0,1,0))+(IF(AF13&gt;0,1,0))+(IF(AH13&gt;0,1,0))+(IF(AG13&gt;0,1,0))+(IF(__xlnm._FilterDatabase_158[[#This Row],[Apr2]]&gt;0,1,0)+(IF(__xlnm._FilterDatabase_158[[#This Row],[Jun2]]&gt;0,1,0))))</f>
        <v>4</v>
      </c>
      <c r="K13" s="22">
        <f t="shared" si="0"/>
        <v>0</v>
      </c>
      <c r="L13" s="23">
        <v>0</v>
      </c>
      <c r="M13" s="23">
        <v>0</v>
      </c>
      <c r="N13" s="24">
        <v>0</v>
      </c>
      <c r="O13" s="24">
        <v>0</v>
      </c>
      <c r="P13" s="23">
        <v>0</v>
      </c>
      <c r="Q13" s="23">
        <v>0</v>
      </c>
      <c r="R13" s="24">
        <v>0</v>
      </c>
      <c r="S13" s="24">
        <v>0</v>
      </c>
      <c r="T13" s="23">
        <v>0</v>
      </c>
      <c r="U13" s="23">
        <v>0</v>
      </c>
      <c r="V13" s="24">
        <v>49.756300000000003</v>
      </c>
      <c r="W13" s="24">
        <v>0</v>
      </c>
      <c r="X13" s="23">
        <v>46.909199999999998</v>
      </c>
      <c r="Y13" s="23">
        <v>0</v>
      </c>
      <c r="Z13" s="84">
        <v>0</v>
      </c>
      <c r="AA13" s="84">
        <v>0</v>
      </c>
      <c r="AB13" s="83">
        <v>60.857999999999997</v>
      </c>
      <c r="AC13" s="83">
        <v>0</v>
      </c>
      <c r="AD13" s="84">
        <v>0</v>
      </c>
      <c r="AE13" s="84">
        <v>0</v>
      </c>
      <c r="AF13" s="23">
        <v>0</v>
      </c>
      <c r="AG13" s="23">
        <v>0</v>
      </c>
      <c r="AH13" s="24">
        <v>50.852800000000002</v>
      </c>
      <c r="AI13" s="24">
        <v>0</v>
      </c>
    </row>
    <row r="14" spans="1:35" x14ac:dyDescent="0.25">
      <c r="A14" s="17">
        <f t="shared" si="1"/>
        <v>10</v>
      </c>
      <c r="B14" s="100">
        <v>3782</v>
      </c>
      <c r="C14" s="100" t="str">
        <f>_xlfn.XLOOKUP(__xlnm._FilterDatabase_158[[#This Row],[SAPSA Number]],Table1[SAPSA number],Table1[Paid up])</f>
        <v>Y</v>
      </c>
      <c r="D14" s="39" t="str">
        <f>_xlfn.XLOOKUP(__xlnm._FilterDatabase_158[[#This Row],[SAPSA Number]],'DS Point summary'!A:A,'DS Point summary'!C:C)</f>
        <v>Gary Athol</v>
      </c>
      <c r="E14" s="39" t="str">
        <f>_xlfn.XLOOKUP(__xlnm._FilterDatabase_158[[#This Row],[SAPSA Number]],'DS Point summary'!A:A,'DS Point summary'!D:D)</f>
        <v>Hagemann</v>
      </c>
      <c r="F14" s="28" t="str">
        <f>_xlfn.XLOOKUP(__xlnm._FilterDatabase_158[[#This Row],[SAPSA Number]],'DS Point summary'!A:A,'DS Point summary'!E:E)</f>
        <v>GA</v>
      </c>
      <c r="G14" s="17" t="str">
        <f ca="1">_xlfn.XLOOKUP(__xlnm._FilterDatabase_158[[#This Row],[SAPSA Number]],'DS Point summary'!A:A,'DS Point summary'!F:F)</f>
        <v>S</v>
      </c>
      <c r="H14" s="19">
        <f ca="1">_xlfn.XLOOKUP(__xlnm._FilterDatabase_158[[#This Row],[SAPSA Number]],'DS Point summary'!A:A,'DS Point summary'!G:G)</f>
        <v>54</v>
      </c>
      <c r="I14" s="19" t="s">
        <v>371</v>
      </c>
      <c r="J14" s="21">
        <f>(IF(L14&gt;0,1,0)+(IF(__xlnm._FilterDatabase_158[[#This Row],[Jan2]]&gt;0,1,0))+(IF(__xlnm._FilterDatabase_158[[#This Row],[Feb2]]&gt;0,1,0))+(IF(N14&gt;0,1,0))+(IF(P14&gt;0,1,0))+(IF(Q14&gt;0,1,0))+(IF(R14&gt;0,1,0))+(IF(T14&gt;0,1,0))+(IF(U14&gt;0,1,0))+(IF(V14&gt;0,1,0))+(IF(X14&gt;0,1,0))+(IF(Y14&gt;0,1,0))+(IF(Z14&gt;0,1,0))+(IF(AA14&gt;0,1,0))+(IF(AB14&gt;0,1,0))+(IF(AC14&gt;0,1,0))+(IF(AD14&gt;0,1,0))+(IF(AE14&gt;0,1,0))+(IF(AF14&gt;0,1,0))+(IF(AH14&gt;0,1,0))+(IF(AG14&gt;0,1,0))+(IF(__xlnm._FilterDatabase_158[[#This Row],[Apr2]]&gt;0,1,0)+(IF(__xlnm._FilterDatabase_158[[#This Row],[Jun2]]&gt;0,1,0))))</f>
        <v>3</v>
      </c>
      <c r="K14" s="22">
        <f t="shared" si="0"/>
        <v>0</v>
      </c>
      <c r="L14" s="23">
        <v>0</v>
      </c>
      <c r="M14" s="23">
        <v>0</v>
      </c>
      <c r="N14" s="24">
        <v>0</v>
      </c>
      <c r="O14" s="24">
        <v>0</v>
      </c>
      <c r="P14" s="23">
        <v>0</v>
      </c>
      <c r="Q14" s="23">
        <v>0</v>
      </c>
      <c r="R14" s="24">
        <v>0</v>
      </c>
      <c r="S14" s="24">
        <v>0</v>
      </c>
      <c r="T14" s="23">
        <v>0</v>
      </c>
      <c r="U14" s="23">
        <v>0</v>
      </c>
      <c r="V14" s="24">
        <v>0</v>
      </c>
      <c r="W14" s="24">
        <v>0</v>
      </c>
      <c r="X14" s="23">
        <v>0</v>
      </c>
      <c r="Y14" s="23">
        <v>0</v>
      </c>
      <c r="Z14" s="84">
        <v>0</v>
      </c>
      <c r="AA14" s="84">
        <v>0</v>
      </c>
      <c r="AB14" s="83">
        <v>0</v>
      </c>
      <c r="AC14" s="83">
        <v>100</v>
      </c>
      <c r="AD14" s="84">
        <v>72.860299999999995</v>
      </c>
      <c r="AE14" s="84">
        <v>99.073700000000002</v>
      </c>
      <c r="AF14" s="23">
        <v>0</v>
      </c>
      <c r="AG14" s="23">
        <v>0</v>
      </c>
      <c r="AH14" s="24">
        <v>0</v>
      </c>
      <c r="AI14" s="24">
        <v>0</v>
      </c>
    </row>
    <row r="15" spans="1:35" x14ac:dyDescent="0.25">
      <c r="A15" s="17">
        <f t="shared" si="1"/>
        <v>10</v>
      </c>
      <c r="B15" s="100">
        <v>4966</v>
      </c>
      <c r="C15" s="100" t="str">
        <f>_xlfn.XLOOKUP(__xlnm._FilterDatabase_158[[#This Row],[SAPSA Number]],Table1[SAPSA number],Table1[Paid up])</f>
        <v>Y</v>
      </c>
      <c r="D15" s="39" t="str">
        <f>_xlfn.XLOOKUP(__xlnm._FilterDatabase_158[[#This Row],[SAPSA Number]],'DS Point summary'!A:A,'DS Point summary'!C:C)</f>
        <v>Costantinos</v>
      </c>
      <c r="E15" s="39" t="str">
        <f>_xlfn.XLOOKUP(__xlnm._FilterDatabase_158[[#This Row],[SAPSA Number]],'DS Point summary'!A:A,'DS Point summary'!D:D)</f>
        <v>Seindis</v>
      </c>
      <c r="F15" s="28" t="str">
        <f>_xlfn.XLOOKUP(__xlnm._FilterDatabase_158[[#This Row],[SAPSA Number]],'DS Point summary'!A:A,'DS Point summary'!E:E)</f>
        <v>C</v>
      </c>
      <c r="G15" s="17" t="str">
        <f ca="1">_xlfn.XLOOKUP(__xlnm._FilterDatabase_158[[#This Row],[SAPSA Number]],'DS Point summary'!A:A,'DS Point summary'!F:F)</f>
        <v xml:space="preserve"> </v>
      </c>
      <c r="H15" s="19">
        <f ca="1">_xlfn.XLOOKUP(__xlnm._FilterDatabase_158[[#This Row],[SAPSA Number]],'DS Point summary'!A:A,'DS Point summary'!G:G)</f>
        <v>35</v>
      </c>
      <c r="I15" s="19" t="s">
        <v>371</v>
      </c>
      <c r="J15" s="21">
        <f>(IF(L15&gt;0,1,0)+(IF(__xlnm._FilterDatabase_158[[#This Row],[Jan2]]&gt;0,1,0))+(IF(__xlnm._FilterDatabase_158[[#This Row],[Feb2]]&gt;0,1,0))+(IF(N15&gt;0,1,0))+(IF(P15&gt;0,1,0))+(IF(Q15&gt;0,1,0))+(IF(R15&gt;0,1,0))+(IF(T15&gt;0,1,0))+(IF(U15&gt;0,1,0))+(IF(V15&gt;0,1,0))+(IF(X15&gt;0,1,0))+(IF(Y15&gt;0,1,0))+(IF(Z15&gt;0,1,0))+(IF(AA15&gt;0,1,0))+(IF(AB15&gt;0,1,0))+(IF(AC15&gt;0,1,0))+(IF(AD15&gt;0,1,0))+(IF(AE15&gt;0,1,0))+(IF(AF15&gt;0,1,0))+(IF(AH15&gt;0,1,0))+(IF(AG15&gt;0,1,0))+(IF(__xlnm._FilterDatabase_158[[#This Row],[Apr2]]&gt;0,1,0)+(IF(__xlnm._FilterDatabase_158[[#This Row],[Jun2]]&gt;0,1,0))))</f>
        <v>4</v>
      </c>
      <c r="K15" s="22">
        <f t="shared" si="0"/>
        <v>0</v>
      </c>
      <c r="L15" s="23">
        <v>0</v>
      </c>
      <c r="M15" s="23">
        <v>0</v>
      </c>
      <c r="N15" s="24">
        <v>0</v>
      </c>
      <c r="O15" s="24">
        <v>0</v>
      </c>
      <c r="P15" s="23">
        <v>0</v>
      </c>
      <c r="Q15" s="23">
        <v>0</v>
      </c>
      <c r="R15" s="24">
        <v>0</v>
      </c>
      <c r="S15" s="24">
        <v>0</v>
      </c>
      <c r="T15" s="23">
        <v>0</v>
      </c>
      <c r="U15" s="23">
        <v>0</v>
      </c>
      <c r="V15" s="24">
        <v>0</v>
      </c>
      <c r="W15" s="24">
        <v>0</v>
      </c>
      <c r="X15" s="23">
        <v>55.882300000000001</v>
      </c>
      <c r="Y15" s="23">
        <v>43.7316</v>
      </c>
      <c r="Z15" s="84">
        <v>0</v>
      </c>
      <c r="AA15" s="84">
        <v>0</v>
      </c>
      <c r="AB15" s="83">
        <v>0</v>
      </c>
      <c r="AC15" s="83">
        <v>0</v>
      </c>
      <c r="AD15" s="84">
        <v>63.453800000000001</v>
      </c>
      <c r="AE15" s="84">
        <v>0</v>
      </c>
      <c r="AF15" s="23">
        <v>33.946800000000003</v>
      </c>
      <c r="AG15" s="23">
        <v>0</v>
      </c>
      <c r="AH15" s="24">
        <v>0</v>
      </c>
      <c r="AI15" s="24">
        <v>0</v>
      </c>
    </row>
    <row r="16" spans="1:35" x14ac:dyDescent="0.25">
      <c r="A16" s="17">
        <f t="shared" si="1"/>
        <v>10</v>
      </c>
      <c r="B16" s="100">
        <v>392</v>
      </c>
      <c r="C16" s="100" t="str">
        <f>_xlfn.XLOOKUP(__xlnm._FilterDatabase_158[[#This Row],[SAPSA Number]],Table1[SAPSA number],Table1[Paid up])</f>
        <v>Y</v>
      </c>
      <c r="D16" s="39" t="str">
        <f>_xlfn.XLOOKUP(__xlnm._FilterDatabase_158[[#This Row],[SAPSA Number]],'DS Point summary'!A:A,'DS Point summary'!C:C)</f>
        <v>Sasha-Lee</v>
      </c>
      <c r="E16" s="39" t="str">
        <f>_xlfn.XLOOKUP(__xlnm._FilterDatabase_158[[#This Row],[SAPSA Number]],'DS Point summary'!A:A,'DS Point summary'!D:D)</f>
        <v>Du Plessis</v>
      </c>
      <c r="F16" s="28" t="str">
        <f>_xlfn.XLOOKUP(__xlnm._FilterDatabase_158[[#This Row],[SAPSA Number]],'DS Point summary'!A:A,'DS Point summary'!E:E)</f>
        <v>SL</v>
      </c>
      <c r="G16" s="17" t="str">
        <f>_xlfn.XLOOKUP(__xlnm._FilterDatabase_158[[#This Row],[SAPSA Number]],'DS Point summary'!A:A,'DS Point summary'!F:F)</f>
        <v>Lady</v>
      </c>
      <c r="H16" s="19">
        <f ca="1">_xlfn.XLOOKUP(__xlnm._FilterDatabase_158[[#This Row],[SAPSA Number]],'DS Point summary'!A:A,'DS Point summary'!G:G)</f>
        <v>31</v>
      </c>
      <c r="I16" s="19" t="s">
        <v>371</v>
      </c>
      <c r="J16" s="21">
        <f>(IF(L16&gt;0,1,0)+(IF(__xlnm._FilterDatabase_158[[#This Row],[Jan2]]&gt;0,1,0))+(IF(__xlnm._FilterDatabase_158[[#This Row],[Feb2]]&gt;0,1,0))+(IF(N16&gt;0,1,0))+(IF(P16&gt;0,1,0))+(IF(Q16&gt;0,1,0))+(IF(R16&gt;0,1,0))+(IF(T16&gt;0,1,0))+(IF(U16&gt;0,1,0))+(IF(V16&gt;0,1,0))+(IF(X16&gt;0,1,0))+(IF(Y16&gt;0,1,0))+(IF(Z16&gt;0,1,0))+(IF(AA16&gt;0,1,0))+(IF(AB16&gt;0,1,0))+(IF(AC16&gt;0,1,0))+(IF(AD16&gt;0,1,0))+(IF(AE16&gt;0,1,0))+(IF(AF16&gt;0,1,0))+(IF(AH16&gt;0,1,0))+(IF(AG16&gt;0,1,0))+(IF(__xlnm._FilterDatabase_158[[#This Row],[Apr2]]&gt;0,1,0)+(IF(__xlnm._FilterDatabase_158[[#This Row],[Jun2]]&gt;0,1,0))))</f>
        <v>1</v>
      </c>
      <c r="K16" s="22">
        <f t="shared" si="0"/>
        <v>0</v>
      </c>
      <c r="L16" s="23">
        <v>0</v>
      </c>
      <c r="M16" s="23">
        <v>0</v>
      </c>
      <c r="N16" s="24">
        <v>0</v>
      </c>
      <c r="O16" s="24">
        <v>0</v>
      </c>
      <c r="P16" s="23">
        <v>0</v>
      </c>
      <c r="Q16" s="23">
        <v>0</v>
      </c>
      <c r="R16" s="24">
        <v>0</v>
      </c>
      <c r="S16" s="24">
        <v>0</v>
      </c>
      <c r="T16" s="23">
        <v>0</v>
      </c>
      <c r="U16" s="23">
        <v>0</v>
      </c>
      <c r="V16" s="24">
        <v>0</v>
      </c>
      <c r="W16" s="24">
        <v>0</v>
      </c>
      <c r="X16" s="23">
        <v>76.240399999999994</v>
      </c>
      <c r="Y16" s="23">
        <v>0</v>
      </c>
      <c r="Z16" s="84">
        <v>0</v>
      </c>
      <c r="AA16" s="84">
        <v>0</v>
      </c>
      <c r="AB16" s="83">
        <v>0</v>
      </c>
      <c r="AC16" s="83">
        <v>0</v>
      </c>
      <c r="AD16" s="84">
        <v>0</v>
      </c>
      <c r="AE16" s="84">
        <v>0</v>
      </c>
      <c r="AF16" s="23">
        <v>0</v>
      </c>
      <c r="AG16" s="23">
        <v>0</v>
      </c>
      <c r="AH16" s="24">
        <v>0</v>
      </c>
      <c r="AI16" s="24">
        <v>0</v>
      </c>
    </row>
    <row r="17" spans="1:35" x14ac:dyDescent="0.25">
      <c r="A17" s="17">
        <f t="shared" si="1"/>
        <v>10</v>
      </c>
      <c r="B17" s="100">
        <v>2928</v>
      </c>
      <c r="C17" s="100" t="str">
        <f>_xlfn.XLOOKUP(__xlnm._FilterDatabase_158[[#This Row],[SAPSA Number]],Table1[SAPSA number],Table1[Paid up])</f>
        <v>Y</v>
      </c>
      <c r="D17" s="39" t="str">
        <f>_xlfn.XLOOKUP(__xlnm._FilterDatabase_158[[#This Row],[SAPSA Number]],'DS Point summary'!A:A,'DS Point summary'!C:C)</f>
        <v>Delville Wood</v>
      </c>
      <c r="E17" s="39" t="str">
        <f>_xlfn.XLOOKUP(__xlnm._FilterDatabase_158[[#This Row],[SAPSA Number]],'DS Point summary'!A:A,'DS Point summary'!D:D)</f>
        <v>McAllister</v>
      </c>
      <c r="F17" s="28" t="str">
        <f>_xlfn.XLOOKUP(__xlnm._FilterDatabase_158[[#This Row],[SAPSA Number]],'DS Point summary'!A:A,'DS Point summary'!E:E)</f>
        <v>DW</v>
      </c>
      <c r="G17" s="17" t="str">
        <f ca="1">_xlfn.XLOOKUP(__xlnm._FilterDatabase_158[[#This Row],[SAPSA Number]],'DS Point summary'!A:A,'DS Point summary'!F:F)</f>
        <v>S</v>
      </c>
      <c r="H17" s="19">
        <f ca="1">_xlfn.XLOOKUP(__xlnm._FilterDatabase_158[[#This Row],[SAPSA Number]],'DS Point summary'!A:A,'DS Point summary'!G:G)</f>
        <v>58</v>
      </c>
      <c r="I17" s="19" t="s">
        <v>371</v>
      </c>
      <c r="J17" s="21">
        <f>(IF(L17&gt;0,1,0)+(IF(__xlnm._FilterDatabase_158[[#This Row],[Jan2]]&gt;0,1,0))+(IF(__xlnm._FilterDatabase_158[[#This Row],[Feb2]]&gt;0,1,0))+(IF(N17&gt;0,1,0))+(IF(P17&gt;0,1,0))+(IF(Q17&gt;0,1,0))+(IF(R17&gt;0,1,0))+(IF(T17&gt;0,1,0))+(IF(U17&gt;0,1,0))+(IF(V17&gt;0,1,0))+(IF(X17&gt;0,1,0))+(IF(Y17&gt;0,1,0))+(IF(Z17&gt;0,1,0))+(IF(AA17&gt;0,1,0))+(IF(AB17&gt;0,1,0))+(IF(AC17&gt;0,1,0))+(IF(AD17&gt;0,1,0))+(IF(AE17&gt;0,1,0))+(IF(AF17&gt;0,1,0))+(IF(AH17&gt;0,1,0))+(IF(AG17&gt;0,1,0))+(IF(__xlnm._FilterDatabase_158[[#This Row],[Apr2]]&gt;0,1,0)+(IF(__xlnm._FilterDatabase_158[[#This Row],[Jun2]]&gt;0,1,0))))</f>
        <v>1</v>
      </c>
      <c r="K17" s="22">
        <f t="shared" si="0"/>
        <v>0</v>
      </c>
      <c r="L17" s="23">
        <v>0</v>
      </c>
      <c r="M17" s="23">
        <v>0</v>
      </c>
      <c r="N17" s="24">
        <v>0</v>
      </c>
      <c r="O17" s="24">
        <v>0</v>
      </c>
      <c r="P17" s="23">
        <v>0</v>
      </c>
      <c r="Q17" s="23">
        <v>0</v>
      </c>
      <c r="R17" s="24">
        <v>0</v>
      </c>
      <c r="S17" s="24">
        <v>0</v>
      </c>
      <c r="T17" s="23">
        <v>0</v>
      </c>
      <c r="U17" s="23">
        <v>0</v>
      </c>
      <c r="V17" s="24">
        <v>0</v>
      </c>
      <c r="W17" s="24">
        <v>0</v>
      </c>
      <c r="X17" s="23">
        <v>0</v>
      </c>
      <c r="Y17" s="23">
        <v>75.657300000000006</v>
      </c>
      <c r="Z17" s="84">
        <v>0</v>
      </c>
      <c r="AA17" s="84">
        <v>0</v>
      </c>
      <c r="AB17" s="83">
        <v>0</v>
      </c>
      <c r="AC17" s="83">
        <v>0</v>
      </c>
      <c r="AD17" s="84">
        <v>0</v>
      </c>
      <c r="AE17" s="84">
        <v>0</v>
      </c>
      <c r="AF17" s="23">
        <v>0</v>
      </c>
      <c r="AG17" s="23">
        <v>0</v>
      </c>
      <c r="AH17" s="24">
        <v>0</v>
      </c>
      <c r="AI17" s="24">
        <v>0</v>
      </c>
    </row>
    <row r="18" spans="1:35" x14ac:dyDescent="0.25">
      <c r="A18" s="17">
        <f t="shared" si="1"/>
        <v>10</v>
      </c>
      <c r="B18" s="18">
        <v>3837</v>
      </c>
      <c r="C18" s="100" t="str">
        <f>_xlfn.XLOOKUP(__xlnm._FilterDatabase_158[[#This Row],[SAPSA Number]],Table1[SAPSA number],Table1[Paid up])</f>
        <v>Y</v>
      </c>
      <c r="D18" s="39" t="str">
        <f>_xlfn.XLOOKUP(__xlnm._FilterDatabase_158[[#This Row],[SAPSA Number]],'DS Point summary'!A:A,'DS Point summary'!C:C)</f>
        <v>Danéel Jonne</v>
      </c>
      <c r="E18" s="39" t="str">
        <f>_xlfn.XLOOKUP(__xlnm._FilterDatabase_158[[#This Row],[SAPSA Number]],'DS Point summary'!A:A,'DS Point summary'!D:D)</f>
        <v>Van Eck</v>
      </c>
      <c r="F18" s="28" t="str">
        <f>_xlfn.XLOOKUP(__xlnm._FilterDatabase_158[[#This Row],[SAPSA Number]],'DS Point summary'!A:A,'DS Point summary'!E:E)</f>
        <v>DJ</v>
      </c>
      <c r="G18" s="17" t="str">
        <f ca="1">_xlfn.XLOOKUP(__xlnm._FilterDatabase_158[[#This Row],[SAPSA Number]],'DS Point summary'!A:A,'DS Point summary'!F:F)</f>
        <v xml:space="preserve"> </v>
      </c>
      <c r="H18" s="19">
        <f ca="1">_xlfn.XLOOKUP(__xlnm._FilterDatabase_158[[#This Row],[SAPSA Number]],'DS Point summary'!A:A,'DS Point summary'!G:G)</f>
        <v>48</v>
      </c>
      <c r="I18" s="19" t="s">
        <v>371</v>
      </c>
      <c r="J18" s="21">
        <f>(IF(L18&gt;0,1,0)+(IF(__xlnm._FilterDatabase_158[[#This Row],[Jan2]]&gt;0,1,0))+(IF(__xlnm._FilterDatabase_158[[#This Row],[Feb2]]&gt;0,1,0))+(IF(N18&gt;0,1,0))+(IF(P18&gt;0,1,0))+(IF(Q18&gt;0,1,0))+(IF(R18&gt;0,1,0))+(IF(T18&gt;0,1,0))+(IF(U18&gt;0,1,0))+(IF(V18&gt;0,1,0))+(IF(X18&gt;0,1,0))+(IF(Y18&gt;0,1,0))+(IF(Z18&gt;0,1,0))+(IF(AA18&gt;0,1,0))+(IF(AB18&gt;0,1,0))+(IF(AC18&gt;0,1,0))+(IF(AD18&gt;0,1,0))+(IF(AE18&gt;0,1,0))+(IF(AF18&gt;0,1,0))+(IF(AH18&gt;0,1,0))+(IF(AG18&gt;0,1,0))+(IF(__xlnm._FilterDatabase_158[[#This Row],[Apr2]]&gt;0,1,0)+(IF(__xlnm._FilterDatabase_158[[#This Row],[Jun2]]&gt;0,1,0))))</f>
        <v>1</v>
      </c>
      <c r="K18" s="22">
        <f t="shared" si="0"/>
        <v>0</v>
      </c>
      <c r="L18" s="23">
        <v>0</v>
      </c>
      <c r="M18" s="23">
        <v>0</v>
      </c>
      <c r="N18" s="24">
        <v>0</v>
      </c>
      <c r="O18" s="24">
        <v>0</v>
      </c>
      <c r="P18" s="23">
        <v>0</v>
      </c>
      <c r="Q18" s="23">
        <v>0</v>
      </c>
      <c r="R18" s="24">
        <v>0</v>
      </c>
      <c r="S18" s="24">
        <v>0</v>
      </c>
      <c r="T18" s="23">
        <v>0</v>
      </c>
      <c r="U18" s="23">
        <v>0</v>
      </c>
      <c r="V18" s="24">
        <v>0</v>
      </c>
      <c r="W18" s="24">
        <v>0</v>
      </c>
      <c r="X18" s="23">
        <v>0</v>
      </c>
      <c r="Y18" s="23">
        <v>26.484300000000001</v>
      </c>
      <c r="Z18" s="84">
        <v>0</v>
      </c>
      <c r="AA18" s="84">
        <v>0</v>
      </c>
      <c r="AB18" s="83">
        <v>0</v>
      </c>
      <c r="AC18" s="83">
        <v>0</v>
      </c>
      <c r="AD18" s="84">
        <v>0</v>
      </c>
      <c r="AE18" s="84">
        <v>0</v>
      </c>
      <c r="AF18" s="23">
        <v>0</v>
      </c>
      <c r="AG18" s="23">
        <v>0</v>
      </c>
      <c r="AH18" s="24">
        <v>0</v>
      </c>
      <c r="AI18" s="24">
        <v>0</v>
      </c>
    </row>
    <row r="19" spans="1:35" x14ac:dyDescent="0.25">
      <c r="A19" s="17">
        <f t="shared" si="1"/>
        <v>10</v>
      </c>
      <c r="B19" s="101"/>
      <c r="C19" s="100">
        <f>_xlfn.XLOOKUP(__xlnm._FilterDatabase_158[[#This Row],[SAPSA Number]],Table1[SAPSA number],Table1[Paid up])</f>
        <v>0</v>
      </c>
      <c r="D19" s="39">
        <f>_xlfn.XLOOKUP(__xlnm._FilterDatabase_158[[#This Row],[SAPSA Number]],'DS Point summary'!A:A,'DS Point summary'!C:C)</f>
        <v>0</v>
      </c>
      <c r="E19" s="39">
        <f>_xlfn.XLOOKUP(__xlnm._FilterDatabase_158[[#This Row],[SAPSA Number]],'DS Point summary'!A:A,'DS Point summary'!D:D)</f>
        <v>0</v>
      </c>
      <c r="F19" s="28">
        <f>_xlfn.XLOOKUP(__xlnm._FilterDatabase_158[[#This Row],[SAPSA Number]],'DS Point summary'!A:A,'DS Point summary'!E:E)</f>
        <v>0</v>
      </c>
      <c r="G19" s="17">
        <f>_xlfn.XLOOKUP(__xlnm._FilterDatabase_158[[#This Row],[SAPSA Number]],'DS Point summary'!A:A,'DS Point summary'!F:F)</f>
        <v>0</v>
      </c>
      <c r="H19" s="19">
        <f>_xlfn.XLOOKUP(__xlnm._FilterDatabase_158[[#This Row],[SAPSA Number]],'DS Point summary'!A:A,'DS Point summary'!G:G)</f>
        <v>0</v>
      </c>
      <c r="I19" s="19" t="s">
        <v>371</v>
      </c>
      <c r="J19" s="21">
        <f>(IF(L19&gt;0,1,0)+(IF(__xlnm._FilterDatabase_158[[#This Row],[Jan2]]&gt;0,1,0))+(IF(__xlnm._FilterDatabase_158[[#This Row],[Feb2]]&gt;0,1,0))+(IF(N19&gt;0,1,0))+(IF(P19&gt;0,1,0))+(IF(Q19&gt;0,1,0))+(IF(R19&gt;0,1,0))+(IF(T19&gt;0,1,0))+(IF(U19&gt;0,1,0))+(IF(V19&gt;0,1,0))+(IF(X19&gt;0,1,0))+(IF(Y19&gt;0,1,0))+(IF(Z19&gt;0,1,0))+(IF(AA19&gt;0,1,0))+(IF(AB19&gt;0,1,0))+(IF(AC19&gt;0,1,0))+(IF(AD19&gt;0,1,0))+(IF(AE19&gt;0,1,0))+(IF(AF19&gt;0,1,0))+(IF(AH19&gt;0,1,0))+(IF(AG19&gt;0,1,0))+(IF(__xlnm._FilterDatabase_158[[#This Row],[Apr2]]&gt;0,1,0)+(IF(__xlnm._FilterDatabase_158[[#This Row],[Jun2]]&gt;0,1,0))))</f>
        <v>0</v>
      </c>
      <c r="K19" s="22">
        <f t="shared" si="0"/>
        <v>0</v>
      </c>
      <c r="L19" s="23">
        <v>0</v>
      </c>
      <c r="M19" s="23">
        <v>0</v>
      </c>
      <c r="N19" s="24">
        <v>0</v>
      </c>
      <c r="O19" s="24">
        <v>0</v>
      </c>
      <c r="P19" s="23">
        <v>0</v>
      </c>
      <c r="Q19" s="23">
        <v>0</v>
      </c>
      <c r="R19" s="24">
        <v>0</v>
      </c>
      <c r="S19" s="24">
        <v>0</v>
      </c>
      <c r="T19" s="23">
        <v>0</v>
      </c>
      <c r="U19" s="23">
        <v>0</v>
      </c>
      <c r="V19" s="24">
        <v>0</v>
      </c>
      <c r="W19" s="24">
        <v>0</v>
      </c>
      <c r="X19" s="23">
        <v>0</v>
      </c>
      <c r="Y19" s="23">
        <v>0</v>
      </c>
      <c r="Z19" s="84">
        <v>0</v>
      </c>
      <c r="AA19" s="84">
        <v>0</v>
      </c>
      <c r="AB19" s="83">
        <v>0</v>
      </c>
      <c r="AC19" s="83">
        <v>0</v>
      </c>
      <c r="AD19" s="84">
        <v>0</v>
      </c>
      <c r="AE19" s="84">
        <v>0</v>
      </c>
      <c r="AF19" s="23">
        <v>0</v>
      </c>
      <c r="AG19" s="23">
        <v>0</v>
      </c>
      <c r="AH19" s="24">
        <v>0</v>
      </c>
      <c r="AI19" s="24">
        <v>0</v>
      </c>
    </row>
    <row r="20" spans="1:35" x14ac:dyDescent="0.25">
      <c r="A20" s="17">
        <f t="shared" si="1"/>
        <v>10</v>
      </c>
      <c r="B20" s="101"/>
      <c r="C20" s="100">
        <f>_xlfn.XLOOKUP(__xlnm._FilterDatabase_158[[#This Row],[SAPSA Number]],Table1[SAPSA number],Table1[Paid up])</f>
        <v>0</v>
      </c>
      <c r="D20" s="39">
        <f>_xlfn.XLOOKUP(__xlnm._FilterDatabase_158[[#This Row],[SAPSA Number]],'DS Point summary'!A:A,'DS Point summary'!C:C)</f>
        <v>0</v>
      </c>
      <c r="E20" s="39">
        <f>_xlfn.XLOOKUP(__xlnm._FilterDatabase_158[[#This Row],[SAPSA Number]],'DS Point summary'!A:A,'DS Point summary'!D:D)</f>
        <v>0</v>
      </c>
      <c r="F20" s="28">
        <f>_xlfn.XLOOKUP(__xlnm._FilterDatabase_158[[#This Row],[SAPSA Number]],'DS Point summary'!A:A,'DS Point summary'!E:E)</f>
        <v>0</v>
      </c>
      <c r="G20" s="17">
        <f>_xlfn.XLOOKUP(__xlnm._FilterDatabase_158[[#This Row],[SAPSA Number]],'DS Point summary'!A:A,'DS Point summary'!F:F)</f>
        <v>0</v>
      </c>
      <c r="H20" s="19">
        <f>_xlfn.XLOOKUP(__xlnm._FilterDatabase_158[[#This Row],[SAPSA Number]],'DS Point summary'!A:A,'DS Point summary'!G:G)</f>
        <v>0</v>
      </c>
      <c r="I20" s="19" t="s">
        <v>371</v>
      </c>
      <c r="J20" s="21">
        <f>(IF(L20&gt;0,1,0)+(IF(__xlnm._FilterDatabase_158[[#This Row],[Jan2]]&gt;0,1,0))+(IF(__xlnm._FilterDatabase_158[[#This Row],[Feb2]]&gt;0,1,0))+(IF(N20&gt;0,1,0))+(IF(P20&gt;0,1,0))+(IF(Q20&gt;0,1,0))+(IF(R20&gt;0,1,0))+(IF(T20&gt;0,1,0))+(IF(U20&gt;0,1,0))+(IF(V20&gt;0,1,0))+(IF(X20&gt;0,1,0))+(IF(Y20&gt;0,1,0))+(IF(Z20&gt;0,1,0))+(IF(AA20&gt;0,1,0))+(IF(AB20&gt;0,1,0))+(IF(AC20&gt;0,1,0))+(IF(AD20&gt;0,1,0))+(IF(AE20&gt;0,1,0))+(IF(AF20&gt;0,1,0))+(IF(AH20&gt;0,1,0))+(IF(AG20&gt;0,1,0))+(IF(__xlnm._FilterDatabase_158[[#This Row],[Apr2]]&gt;0,1,0)+(IF(__xlnm._FilterDatabase_158[[#This Row],[Jun2]]&gt;0,1,0))))</f>
        <v>0</v>
      </c>
      <c r="K20" s="22">
        <f t="shared" si="0"/>
        <v>0</v>
      </c>
      <c r="L20" s="23">
        <v>0</v>
      </c>
      <c r="M20" s="23">
        <v>0</v>
      </c>
      <c r="N20" s="24">
        <v>0</v>
      </c>
      <c r="O20" s="24">
        <v>0</v>
      </c>
      <c r="P20" s="23">
        <v>0</v>
      </c>
      <c r="Q20" s="23">
        <v>0</v>
      </c>
      <c r="R20" s="24">
        <v>0</v>
      </c>
      <c r="S20" s="24">
        <v>0</v>
      </c>
      <c r="T20" s="23">
        <v>0</v>
      </c>
      <c r="U20" s="23">
        <v>0</v>
      </c>
      <c r="V20" s="24">
        <v>0</v>
      </c>
      <c r="W20" s="24">
        <v>0</v>
      </c>
      <c r="X20" s="23">
        <v>0</v>
      </c>
      <c r="Y20" s="23">
        <v>0</v>
      </c>
      <c r="Z20" s="84">
        <v>0</v>
      </c>
      <c r="AA20" s="84">
        <v>0</v>
      </c>
      <c r="AB20" s="83">
        <v>0</v>
      </c>
      <c r="AC20" s="83">
        <v>0</v>
      </c>
      <c r="AD20" s="84">
        <v>0</v>
      </c>
      <c r="AE20" s="84">
        <v>0</v>
      </c>
      <c r="AF20" s="23">
        <v>0</v>
      </c>
      <c r="AG20" s="23">
        <v>0</v>
      </c>
      <c r="AH20" s="24">
        <v>0</v>
      </c>
      <c r="AI20" s="24">
        <v>0</v>
      </c>
    </row>
    <row r="21" spans="1:35" x14ac:dyDescent="0.25">
      <c r="A21" s="17">
        <f t="shared" si="1"/>
        <v>10</v>
      </c>
      <c r="B21" s="101"/>
      <c r="C21" s="100">
        <f>_xlfn.XLOOKUP(__xlnm._FilterDatabase_158[[#This Row],[SAPSA Number]],Table1[SAPSA number],Table1[Paid up])</f>
        <v>0</v>
      </c>
      <c r="D21" s="39">
        <f>_xlfn.XLOOKUP(__xlnm._FilterDatabase_158[[#This Row],[SAPSA Number]],'DS Point summary'!A:A,'DS Point summary'!C:C)</f>
        <v>0</v>
      </c>
      <c r="E21" s="39">
        <f>_xlfn.XLOOKUP(__xlnm._FilterDatabase_158[[#This Row],[SAPSA Number]],'DS Point summary'!A:A,'DS Point summary'!D:D)</f>
        <v>0</v>
      </c>
      <c r="F21" s="28">
        <f>_xlfn.XLOOKUP(__xlnm._FilterDatabase_158[[#This Row],[SAPSA Number]],'DS Point summary'!A:A,'DS Point summary'!E:E)</f>
        <v>0</v>
      </c>
      <c r="G21" s="17">
        <f>_xlfn.XLOOKUP(__xlnm._FilterDatabase_158[[#This Row],[SAPSA Number]],'DS Point summary'!A:A,'DS Point summary'!F:F)</f>
        <v>0</v>
      </c>
      <c r="H21" s="19">
        <f>_xlfn.XLOOKUP(__xlnm._FilterDatabase_158[[#This Row],[SAPSA Number]],'DS Point summary'!A:A,'DS Point summary'!G:G)</f>
        <v>0</v>
      </c>
      <c r="I21" s="19" t="s">
        <v>371</v>
      </c>
      <c r="J21" s="21">
        <f>(IF(L21&gt;0,1,0)+(IF(__xlnm._FilterDatabase_158[[#This Row],[Jan2]]&gt;0,1,0))+(IF(__xlnm._FilterDatabase_158[[#This Row],[Feb2]]&gt;0,1,0))+(IF(N21&gt;0,1,0))+(IF(P21&gt;0,1,0))+(IF(Q21&gt;0,1,0))+(IF(R21&gt;0,1,0))+(IF(T21&gt;0,1,0))+(IF(U21&gt;0,1,0))+(IF(V21&gt;0,1,0))+(IF(X21&gt;0,1,0))+(IF(Y21&gt;0,1,0))+(IF(Z21&gt;0,1,0))+(IF(AA21&gt;0,1,0))+(IF(AB21&gt;0,1,0))+(IF(AC21&gt;0,1,0))+(IF(AD21&gt;0,1,0))+(IF(AE21&gt;0,1,0))+(IF(AF21&gt;0,1,0))+(IF(AH21&gt;0,1,0))+(IF(AG21&gt;0,1,0))+(IF(__xlnm._FilterDatabase_158[[#This Row],[Apr2]]&gt;0,1,0)+(IF(__xlnm._FilterDatabase_158[[#This Row],[Jun2]]&gt;0,1,0))))</f>
        <v>0</v>
      </c>
      <c r="K21" s="22">
        <f t="shared" si="0"/>
        <v>0</v>
      </c>
      <c r="L21" s="23">
        <v>0</v>
      </c>
      <c r="M21" s="23">
        <v>0</v>
      </c>
      <c r="N21" s="24">
        <v>0</v>
      </c>
      <c r="O21" s="24">
        <v>0</v>
      </c>
      <c r="P21" s="23">
        <v>0</v>
      </c>
      <c r="Q21" s="23">
        <v>0</v>
      </c>
      <c r="R21" s="24">
        <v>0</v>
      </c>
      <c r="S21" s="24">
        <v>0</v>
      </c>
      <c r="T21" s="23">
        <v>0</v>
      </c>
      <c r="U21" s="23">
        <v>0</v>
      </c>
      <c r="V21" s="24">
        <v>0</v>
      </c>
      <c r="W21" s="24">
        <v>0</v>
      </c>
      <c r="X21" s="23">
        <v>0</v>
      </c>
      <c r="Y21" s="23">
        <v>0</v>
      </c>
      <c r="Z21" s="84">
        <v>0</v>
      </c>
      <c r="AA21" s="84">
        <v>0</v>
      </c>
      <c r="AB21" s="83">
        <v>0</v>
      </c>
      <c r="AC21" s="83">
        <v>0</v>
      </c>
      <c r="AD21" s="84">
        <v>0</v>
      </c>
      <c r="AE21" s="84">
        <v>0</v>
      </c>
      <c r="AF21" s="23">
        <v>0</v>
      </c>
      <c r="AG21" s="23">
        <v>0</v>
      </c>
      <c r="AH21" s="24">
        <v>0</v>
      </c>
      <c r="AI21" s="24">
        <v>0</v>
      </c>
    </row>
    <row r="22" spans="1:35" x14ac:dyDescent="0.25">
      <c r="A22" s="17">
        <f t="shared" si="1"/>
        <v>10</v>
      </c>
      <c r="B22" s="101"/>
      <c r="C22" s="100">
        <f>_xlfn.XLOOKUP(__xlnm._FilterDatabase_158[[#This Row],[SAPSA Number]],Table1[SAPSA number],Table1[Paid up])</f>
        <v>0</v>
      </c>
      <c r="D22" s="39">
        <f>_xlfn.XLOOKUP(__xlnm._FilterDatabase_158[[#This Row],[SAPSA Number]],'DS Point summary'!A:A,'DS Point summary'!C:C)</f>
        <v>0</v>
      </c>
      <c r="E22" s="39">
        <f>_xlfn.XLOOKUP(__xlnm._FilterDatabase_158[[#This Row],[SAPSA Number]],'DS Point summary'!A:A,'DS Point summary'!D:D)</f>
        <v>0</v>
      </c>
      <c r="F22" s="28">
        <f>_xlfn.XLOOKUP(__xlnm._FilterDatabase_158[[#This Row],[SAPSA Number]],'DS Point summary'!A:A,'DS Point summary'!E:E)</f>
        <v>0</v>
      </c>
      <c r="G22" s="17">
        <f>_xlfn.XLOOKUP(__xlnm._FilterDatabase_158[[#This Row],[SAPSA Number]],'DS Point summary'!A:A,'DS Point summary'!F:F)</f>
        <v>0</v>
      </c>
      <c r="H22" s="19">
        <f>_xlfn.XLOOKUP(__xlnm._FilterDatabase_158[[#This Row],[SAPSA Number]],'DS Point summary'!A:A,'DS Point summary'!G:G)</f>
        <v>0</v>
      </c>
      <c r="I22" s="19" t="s">
        <v>371</v>
      </c>
      <c r="J22" s="21">
        <f>(IF(L22&gt;0,1,0)+(IF(__xlnm._FilterDatabase_158[[#This Row],[Jan2]]&gt;0,1,0))+(IF(__xlnm._FilterDatabase_158[[#This Row],[Feb2]]&gt;0,1,0))+(IF(N22&gt;0,1,0))+(IF(P22&gt;0,1,0))+(IF(Q22&gt;0,1,0))+(IF(R22&gt;0,1,0))+(IF(T22&gt;0,1,0))+(IF(U22&gt;0,1,0))+(IF(V22&gt;0,1,0))+(IF(X22&gt;0,1,0))+(IF(Y22&gt;0,1,0))+(IF(Z22&gt;0,1,0))+(IF(AA22&gt;0,1,0))+(IF(AB22&gt;0,1,0))+(IF(AC22&gt;0,1,0))+(IF(AD22&gt;0,1,0))+(IF(AE22&gt;0,1,0))+(IF(AF22&gt;0,1,0))+(IF(AH22&gt;0,1,0))+(IF(AG22&gt;0,1,0))+(IF(__xlnm._FilterDatabase_158[[#This Row],[Apr2]]&gt;0,1,0)+(IF(__xlnm._FilterDatabase_158[[#This Row],[Jun2]]&gt;0,1,0))))</f>
        <v>0</v>
      </c>
      <c r="K22" s="22">
        <f t="shared" si="0"/>
        <v>0</v>
      </c>
      <c r="L22" s="23">
        <v>0</v>
      </c>
      <c r="M22" s="23">
        <v>0</v>
      </c>
      <c r="N22" s="24">
        <v>0</v>
      </c>
      <c r="O22" s="24">
        <v>0</v>
      </c>
      <c r="P22" s="23">
        <v>0</v>
      </c>
      <c r="Q22" s="23">
        <v>0</v>
      </c>
      <c r="R22" s="24">
        <v>0</v>
      </c>
      <c r="S22" s="24">
        <v>0</v>
      </c>
      <c r="T22" s="23">
        <v>0</v>
      </c>
      <c r="U22" s="23">
        <v>0</v>
      </c>
      <c r="V22" s="24">
        <v>0</v>
      </c>
      <c r="W22" s="24">
        <v>0</v>
      </c>
      <c r="X22" s="23">
        <v>0</v>
      </c>
      <c r="Y22" s="23">
        <v>0</v>
      </c>
      <c r="Z22" s="84">
        <v>0</v>
      </c>
      <c r="AA22" s="84">
        <v>0</v>
      </c>
      <c r="AB22" s="83">
        <v>0</v>
      </c>
      <c r="AC22" s="83">
        <v>0</v>
      </c>
      <c r="AD22" s="84">
        <v>0</v>
      </c>
      <c r="AE22" s="84">
        <v>0</v>
      </c>
      <c r="AF22" s="23">
        <v>0</v>
      </c>
      <c r="AG22" s="23">
        <v>0</v>
      </c>
      <c r="AH22" s="24">
        <v>0</v>
      </c>
      <c r="AI22" s="24">
        <v>0</v>
      </c>
    </row>
    <row r="23" spans="1:35" x14ac:dyDescent="0.25">
      <c r="A23" s="17">
        <f t="shared" si="1"/>
        <v>10</v>
      </c>
      <c r="B23" s="101"/>
      <c r="C23" s="100">
        <f>_xlfn.XLOOKUP(__xlnm._FilterDatabase_158[[#This Row],[SAPSA Number]],Table1[SAPSA number],Table1[Paid up])</f>
        <v>0</v>
      </c>
      <c r="D23" s="39">
        <f>_xlfn.XLOOKUP(__xlnm._FilterDatabase_158[[#This Row],[SAPSA Number]],'DS Point summary'!A:A,'DS Point summary'!C:C)</f>
        <v>0</v>
      </c>
      <c r="E23" s="39">
        <f>_xlfn.XLOOKUP(__xlnm._FilterDatabase_158[[#This Row],[SAPSA Number]],'DS Point summary'!A:A,'DS Point summary'!D:D)</f>
        <v>0</v>
      </c>
      <c r="F23" s="28">
        <f>_xlfn.XLOOKUP(__xlnm._FilterDatabase_158[[#This Row],[SAPSA Number]],'DS Point summary'!A:A,'DS Point summary'!E:E)</f>
        <v>0</v>
      </c>
      <c r="G23" s="17">
        <f>_xlfn.XLOOKUP(__xlnm._FilterDatabase_158[[#This Row],[SAPSA Number]],'DS Point summary'!A:A,'DS Point summary'!F:F)</f>
        <v>0</v>
      </c>
      <c r="H23" s="19">
        <f>_xlfn.XLOOKUP(__xlnm._FilterDatabase_158[[#This Row],[SAPSA Number]],'DS Point summary'!A:A,'DS Point summary'!G:G)</f>
        <v>0</v>
      </c>
      <c r="I23" s="19" t="s">
        <v>371</v>
      </c>
      <c r="J23" s="21">
        <f>(IF(L23&gt;0,1,0)+(IF(__xlnm._FilterDatabase_158[[#This Row],[Jan2]]&gt;0,1,0))+(IF(__xlnm._FilterDatabase_158[[#This Row],[Feb2]]&gt;0,1,0))+(IF(N23&gt;0,1,0))+(IF(P23&gt;0,1,0))+(IF(Q23&gt;0,1,0))+(IF(R23&gt;0,1,0))+(IF(T23&gt;0,1,0))+(IF(U23&gt;0,1,0))+(IF(V23&gt;0,1,0))+(IF(X23&gt;0,1,0))+(IF(Y23&gt;0,1,0))+(IF(Z23&gt;0,1,0))+(IF(AA23&gt;0,1,0))+(IF(AB23&gt;0,1,0))+(IF(AC23&gt;0,1,0))+(IF(AD23&gt;0,1,0))+(IF(AE23&gt;0,1,0))+(IF(AF23&gt;0,1,0))+(IF(AH23&gt;0,1,0))+(IF(AG23&gt;0,1,0))+(IF(__xlnm._FilterDatabase_158[[#This Row],[Apr2]]&gt;0,1,0)+(IF(__xlnm._FilterDatabase_158[[#This Row],[Jun2]]&gt;0,1,0))))</f>
        <v>0</v>
      </c>
      <c r="K23" s="22">
        <f t="shared" si="0"/>
        <v>0</v>
      </c>
      <c r="L23" s="23">
        <v>0</v>
      </c>
      <c r="M23" s="23">
        <v>0</v>
      </c>
      <c r="N23" s="24">
        <v>0</v>
      </c>
      <c r="O23" s="24">
        <v>0</v>
      </c>
      <c r="P23" s="23">
        <v>0</v>
      </c>
      <c r="Q23" s="23">
        <v>0</v>
      </c>
      <c r="R23" s="24">
        <v>0</v>
      </c>
      <c r="S23" s="24">
        <v>0</v>
      </c>
      <c r="T23" s="23">
        <v>0</v>
      </c>
      <c r="U23" s="23">
        <v>0</v>
      </c>
      <c r="V23" s="24">
        <v>0</v>
      </c>
      <c r="W23" s="24">
        <v>0</v>
      </c>
      <c r="X23" s="23">
        <v>0</v>
      </c>
      <c r="Y23" s="23">
        <v>0</v>
      </c>
      <c r="Z23" s="84">
        <v>0</v>
      </c>
      <c r="AA23" s="84">
        <v>0</v>
      </c>
      <c r="AB23" s="83">
        <v>0</v>
      </c>
      <c r="AC23" s="83">
        <v>0</v>
      </c>
      <c r="AD23" s="84">
        <v>0</v>
      </c>
      <c r="AE23" s="84">
        <v>0</v>
      </c>
      <c r="AF23" s="23">
        <v>0</v>
      </c>
      <c r="AG23" s="23">
        <v>0</v>
      </c>
      <c r="AH23" s="24">
        <v>0</v>
      </c>
      <c r="AI23" s="24">
        <v>0</v>
      </c>
    </row>
    <row r="24" spans="1:35" x14ac:dyDescent="0.25">
      <c r="A24" s="17">
        <f t="shared" si="1"/>
        <v>10</v>
      </c>
      <c r="B24" s="101"/>
      <c r="C24" s="100">
        <f>_xlfn.XLOOKUP(__xlnm._FilterDatabase_158[[#This Row],[SAPSA Number]],Table1[SAPSA number],Table1[Paid up])</f>
        <v>0</v>
      </c>
      <c r="D24" s="39">
        <f>_xlfn.XLOOKUP(__xlnm._FilterDatabase_158[[#This Row],[SAPSA Number]],'DS Point summary'!A:A,'DS Point summary'!C:C)</f>
        <v>0</v>
      </c>
      <c r="E24" s="39">
        <f>_xlfn.XLOOKUP(__xlnm._FilterDatabase_158[[#This Row],[SAPSA Number]],'DS Point summary'!A:A,'DS Point summary'!D:D)</f>
        <v>0</v>
      </c>
      <c r="F24" s="28">
        <f>_xlfn.XLOOKUP(__xlnm._FilterDatabase_158[[#This Row],[SAPSA Number]],'DS Point summary'!A:A,'DS Point summary'!E:E)</f>
        <v>0</v>
      </c>
      <c r="G24" s="17">
        <f>_xlfn.XLOOKUP(__xlnm._FilterDatabase_158[[#This Row],[SAPSA Number]],'DS Point summary'!A:A,'DS Point summary'!F:F)</f>
        <v>0</v>
      </c>
      <c r="H24" s="19">
        <f>_xlfn.XLOOKUP(__xlnm._FilterDatabase_158[[#This Row],[SAPSA Number]],'DS Point summary'!A:A,'DS Point summary'!G:G)</f>
        <v>0</v>
      </c>
      <c r="I24" s="19" t="s">
        <v>371</v>
      </c>
      <c r="J24" s="21">
        <f>(IF(L24&gt;0,1,0)+(IF(__xlnm._FilterDatabase_158[[#This Row],[Jan2]]&gt;0,1,0))+(IF(__xlnm._FilterDatabase_158[[#This Row],[Feb2]]&gt;0,1,0))+(IF(N24&gt;0,1,0))+(IF(P24&gt;0,1,0))+(IF(Q24&gt;0,1,0))+(IF(R24&gt;0,1,0))+(IF(T24&gt;0,1,0))+(IF(U24&gt;0,1,0))+(IF(V24&gt;0,1,0))+(IF(X24&gt;0,1,0))+(IF(Y24&gt;0,1,0))+(IF(Z24&gt;0,1,0))+(IF(AA24&gt;0,1,0))+(IF(AB24&gt;0,1,0))+(IF(AC24&gt;0,1,0))+(IF(AD24&gt;0,1,0))+(IF(AE24&gt;0,1,0))+(IF(AF24&gt;0,1,0))+(IF(AH24&gt;0,1,0))+(IF(AG24&gt;0,1,0))+(IF(__xlnm._FilterDatabase_158[[#This Row],[Apr2]]&gt;0,1,0)+(IF(__xlnm._FilterDatabase_158[[#This Row],[Jun2]]&gt;0,1,0))))</f>
        <v>0</v>
      </c>
      <c r="K24" s="22">
        <f t="shared" si="0"/>
        <v>0</v>
      </c>
      <c r="L24" s="23">
        <v>0</v>
      </c>
      <c r="M24" s="23">
        <v>0</v>
      </c>
      <c r="N24" s="24">
        <v>0</v>
      </c>
      <c r="O24" s="24">
        <v>0</v>
      </c>
      <c r="P24" s="23">
        <v>0</v>
      </c>
      <c r="Q24" s="23">
        <v>0</v>
      </c>
      <c r="R24" s="24">
        <v>0</v>
      </c>
      <c r="S24" s="24">
        <v>0</v>
      </c>
      <c r="T24" s="23">
        <v>0</v>
      </c>
      <c r="U24" s="23">
        <v>0</v>
      </c>
      <c r="V24" s="24">
        <v>0</v>
      </c>
      <c r="W24" s="24">
        <v>0</v>
      </c>
      <c r="X24" s="23">
        <v>0</v>
      </c>
      <c r="Y24" s="23">
        <v>0</v>
      </c>
      <c r="Z24" s="84">
        <v>0</v>
      </c>
      <c r="AA24" s="84">
        <v>0</v>
      </c>
      <c r="AB24" s="83">
        <v>0</v>
      </c>
      <c r="AC24" s="83">
        <v>0</v>
      </c>
      <c r="AD24" s="84">
        <v>0</v>
      </c>
      <c r="AE24" s="84">
        <v>0</v>
      </c>
      <c r="AF24" s="23">
        <v>0</v>
      </c>
      <c r="AG24" s="23">
        <v>0</v>
      </c>
      <c r="AH24" s="24">
        <v>0</v>
      </c>
      <c r="AI24" s="24">
        <v>0</v>
      </c>
    </row>
    <row r="25" spans="1:35" x14ac:dyDescent="0.25">
      <c r="A25" s="17">
        <f t="shared" si="1"/>
        <v>10</v>
      </c>
      <c r="B25" s="18"/>
      <c r="C25" s="100">
        <f>_xlfn.XLOOKUP(__xlnm._FilterDatabase_158[[#This Row],[SAPSA Number]],Table1[SAPSA number],Table1[Paid up])</f>
        <v>0</v>
      </c>
      <c r="D25" s="39">
        <f>_xlfn.XLOOKUP(__xlnm._FilterDatabase_158[[#This Row],[SAPSA Number]],'DS Point summary'!A:A,'DS Point summary'!C:C)</f>
        <v>0</v>
      </c>
      <c r="E25" s="39">
        <f>_xlfn.XLOOKUP(__xlnm._FilterDatabase_158[[#This Row],[SAPSA Number]],'DS Point summary'!A:A,'DS Point summary'!D:D)</f>
        <v>0</v>
      </c>
      <c r="F25" s="28">
        <f>_xlfn.XLOOKUP(__xlnm._FilterDatabase_158[[#This Row],[SAPSA Number]],'DS Point summary'!A:A,'DS Point summary'!E:E)</f>
        <v>0</v>
      </c>
      <c r="G25" s="17">
        <f>_xlfn.XLOOKUP(__xlnm._FilterDatabase_158[[#This Row],[SAPSA Number]],'DS Point summary'!A:A,'DS Point summary'!F:F)</f>
        <v>0</v>
      </c>
      <c r="H25" s="19">
        <f>_xlfn.XLOOKUP(__xlnm._FilterDatabase_158[[#This Row],[SAPSA Number]],'DS Point summary'!A:A,'DS Point summary'!G:G)</f>
        <v>0</v>
      </c>
      <c r="I25" s="19" t="s">
        <v>371</v>
      </c>
      <c r="J25" s="21">
        <f>(IF(L25&gt;0,1,0)+(IF(__xlnm._FilterDatabase_158[[#This Row],[Jan2]]&gt;0,1,0))+(IF(__xlnm._FilterDatabase_158[[#This Row],[Feb2]]&gt;0,1,0))+(IF(N25&gt;0,1,0))+(IF(P25&gt;0,1,0))+(IF(Q25&gt;0,1,0))+(IF(R25&gt;0,1,0))+(IF(T25&gt;0,1,0))+(IF(U25&gt;0,1,0))+(IF(V25&gt;0,1,0))+(IF(X25&gt;0,1,0))+(IF(Y25&gt;0,1,0))+(IF(Z25&gt;0,1,0))+(IF(AA25&gt;0,1,0))+(IF(AB25&gt;0,1,0))+(IF(AC25&gt;0,1,0))+(IF(AD25&gt;0,1,0))+(IF(AE25&gt;0,1,0))+(IF(AF25&gt;0,1,0))+(IF(AH25&gt;0,1,0))+(IF(AG25&gt;0,1,0))+(IF(__xlnm._FilterDatabase_158[[#This Row],[Apr2]]&gt;0,1,0)+(IF(__xlnm._FilterDatabase_158[[#This Row],[Jun2]]&gt;0,1,0))))</f>
        <v>0</v>
      </c>
      <c r="K25" s="22">
        <f t="shared" si="0"/>
        <v>0</v>
      </c>
      <c r="L25" s="23">
        <v>0</v>
      </c>
      <c r="M25" s="23">
        <v>0</v>
      </c>
      <c r="N25" s="24">
        <v>0</v>
      </c>
      <c r="O25" s="24">
        <v>0</v>
      </c>
      <c r="P25" s="23">
        <v>0</v>
      </c>
      <c r="Q25" s="23">
        <v>0</v>
      </c>
      <c r="R25" s="24">
        <v>0</v>
      </c>
      <c r="S25" s="24">
        <v>0</v>
      </c>
      <c r="T25" s="23">
        <v>0</v>
      </c>
      <c r="U25" s="23">
        <v>0</v>
      </c>
      <c r="V25" s="24">
        <v>0</v>
      </c>
      <c r="W25" s="24">
        <v>0</v>
      </c>
      <c r="X25" s="23">
        <v>0</v>
      </c>
      <c r="Y25" s="23">
        <v>0</v>
      </c>
      <c r="Z25" s="84">
        <v>0</v>
      </c>
      <c r="AA25" s="84">
        <v>0</v>
      </c>
      <c r="AB25" s="83">
        <v>0</v>
      </c>
      <c r="AC25" s="83">
        <v>0</v>
      </c>
      <c r="AD25" s="84">
        <v>0</v>
      </c>
      <c r="AE25" s="84">
        <v>0</v>
      </c>
      <c r="AF25" s="23">
        <v>0</v>
      </c>
      <c r="AG25" s="23">
        <v>0</v>
      </c>
      <c r="AH25" s="24">
        <v>0</v>
      </c>
      <c r="AI25" s="24">
        <v>0</v>
      </c>
    </row>
    <row r="26" spans="1:35" x14ac:dyDescent="0.25">
      <c r="A26" s="17">
        <f t="shared" si="1"/>
        <v>10</v>
      </c>
      <c r="B26" s="18"/>
      <c r="C26" s="100">
        <f>_xlfn.XLOOKUP(__xlnm._FilterDatabase_158[[#This Row],[SAPSA Number]],Table1[SAPSA number],Table1[Paid up])</f>
        <v>0</v>
      </c>
      <c r="D26" s="39">
        <f>_xlfn.XLOOKUP(__xlnm._FilterDatabase_158[[#This Row],[SAPSA Number]],'DS Point summary'!A:A,'DS Point summary'!C:C)</f>
        <v>0</v>
      </c>
      <c r="E26" s="39">
        <f>_xlfn.XLOOKUP(__xlnm._FilterDatabase_158[[#This Row],[SAPSA Number]],'DS Point summary'!A:A,'DS Point summary'!D:D)</f>
        <v>0</v>
      </c>
      <c r="F26" s="28">
        <f>_xlfn.XLOOKUP(__xlnm._FilterDatabase_158[[#This Row],[SAPSA Number]],'DS Point summary'!A:A,'DS Point summary'!E:E)</f>
        <v>0</v>
      </c>
      <c r="G26" s="17">
        <f>_xlfn.XLOOKUP(__xlnm._FilterDatabase_158[[#This Row],[SAPSA Number]],'DS Point summary'!A:A,'DS Point summary'!F:F)</f>
        <v>0</v>
      </c>
      <c r="H26" s="19">
        <f>_xlfn.XLOOKUP(__xlnm._FilterDatabase_158[[#This Row],[SAPSA Number]],'DS Point summary'!A:A,'DS Point summary'!G:G)</f>
        <v>0</v>
      </c>
      <c r="I26" s="19" t="s">
        <v>371</v>
      </c>
      <c r="J26" s="21">
        <f>(IF(L26&gt;0,1,0)+(IF(__xlnm._FilterDatabase_158[[#This Row],[Jan2]]&gt;0,1,0))+(IF(__xlnm._FilterDatabase_158[[#This Row],[Feb2]]&gt;0,1,0))+(IF(N26&gt;0,1,0))+(IF(P26&gt;0,1,0))+(IF(Q26&gt;0,1,0))+(IF(R26&gt;0,1,0))+(IF(T26&gt;0,1,0))+(IF(U26&gt;0,1,0))+(IF(V26&gt;0,1,0))+(IF(X26&gt;0,1,0))+(IF(Y26&gt;0,1,0))+(IF(Z26&gt;0,1,0))+(IF(AA26&gt;0,1,0))+(IF(AB26&gt;0,1,0))+(IF(AC26&gt;0,1,0))+(IF(AD26&gt;0,1,0))+(IF(AE26&gt;0,1,0))+(IF(AF26&gt;0,1,0))+(IF(AH26&gt;0,1,0))+(IF(AG26&gt;0,1,0))+(IF(__xlnm._FilterDatabase_158[[#This Row],[Apr2]]&gt;0,1,0)+(IF(__xlnm._FilterDatabase_158[[#This Row],[Jun2]]&gt;0,1,0))))</f>
        <v>0</v>
      </c>
      <c r="K26" s="22">
        <f t="shared" si="0"/>
        <v>0</v>
      </c>
      <c r="L26" s="23">
        <v>0</v>
      </c>
      <c r="M26" s="23">
        <v>0</v>
      </c>
      <c r="N26" s="24">
        <v>0</v>
      </c>
      <c r="O26" s="24">
        <v>0</v>
      </c>
      <c r="P26" s="23">
        <v>0</v>
      </c>
      <c r="Q26" s="23">
        <v>0</v>
      </c>
      <c r="R26" s="24">
        <v>0</v>
      </c>
      <c r="S26" s="24">
        <v>0</v>
      </c>
      <c r="T26" s="23">
        <v>0</v>
      </c>
      <c r="U26" s="23">
        <v>0</v>
      </c>
      <c r="V26" s="24">
        <v>0</v>
      </c>
      <c r="W26" s="24">
        <v>0</v>
      </c>
      <c r="X26" s="23">
        <v>0</v>
      </c>
      <c r="Y26" s="23">
        <v>0</v>
      </c>
      <c r="Z26" s="84">
        <v>0</v>
      </c>
      <c r="AA26" s="84">
        <v>0</v>
      </c>
      <c r="AB26" s="83">
        <v>0</v>
      </c>
      <c r="AC26" s="83">
        <v>0</v>
      </c>
      <c r="AD26" s="84">
        <v>0</v>
      </c>
      <c r="AE26" s="84">
        <v>0</v>
      </c>
      <c r="AF26" s="23">
        <v>0</v>
      </c>
      <c r="AG26" s="23">
        <v>0</v>
      </c>
      <c r="AH26" s="24">
        <v>0</v>
      </c>
      <c r="AI26" s="24">
        <v>0</v>
      </c>
    </row>
    <row r="27" spans="1:35" x14ac:dyDescent="0.25">
      <c r="A27" s="17">
        <f t="shared" si="1"/>
        <v>10</v>
      </c>
      <c r="B27" s="100"/>
      <c r="C27" s="100">
        <f>_xlfn.XLOOKUP(__xlnm._FilterDatabase_158[[#This Row],[SAPSA Number]],Table1[SAPSA number],Table1[Paid up])</f>
        <v>0</v>
      </c>
      <c r="D27" s="39">
        <f>_xlfn.XLOOKUP(__xlnm._FilterDatabase_158[[#This Row],[SAPSA Number]],'DS Point summary'!A:A,'DS Point summary'!C:C)</f>
        <v>0</v>
      </c>
      <c r="E27" s="39">
        <f>_xlfn.XLOOKUP(__xlnm._FilterDatabase_158[[#This Row],[SAPSA Number]],'DS Point summary'!A:A,'DS Point summary'!D:D)</f>
        <v>0</v>
      </c>
      <c r="F27" s="28">
        <f>_xlfn.XLOOKUP(__xlnm._FilterDatabase_158[[#This Row],[SAPSA Number]],'DS Point summary'!A:A,'DS Point summary'!E:E)</f>
        <v>0</v>
      </c>
      <c r="G27" s="17">
        <f>_xlfn.XLOOKUP(__xlnm._FilterDatabase_158[[#This Row],[SAPSA Number]],'DS Point summary'!A:A,'DS Point summary'!F:F)</f>
        <v>0</v>
      </c>
      <c r="H27" s="19">
        <f>_xlfn.XLOOKUP(__xlnm._FilterDatabase_158[[#This Row],[SAPSA Number]],'DS Point summary'!A:A,'DS Point summary'!G:G)</f>
        <v>0</v>
      </c>
      <c r="I27" s="19" t="s">
        <v>371</v>
      </c>
      <c r="J27" s="21">
        <f>(IF(L27&gt;0,1,0)+(IF(__xlnm._FilterDatabase_158[[#This Row],[Jan2]]&gt;0,1,0))+(IF(__xlnm._FilterDatabase_158[[#This Row],[Feb2]]&gt;0,1,0))+(IF(N27&gt;0,1,0))+(IF(P27&gt;0,1,0))+(IF(Q27&gt;0,1,0))+(IF(R27&gt;0,1,0))+(IF(T27&gt;0,1,0))+(IF(U27&gt;0,1,0))+(IF(V27&gt;0,1,0))+(IF(X27&gt;0,1,0))+(IF(Y27&gt;0,1,0))+(IF(Z27&gt;0,1,0))+(IF(AA27&gt;0,1,0))+(IF(AB27&gt;0,1,0))+(IF(AC27&gt;0,1,0))+(IF(AD27&gt;0,1,0))+(IF(AE27&gt;0,1,0))+(IF(AF27&gt;0,1,0))+(IF(AH27&gt;0,1,0))+(IF(AG27&gt;0,1,0))+(IF(__xlnm._FilterDatabase_158[[#This Row],[Apr2]]&gt;0,1,0)+(IF(__xlnm._FilterDatabase_158[[#This Row],[Jun2]]&gt;0,1,0))))</f>
        <v>0</v>
      </c>
      <c r="K27" s="22">
        <f t="shared" si="0"/>
        <v>0</v>
      </c>
      <c r="L27" s="23">
        <v>0</v>
      </c>
      <c r="M27" s="23">
        <v>0</v>
      </c>
      <c r="N27" s="24">
        <v>0</v>
      </c>
      <c r="O27" s="24">
        <v>0</v>
      </c>
      <c r="P27" s="23">
        <v>0</v>
      </c>
      <c r="Q27" s="23">
        <v>0</v>
      </c>
      <c r="R27" s="24">
        <v>0</v>
      </c>
      <c r="S27" s="24">
        <v>0</v>
      </c>
      <c r="T27" s="23">
        <v>0</v>
      </c>
      <c r="U27" s="23">
        <v>0</v>
      </c>
      <c r="V27" s="24">
        <v>0</v>
      </c>
      <c r="W27" s="24">
        <v>0</v>
      </c>
      <c r="X27" s="23">
        <v>0</v>
      </c>
      <c r="Y27" s="23">
        <v>0</v>
      </c>
      <c r="Z27" s="84">
        <v>0</v>
      </c>
      <c r="AA27" s="84">
        <v>0</v>
      </c>
      <c r="AB27" s="83">
        <v>0</v>
      </c>
      <c r="AC27" s="83">
        <v>0</v>
      </c>
      <c r="AD27" s="84">
        <v>0</v>
      </c>
      <c r="AE27" s="84">
        <v>0</v>
      </c>
      <c r="AF27" s="23">
        <v>0</v>
      </c>
      <c r="AG27" s="23">
        <v>0</v>
      </c>
      <c r="AH27" s="24">
        <v>0</v>
      </c>
      <c r="AI27" s="24">
        <v>0</v>
      </c>
    </row>
    <row r="28" spans="1:35" x14ac:dyDescent="0.25">
      <c r="A28" s="17">
        <f t="shared" si="1"/>
        <v>10</v>
      </c>
      <c r="B28" s="100"/>
      <c r="C28" s="100">
        <f>_xlfn.XLOOKUP(__xlnm._FilterDatabase_158[[#This Row],[SAPSA Number]],Table1[SAPSA number],Table1[Paid up])</f>
        <v>0</v>
      </c>
      <c r="D28" s="39">
        <f>_xlfn.XLOOKUP(__xlnm._FilterDatabase_158[[#This Row],[SAPSA Number]],'DS Point summary'!A:A,'DS Point summary'!C:C)</f>
        <v>0</v>
      </c>
      <c r="E28" s="39">
        <f>_xlfn.XLOOKUP(__xlnm._FilterDatabase_158[[#This Row],[SAPSA Number]],'DS Point summary'!A:A,'DS Point summary'!D:D)</f>
        <v>0</v>
      </c>
      <c r="F28" s="28">
        <f>_xlfn.XLOOKUP(__xlnm._FilterDatabase_158[[#This Row],[SAPSA Number]],'DS Point summary'!A:A,'DS Point summary'!E:E)</f>
        <v>0</v>
      </c>
      <c r="G28" s="17">
        <f>_xlfn.XLOOKUP(__xlnm._FilterDatabase_158[[#This Row],[SAPSA Number]],'DS Point summary'!A:A,'DS Point summary'!F:F)</f>
        <v>0</v>
      </c>
      <c r="H28" s="19">
        <f>_xlfn.XLOOKUP(__xlnm._FilterDatabase_158[[#This Row],[SAPSA Number]],'DS Point summary'!A:A,'DS Point summary'!G:G)</f>
        <v>0</v>
      </c>
      <c r="I28" s="19" t="s">
        <v>371</v>
      </c>
      <c r="J28" s="21">
        <f>(IF(L28&gt;0,1,0)+(IF(__xlnm._FilterDatabase_158[[#This Row],[Jan2]]&gt;0,1,0))+(IF(__xlnm._FilterDatabase_158[[#This Row],[Feb2]]&gt;0,1,0))+(IF(N28&gt;0,1,0))+(IF(P28&gt;0,1,0))+(IF(Q28&gt;0,1,0))+(IF(R28&gt;0,1,0))+(IF(T28&gt;0,1,0))+(IF(U28&gt;0,1,0))+(IF(V28&gt;0,1,0))+(IF(X28&gt;0,1,0))+(IF(Y28&gt;0,1,0))+(IF(Z28&gt;0,1,0))+(IF(AA28&gt;0,1,0))+(IF(AB28&gt;0,1,0))+(IF(AC28&gt;0,1,0))+(IF(AD28&gt;0,1,0))+(IF(AE28&gt;0,1,0))+(IF(AF28&gt;0,1,0))+(IF(AH28&gt;0,1,0))+(IF(AG28&gt;0,1,0))+(IF(__xlnm._FilterDatabase_158[[#This Row],[Apr2]]&gt;0,1,0)+(IF(__xlnm._FilterDatabase_158[[#This Row],[Jun2]]&gt;0,1,0))))</f>
        <v>0</v>
      </c>
      <c r="K28" s="22">
        <f t="shared" si="0"/>
        <v>0</v>
      </c>
      <c r="L28" s="23">
        <v>0</v>
      </c>
      <c r="M28" s="23">
        <v>0</v>
      </c>
      <c r="N28" s="24">
        <v>0</v>
      </c>
      <c r="O28" s="24">
        <v>0</v>
      </c>
      <c r="P28" s="23">
        <v>0</v>
      </c>
      <c r="Q28" s="23">
        <v>0</v>
      </c>
      <c r="R28" s="24">
        <v>0</v>
      </c>
      <c r="S28" s="24">
        <v>0</v>
      </c>
      <c r="T28" s="23">
        <v>0</v>
      </c>
      <c r="U28" s="23">
        <v>0</v>
      </c>
      <c r="V28" s="24">
        <v>0</v>
      </c>
      <c r="W28" s="24">
        <v>0</v>
      </c>
      <c r="X28" s="23">
        <v>0</v>
      </c>
      <c r="Y28" s="23">
        <v>0</v>
      </c>
      <c r="Z28" s="84">
        <v>0</v>
      </c>
      <c r="AA28" s="84">
        <v>0</v>
      </c>
      <c r="AB28" s="83">
        <v>0</v>
      </c>
      <c r="AC28" s="83">
        <v>0</v>
      </c>
      <c r="AD28" s="84">
        <v>0</v>
      </c>
      <c r="AE28" s="84">
        <v>0</v>
      </c>
      <c r="AF28" s="23">
        <v>0</v>
      </c>
      <c r="AG28" s="23">
        <v>0</v>
      </c>
      <c r="AH28" s="24">
        <v>0</v>
      </c>
      <c r="AI28" s="24">
        <v>0</v>
      </c>
    </row>
    <row r="29" spans="1:35" x14ac:dyDescent="0.25">
      <c r="A29" s="17">
        <f t="shared" si="1"/>
        <v>10</v>
      </c>
      <c r="B29" s="102"/>
      <c r="C29" s="100">
        <f>_xlfn.XLOOKUP(__xlnm._FilterDatabase_158[[#This Row],[SAPSA Number]],Table1[SAPSA number],Table1[Paid up])</f>
        <v>0</v>
      </c>
      <c r="D29" s="39">
        <f>_xlfn.XLOOKUP(__xlnm._FilterDatabase_158[[#This Row],[SAPSA Number]],'DS Point summary'!A:A,'DS Point summary'!C:C)</f>
        <v>0</v>
      </c>
      <c r="E29" s="39">
        <f>_xlfn.XLOOKUP(__xlnm._FilterDatabase_158[[#This Row],[SAPSA Number]],'DS Point summary'!A:A,'DS Point summary'!D:D)</f>
        <v>0</v>
      </c>
      <c r="F29" s="28">
        <f>_xlfn.XLOOKUP(__xlnm._FilterDatabase_158[[#This Row],[SAPSA Number]],'DS Point summary'!A:A,'DS Point summary'!E:E)</f>
        <v>0</v>
      </c>
      <c r="G29" s="17">
        <f>_xlfn.XLOOKUP(__xlnm._FilterDatabase_158[[#This Row],[SAPSA Number]],'DS Point summary'!A:A,'DS Point summary'!F:F)</f>
        <v>0</v>
      </c>
      <c r="H29" s="19">
        <f>_xlfn.XLOOKUP(__xlnm._FilterDatabase_158[[#This Row],[SAPSA Number]],'DS Point summary'!A:A,'DS Point summary'!G:G)</f>
        <v>0</v>
      </c>
      <c r="I29" s="19" t="s">
        <v>371</v>
      </c>
      <c r="J29" s="21">
        <f>(IF(L29&gt;0,1,0)+(IF(__xlnm._FilterDatabase_158[[#This Row],[Jan2]]&gt;0,1,0))+(IF(__xlnm._FilterDatabase_158[[#This Row],[Feb2]]&gt;0,1,0))+(IF(N29&gt;0,1,0))+(IF(P29&gt;0,1,0))+(IF(Q29&gt;0,1,0))+(IF(R29&gt;0,1,0))+(IF(T29&gt;0,1,0))+(IF(U29&gt;0,1,0))+(IF(V29&gt;0,1,0))+(IF(X29&gt;0,1,0))+(IF(Y29&gt;0,1,0))+(IF(Z29&gt;0,1,0))+(IF(AA29&gt;0,1,0))+(IF(AB29&gt;0,1,0))+(IF(AC29&gt;0,1,0))+(IF(AD29&gt;0,1,0))+(IF(AE29&gt;0,1,0))+(IF(AF29&gt;0,1,0))+(IF(AH29&gt;0,1,0))+(IF(AG29&gt;0,1,0))+(IF(__xlnm._FilterDatabase_158[[#This Row],[Apr2]]&gt;0,1,0)+(IF(__xlnm._FilterDatabase_158[[#This Row],[Jun2]]&gt;0,1,0))))</f>
        <v>0</v>
      </c>
      <c r="K29" s="22">
        <f t="shared" si="0"/>
        <v>0</v>
      </c>
      <c r="L29" s="23">
        <v>0</v>
      </c>
      <c r="M29" s="23">
        <v>0</v>
      </c>
      <c r="N29" s="24">
        <v>0</v>
      </c>
      <c r="O29" s="24">
        <v>0</v>
      </c>
      <c r="P29" s="23">
        <v>0</v>
      </c>
      <c r="Q29" s="23">
        <v>0</v>
      </c>
      <c r="R29" s="24">
        <v>0</v>
      </c>
      <c r="S29" s="24">
        <v>0</v>
      </c>
      <c r="T29" s="23">
        <v>0</v>
      </c>
      <c r="U29" s="23">
        <v>0</v>
      </c>
      <c r="V29" s="24">
        <v>0</v>
      </c>
      <c r="W29" s="24">
        <v>0</v>
      </c>
      <c r="X29" s="23">
        <v>0</v>
      </c>
      <c r="Y29" s="23">
        <v>0</v>
      </c>
      <c r="Z29" s="84">
        <v>0</v>
      </c>
      <c r="AA29" s="84">
        <v>0</v>
      </c>
      <c r="AB29" s="83">
        <v>0</v>
      </c>
      <c r="AC29" s="83">
        <v>0</v>
      </c>
      <c r="AD29" s="84">
        <v>0</v>
      </c>
      <c r="AE29" s="84">
        <v>0</v>
      </c>
      <c r="AF29" s="23">
        <v>0</v>
      </c>
      <c r="AG29" s="23">
        <v>0</v>
      </c>
      <c r="AH29" s="24">
        <v>0</v>
      </c>
      <c r="AI29" s="24">
        <v>0</v>
      </c>
    </row>
    <row r="30" spans="1:35" x14ac:dyDescent="0.25">
      <c r="A30" s="17">
        <f t="shared" si="1"/>
        <v>10</v>
      </c>
      <c r="B30" s="100"/>
      <c r="C30" s="100">
        <f>_xlfn.XLOOKUP(__xlnm._FilterDatabase_158[[#This Row],[SAPSA Number]],Table1[SAPSA number],Table1[Paid up])</f>
        <v>0</v>
      </c>
      <c r="D30" s="39">
        <f>_xlfn.XLOOKUP(__xlnm._FilterDatabase_158[[#This Row],[SAPSA Number]],'DS Point summary'!A:A,'DS Point summary'!C:C)</f>
        <v>0</v>
      </c>
      <c r="E30" s="39">
        <f>_xlfn.XLOOKUP(__xlnm._FilterDatabase_158[[#This Row],[SAPSA Number]],'DS Point summary'!A:A,'DS Point summary'!D:D)</f>
        <v>0</v>
      </c>
      <c r="F30" s="28">
        <f>_xlfn.XLOOKUP(__xlnm._FilterDatabase_158[[#This Row],[SAPSA Number]],'DS Point summary'!A:A,'DS Point summary'!E:E)</f>
        <v>0</v>
      </c>
      <c r="G30" s="17">
        <f>_xlfn.XLOOKUP(__xlnm._FilterDatabase_158[[#This Row],[SAPSA Number]],'DS Point summary'!A:A,'DS Point summary'!F:F)</f>
        <v>0</v>
      </c>
      <c r="H30" s="19">
        <f>_xlfn.XLOOKUP(__xlnm._FilterDatabase_158[[#This Row],[SAPSA Number]],'DS Point summary'!A:A,'DS Point summary'!G:G)</f>
        <v>0</v>
      </c>
      <c r="I30" s="19" t="s">
        <v>371</v>
      </c>
      <c r="J30" s="21">
        <f>(IF(L30&gt;0,1,0)+(IF(__xlnm._FilterDatabase_158[[#This Row],[Jan2]]&gt;0,1,0))+(IF(__xlnm._FilterDatabase_158[[#This Row],[Feb2]]&gt;0,1,0))+(IF(N30&gt;0,1,0))+(IF(P30&gt;0,1,0))+(IF(Q30&gt;0,1,0))+(IF(R30&gt;0,1,0))+(IF(T30&gt;0,1,0))+(IF(U30&gt;0,1,0))+(IF(V30&gt;0,1,0))+(IF(X30&gt;0,1,0))+(IF(Y30&gt;0,1,0))+(IF(Z30&gt;0,1,0))+(IF(AA30&gt;0,1,0))+(IF(AB30&gt;0,1,0))+(IF(AC30&gt;0,1,0))+(IF(AD30&gt;0,1,0))+(IF(AE30&gt;0,1,0))+(IF(AF30&gt;0,1,0))+(IF(AH30&gt;0,1,0))+(IF(AG30&gt;0,1,0))+(IF(__xlnm._FilterDatabase_158[[#This Row],[Apr2]]&gt;0,1,0)+(IF(__xlnm._FilterDatabase_158[[#This Row],[Jun2]]&gt;0,1,0))))</f>
        <v>0</v>
      </c>
      <c r="K30" s="22">
        <f t="shared" si="0"/>
        <v>0</v>
      </c>
      <c r="L30" s="23">
        <v>0</v>
      </c>
      <c r="M30" s="23">
        <v>0</v>
      </c>
      <c r="N30" s="24">
        <v>0</v>
      </c>
      <c r="O30" s="24">
        <v>0</v>
      </c>
      <c r="P30" s="23">
        <v>0</v>
      </c>
      <c r="Q30" s="23">
        <v>0</v>
      </c>
      <c r="R30" s="24">
        <v>0</v>
      </c>
      <c r="S30" s="24">
        <v>0</v>
      </c>
      <c r="T30" s="23">
        <v>0</v>
      </c>
      <c r="U30" s="23">
        <v>0</v>
      </c>
      <c r="V30" s="24">
        <v>0</v>
      </c>
      <c r="W30" s="24">
        <v>0</v>
      </c>
      <c r="X30" s="23">
        <v>0</v>
      </c>
      <c r="Y30" s="23">
        <v>0</v>
      </c>
      <c r="Z30" s="84">
        <v>0</v>
      </c>
      <c r="AA30" s="84">
        <v>0</v>
      </c>
      <c r="AB30" s="83">
        <v>0</v>
      </c>
      <c r="AC30" s="83">
        <v>0</v>
      </c>
      <c r="AD30" s="84">
        <v>0</v>
      </c>
      <c r="AE30" s="84">
        <v>0</v>
      </c>
      <c r="AF30" s="23">
        <v>0</v>
      </c>
      <c r="AG30" s="23">
        <v>0</v>
      </c>
      <c r="AH30" s="24">
        <v>0</v>
      </c>
      <c r="AI30" s="24">
        <v>0</v>
      </c>
    </row>
    <row r="31" spans="1:35" x14ac:dyDescent="0.25">
      <c r="A31" s="17">
        <f t="shared" si="1"/>
        <v>10</v>
      </c>
      <c r="B31" s="100"/>
      <c r="C31" s="100">
        <f>_xlfn.XLOOKUP(__xlnm._FilterDatabase_158[[#This Row],[SAPSA Number]],Table1[SAPSA number],Table1[Paid up])</f>
        <v>0</v>
      </c>
      <c r="D31" s="39">
        <f>_xlfn.XLOOKUP(__xlnm._FilterDatabase_158[[#This Row],[SAPSA Number]],'DS Point summary'!A:A,'DS Point summary'!C:C)</f>
        <v>0</v>
      </c>
      <c r="E31" s="39">
        <f>_xlfn.XLOOKUP(__xlnm._FilterDatabase_158[[#This Row],[SAPSA Number]],'DS Point summary'!A:A,'DS Point summary'!D:D)</f>
        <v>0</v>
      </c>
      <c r="F31" s="28">
        <f>_xlfn.XLOOKUP(__xlnm._FilterDatabase_158[[#This Row],[SAPSA Number]],'DS Point summary'!A:A,'DS Point summary'!E:E)</f>
        <v>0</v>
      </c>
      <c r="G31" s="17">
        <f>_xlfn.XLOOKUP(__xlnm._FilterDatabase_158[[#This Row],[SAPSA Number]],'DS Point summary'!A:A,'DS Point summary'!F:F)</f>
        <v>0</v>
      </c>
      <c r="H31" s="19">
        <f>_xlfn.XLOOKUP(__xlnm._FilterDatabase_158[[#This Row],[SAPSA Number]],'DS Point summary'!A:A,'DS Point summary'!G:G)</f>
        <v>0</v>
      </c>
      <c r="I31" s="19" t="s">
        <v>371</v>
      </c>
      <c r="J31" s="21">
        <f>(IF(L31&gt;0,1,0)+(IF(__xlnm._FilterDatabase_158[[#This Row],[Jan2]]&gt;0,1,0))+(IF(__xlnm._FilterDatabase_158[[#This Row],[Feb2]]&gt;0,1,0))+(IF(N31&gt;0,1,0))+(IF(P31&gt;0,1,0))+(IF(Q31&gt;0,1,0))+(IF(R31&gt;0,1,0))+(IF(T31&gt;0,1,0))+(IF(U31&gt;0,1,0))+(IF(V31&gt;0,1,0))+(IF(X31&gt;0,1,0))+(IF(Y31&gt;0,1,0))+(IF(Z31&gt;0,1,0))+(IF(AA31&gt;0,1,0))+(IF(AB31&gt;0,1,0))+(IF(AC31&gt;0,1,0))+(IF(AD31&gt;0,1,0))+(IF(AE31&gt;0,1,0))+(IF(AF31&gt;0,1,0))+(IF(AH31&gt;0,1,0))+(IF(AG31&gt;0,1,0))+(IF(__xlnm._FilterDatabase_158[[#This Row],[Apr2]]&gt;0,1,0)+(IF(__xlnm._FilterDatabase_158[[#This Row],[Jun2]]&gt;0,1,0))))</f>
        <v>0</v>
      </c>
      <c r="K31" s="22">
        <f t="shared" si="0"/>
        <v>0</v>
      </c>
      <c r="L31" s="23">
        <v>0</v>
      </c>
      <c r="M31" s="23">
        <v>0</v>
      </c>
      <c r="N31" s="24">
        <v>0</v>
      </c>
      <c r="O31" s="24">
        <v>0</v>
      </c>
      <c r="P31" s="23">
        <v>0</v>
      </c>
      <c r="Q31" s="23">
        <v>0</v>
      </c>
      <c r="R31" s="24">
        <v>0</v>
      </c>
      <c r="S31" s="24">
        <v>0</v>
      </c>
      <c r="T31" s="23">
        <v>0</v>
      </c>
      <c r="U31" s="23">
        <v>0</v>
      </c>
      <c r="V31" s="24">
        <v>0</v>
      </c>
      <c r="W31" s="24">
        <v>0</v>
      </c>
      <c r="X31" s="23">
        <v>0</v>
      </c>
      <c r="Y31" s="23">
        <v>0</v>
      </c>
      <c r="Z31" s="84">
        <v>0</v>
      </c>
      <c r="AA31" s="84">
        <v>0</v>
      </c>
      <c r="AB31" s="83">
        <v>0</v>
      </c>
      <c r="AC31" s="83">
        <v>0</v>
      </c>
      <c r="AD31" s="84">
        <v>0</v>
      </c>
      <c r="AE31" s="84">
        <v>0</v>
      </c>
      <c r="AF31" s="23">
        <v>0</v>
      </c>
      <c r="AG31" s="23">
        <v>0</v>
      </c>
      <c r="AH31" s="24">
        <v>0</v>
      </c>
      <c r="AI31" s="24">
        <v>0</v>
      </c>
    </row>
    <row r="32" spans="1:35" x14ac:dyDescent="0.25">
      <c r="A32" s="17">
        <f t="shared" si="1"/>
        <v>10</v>
      </c>
      <c r="B32" s="101"/>
      <c r="C32" s="100">
        <f>_xlfn.XLOOKUP(__xlnm._FilterDatabase_158[[#This Row],[SAPSA Number]],Table1[SAPSA number],Table1[Paid up])</f>
        <v>0</v>
      </c>
      <c r="D32" s="39">
        <f>_xlfn.XLOOKUP(__xlnm._FilterDatabase_158[[#This Row],[SAPSA Number]],'DS Point summary'!A:A,'DS Point summary'!C:C)</f>
        <v>0</v>
      </c>
      <c r="E32" s="39">
        <f>_xlfn.XLOOKUP(__xlnm._FilterDatabase_158[[#This Row],[SAPSA Number]],'DS Point summary'!A:A,'DS Point summary'!D:D)</f>
        <v>0</v>
      </c>
      <c r="F32" s="28">
        <f>_xlfn.XLOOKUP(__xlnm._FilterDatabase_158[[#This Row],[SAPSA Number]],'DS Point summary'!A:A,'DS Point summary'!E:E)</f>
        <v>0</v>
      </c>
      <c r="G32" s="17">
        <f>_xlfn.XLOOKUP(__xlnm._FilterDatabase_158[[#This Row],[SAPSA Number]],'DS Point summary'!A:A,'DS Point summary'!F:F)</f>
        <v>0</v>
      </c>
      <c r="H32" s="19">
        <f>_xlfn.XLOOKUP(__xlnm._FilterDatabase_158[[#This Row],[SAPSA Number]],'DS Point summary'!A:A,'DS Point summary'!G:G)</f>
        <v>0</v>
      </c>
      <c r="I32" s="19" t="s">
        <v>371</v>
      </c>
      <c r="J32" s="21">
        <f>(IF(L32&gt;0,1,0)+(IF(__xlnm._FilterDatabase_158[[#This Row],[Jan2]]&gt;0,1,0))+(IF(__xlnm._FilterDatabase_158[[#This Row],[Feb2]]&gt;0,1,0))+(IF(N32&gt;0,1,0))+(IF(P32&gt;0,1,0))+(IF(Q32&gt;0,1,0))+(IF(R32&gt;0,1,0))+(IF(T32&gt;0,1,0))+(IF(U32&gt;0,1,0))+(IF(V32&gt;0,1,0))+(IF(X32&gt;0,1,0))+(IF(Y32&gt;0,1,0))+(IF(Z32&gt;0,1,0))+(IF(AA32&gt;0,1,0))+(IF(AB32&gt;0,1,0))+(IF(AC32&gt;0,1,0))+(IF(AD32&gt;0,1,0))+(IF(AE32&gt;0,1,0))+(IF(AF32&gt;0,1,0))+(IF(AH32&gt;0,1,0))+(IF(AG32&gt;0,1,0))+(IF(__xlnm._FilterDatabase_158[[#This Row],[Apr2]]&gt;0,1,0)+(IF(__xlnm._FilterDatabase_158[[#This Row],[Jun2]]&gt;0,1,0))))</f>
        <v>0</v>
      </c>
      <c r="K32" s="22">
        <f t="shared" si="0"/>
        <v>0</v>
      </c>
      <c r="L32" s="23">
        <v>0</v>
      </c>
      <c r="M32" s="23">
        <v>0</v>
      </c>
      <c r="N32" s="24">
        <v>0</v>
      </c>
      <c r="O32" s="24">
        <v>0</v>
      </c>
      <c r="P32" s="23">
        <v>0</v>
      </c>
      <c r="Q32" s="23">
        <v>0</v>
      </c>
      <c r="R32" s="24">
        <v>0</v>
      </c>
      <c r="S32" s="24">
        <v>0</v>
      </c>
      <c r="T32" s="23">
        <v>0</v>
      </c>
      <c r="U32" s="23">
        <v>0</v>
      </c>
      <c r="V32" s="24">
        <v>0</v>
      </c>
      <c r="W32" s="24">
        <v>0</v>
      </c>
      <c r="X32" s="23">
        <v>0</v>
      </c>
      <c r="Y32" s="23">
        <v>0</v>
      </c>
      <c r="Z32" s="84">
        <v>0</v>
      </c>
      <c r="AA32" s="84">
        <v>0</v>
      </c>
      <c r="AB32" s="83">
        <v>0</v>
      </c>
      <c r="AC32" s="83">
        <v>0</v>
      </c>
      <c r="AD32" s="84">
        <v>0</v>
      </c>
      <c r="AE32" s="84">
        <v>0</v>
      </c>
      <c r="AF32" s="23">
        <v>0</v>
      </c>
      <c r="AG32" s="23">
        <v>0</v>
      </c>
      <c r="AH32" s="24">
        <v>0</v>
      </c>
      <c r="AI32" s="24">
        <v>0</v>
      </c>
    </row>
    <row r="33" spans="1:35" x14ac:dyDescent="0.25">
      <c r="A33" s="17">
        <f t="shared" si="1"/>
        <v>10</v>
      </c>
      <c r="B33" s="103"/>
      <c r="C33" s="100">
        <f>_xlfn.XLOOKUP(__xlnm._FilterDatabase_158[[#This Row],[SAPSA Number]],Table1[SAPSA number],Table1[Paid up])</f>
        <v>0</v>
      </c>
      <c r="D33" s="39">
        <f>_xlfn.XLOOKUP(__xlnm._FilterDatabase_158[[#This Row],[SAPSA Number]],'DS Point summary'!A:A,'DS Point summary'!C:C)</f>
        <v>0</v>
      </c>
      <c r="E33" s="39">
        <f>_xlfn.XLOOKUP(__xlnm._FilterDatabase_158[[#This Row],[SAPSA Number]],'DS Point summary'!A:A,'DS Point summary'!D:D)</f>
        <v>0</v>
      </c>
      <c r="F33" s="28">
        <f>_xlfn.XLOOKUP(__xlnm._FilterDatabase_158[[#This Row],[SAPSA Number]],'DS Point summary'!A:A,'DS Point summary'!E:E)</f>
        <v>0</v>
      </c>
      <c r="G33" s="17">
        <f>_xlfn.XLOOKUP(__xlnm._FilterDatabase_158[[#This Row],[SAPSA Number]],'DS Point summary'!A:A,'DS Point summary'!F:F)</f>
        <v>0</v>
      </c>
      <c r="H33" s="19">
        <f>_xlfn.XLOOKUP(__xlnm._FilterDatabase_158[[#This Row],[SAPSA Number]],'DS Point summary'!A:A,'DS Point summary'!G:G)</f>
        <v>0</v>
      </c>
      <c r="I33" s="19" t="s">
        <v>371</v>
      </c>
      <c r="J33" s="21">
        <f>(IF(L33&gt;0,1,0)+(IF(__xlnm._FilterDatabase_158[[#This Row],[Jan2]]&gt;0,1,0))+(IF(__xlnm._FilterDatabase_158[[#This Row],[Feb2]]&gt;0,1,0))+(IF(N33&gt;0,1,0))+(IF(P33&gt;0,1,0))+(IF(Q33&gt;0,1,0))+(IF(R33&gt;0,1,0))+(IF(T33&gt;0,1,0))+(IF(U33&gt;0,1,0))+(IF(V33&gt;0,1,0))+(IF(X33&gt;0,1,0))+(IF(Y33&gt;0,1,0))+(IF(Z33&gt;0,1,0))+(IF(AA33&gt;0,1,0))+(IF(AB33&gt;0,1,0))+(IF(AC33&gt;0,1,0))+(IF(AD33&gt;0,1,0))+(IF(AE33&gt;0,1,0))+(IF(AF33&gt;0,1,0))+(IF(AH33&gt;0,1,0))+(IF(AG33&gt;0,1,0))+(IF(__xlnm._FilterDatabase_158[[#This Row],[Apr2]]&gt;0,1,0)+(IF(__xlnm._FilterDatabase_158[[#This Row],[Jun2]]&gt;0,1,0))))</f>
        <v>0</v>
      </c>
      <c r="K33" s="22">
        <f t="shared" si="0"/>
        <v>0</v>
      </c>
      <c r="L33" s="23">
        <v>0</v>
      </c>
      <c r="M33" s="23">
        <v>0</v>
      </c>
      <c r="N33" s="24">
        <v>0</v>
      </c>
      <c r="O33" s="24">
        <v>0</v>
      </c>
      <c r="P33" s="23">
        <v>0</v>
      </c>
      <c r="Q33" s="23">
        <v>0</v>
      </c>
      <c r="R33" s="24">
        <v>0</v>
      </c>
      <c r="S33" s="24">
        <v>0</v>
      </c>
      <c r="T33" s="23">
        <v>0</v>
      </c>
      <c r="U33" s="23">
        <v>0</v>
      </c>
      <c r="V33" s="24">
        <v>0</v>
      </c>
      <c r="W33" s="24">
        <v>0</v>
      </c>
      <c r="X33" s="23">
        <v>0</v>
      </c>
      <c r="Y33" s="23">
        <v>0</v>
      </c>
      <c r="Z33" s="84">
        <v>0</v>
      </c>
      <c r="AA33" s="84">
        <v>0</v>
      </c>
      <c r="AB33" s="83">
        <v>0</v>
      </c>
      <c r="AC33" s="83">
        <v>0</v>
      </c>
      <c r="AD33" s="84">
        <v>0</v>
      </c>
      <c r="AE33" s="84">
        <v>0</v>
      </c>
      <c r="AF33" s="23">
        <v>0</v>
      </c>
      <c r="AG33" s="23">
        <v>0</v>
      </c>
      <c r="AH33" s="24">
        <v>0</v>
      </c>
      <c r="AI33" s="24">
        <v>0</v>
      </c>
    </row>
    <row r="34" spans="1:35" x14ac:dyDescent="0.25">
      <c r="A34" s="17">
        <f t="shared" si="1"/>
        <v>10</v>
      </c>
      <c r="B34" s="102"/>
      <c r="C34" s="100">
        <f>_xlfn.XLOOKUP(__xlnm._FilterDatabase_158[[#This Row],[SAPSA Number]],Table1[SAPSA number],Table1[Paid up])</f>
        <v>0</v>
      </c>
      <c r="D34" s="39">
        <f>_xlfn.XLOOKUP(__xlnm._FilterDatabase_158[[#This Row],[SAPSA Number]],'DS Point summary'!A:A,'DS Point summary'!C:C)</f>
        <v>0</v>
      </c>
      <c r="E34" s="39">
        <f>_xlfn.XLOOKUP(__xlnm._FilterDatabase_158[[#This Row],[SAPSA Number]],'DS Point summary'!A:A,'DS Point summary'!D:D)</f>
        <v>0</v>
      </c>
      <c r="F34" s="28">
        <f>_xlfn.XLOOKUP(__xlnm._FilterDatabase_158[[#This Row],[SAPSA Number]],'DS Point summary'!A:A,'DS Point summary'!E:E)</f>
        <v>0</v>
      </c>
      <c r="G34" s="17">
        <f>_xlfn.XLOOKUP(__xlnm._FilterDatabase_158[[#This Row],[SAPSA Number]],'DS Point summary'!A:A,'DS Point summary'!F:F)</f>
        <v>0</v>
      </c>
      <c r="H34" s="19">
        <f>_xlfn.XLOOKUP(__xlnm._FilterDatabase_158[[#This Row],[SAPSA Number]],'DS Point summary'!A:A,'DS Point summary'!G:G)</f>
        <v>0</v>
      </c>
      <c r="I34" s="19" t="s">
        <v>371</v>
      </c>
      <c r="J34" s="21">
        <f>(IF(L34&gt;0,1,0)+(IF(__xlnm._FilterDatabase_158[[#This Row],[Jan2]]&gt;0,1,0))+(IF(__xlnm._FilterDatabase_158[[#This Row],[Feb2]]&gt;0,1,0))+(IF(N34&gt;0,1,0))+(IF(P34&gt;0,1,0))+(IF(Q34&gt;0,1,0))+(IF(R34&gt;0,1,0))+(IF(T34&gt;0,1,0))+(IF(U34&gt;0,1,0))+(IF(V34&gt;0,1,0))+(IF(X34&gt;0,1,0))+(IF(Y34&gt;0,1,0))+(IF(Z34&gt;0,1,0))+(IF(AA34&gt;0,1,0))+(IF(AB34&gt;0,1,0))+(IF(AC34&gt;0,1,0))+(IF(AD34&gt;0,1,0))+(IF(AE34&gt;0,1,0))+(IF(AF34&gt;0,1,0))+(IF(AH34&gt;0,1,0))+(IF(AG34&gt;0,1,0))+(IF(__xlnm._FilterDatabase_158[[#This Row],[Apr2]]&gt;0,1,0)+(IF(__xlnm._FilterDatabase_158[[#This Row],[Jun2]]&gt;0,1,0))))</f>
        <v>0</v>
      </c>
      <c r="K34" s="22">
        <f t="shared" si="0"/>
        <v>0</v>
      </c>
      <c r="L34" s="23">
        <v>0</v>
      </c>
      <c r="M34" s="23">
        <v>0</v>
      </c>
      <c r="N34" s="24">
        <v>0</v>
      </c>
      <c r="O34" s="24">
        <v>0</v>
      </c>
      <c r="P34" s="23">
        <v>0</v>
      </c>
      <c r="Q34" s="23">
        <v>0</v>
      </c>
      <c r="R34" s="24">
        <v>0</v>
      </c>
      <c r="S34" s="24">
        <v>0</v>
      </c>
      <c r="T34" s="23">
        <v>0</v>
      </c>
      <c r="U34" s="23">
        <v>0</v>
      </c>
      <c r="V34" s="24">
        <v>0</v>
      </c>
      <c r="W34" s="24">
        <v>0</v>
      </c>
      <c r="X34" s="23">
        <v>0</v>
      </c>
      <c r="Y34" s="23">
        <v>0</v>
      </c>
      <c r="Z34" s="84">
        <v>0</v>
      </c>
      <c r="AA34" s="84">
        <v>0</v>
      </c>
      <c r="AB34" s="83">
        <v>0</v>
      </c>
      <c r="AC34" s="83">
        <v>0</v>
      </c>
      <c r="AD34" s="84">
        <v>0</v>
      </c>
      <c r="AE34" s="84">
        <v>0</v>
      </c>
      <c r="AF34" s="23">
        <v>0</v>
      </c>
      <c r="AG34" s="23">
        <v>0</v>
      </c>
      <c r="AH34" s="24">
        <v>0</v>
      </c>
      <c r="AI34" s="24">
        <v>0</v>
      </c>
    </row>
    <row r="35" spans="1:35" x14ac:dyDescent="0.25">
      <c r="A35" s="17">
        <f t="shared" si="1"/>
        <v>10</v>
      </c>
      <c r="B35" s="102"/>
      <c r="C35" s="100">
        <f>_xlfn.XLOOKUP(__xlnm._FilterDatabase_158[[#This Row],[SAPSA Number]],Table1[SAPSA number],Table1[Paid up])</f>
        <v>0</v>
      </c>
      <c r="D35" s="39">
        <f>_xlfn.XLOOKUP(__xlnm._FilterDatabase_158[[#This Row],[SAPSA Number]],'DS Point summary'!A:A,'DS Point summary'!C:C)</f>
        <v>0</v>
      </c>
      <c r="E35" s="39">
        <f>_xlfn.XLOOKUP(__xlnm._FilterDatabase_158[[#This Row],[SAPSA Number]],'DS Point summary'!A:A,'DS Point summary'!D:D)</f>
        <v>0</v>
      </c>
      <c r="F35" s="28">
        <f>_xlfn.XLOOKUP(__xlnm._FilterDatabase_158[[#This Row],[SAPSA Number]],'DS Point summary'!A:A,'DS Point summary'!E:E)</f>
        <v>0</v>
      </c>
      <c r="G35" s="17">
        <f>_xlfn.XLOOKUP(__xlnm._FilterDatabase_158[[#This Row],[SAPSA Number]],'DS Point summary'!A:A,'DS Point summary'!F:F)</f>
        <v>0</v>
      </c>
      <c r="H35" s="19">
        <f>_xlfn.XLOOKUP(__xlnm._FilterDatabase_158[[#This Row],[SAPSA Number]],'DS Point summary'!A:A,'DS Point summary'!G:G)</f>
        <v>0</v>
      </c>
      <c r="I35" s="19" t="s">
        <v>371</v>
      </c>
      <c r="J35" s="21">
        <f>(IF(L35&gt;0,1,0)+(IF(__xlnm._FilterDatabase_158[[#This Row],[Jan2]]&gt;0,1,0))+(IF(__xlnm._FilterDatabase_158[[#This Row],[Feb2]]&gt;0,1,0))+(IF(N35&gt;0,1,0))+(IF(P35&gt;0,1,0))+(IF(Q35&gt;0,1,0))+(IF(R35&gt;0,1,0))+(IF(T35&gt;0,1,0))+(IF(U35&gt;0,1,0))+(IF(V35&gt;0,1,0))+(IF(X35&gt;0,1,0))+(IF(Y35&gt;0,1,0))+(IF(Z35&gt;0,1,0))+(IF(AA35&gt;0,1,0))+(IF(AB35&gt;0,1,0))+(IF(AC35&gt;0,1,0))+(IF(AD35&gt;0,1,0))+(IF(AE35&gt;0,1,0))+(IF(AF35&gt;0,1,0))+(IF(AH35&gt;0,1,0))+(IF(AG35&gt;0,1,0))+(IF(__xlnm._FilterDatabase_158[[#This Row],[Apr2]]&gt;0,1,0)+(IF(__xlnm._FilterDatabase_158[[#This Row],[Jun2]]&gt;0,1,0))))</f>
        <v>0</v>
      </c>
      <c r="K35" s="22">
        <f t="shared" si="0"/>
        <v>0</v>
      </c>
      <c r="L35" s="23">
        <v>0</v>
      </c>
      <c r="M35" s="23">
        <v>0</v>
      </c>
      <c r="N35" s="24">
        <v>0</v>
      </c>
      <c r="O35" s="24">
        <v>0</v>
      </c>
      <c r="P35" s="23">
        <v>0</v>
      </c>
      <c r="Q35" s="23">
        <v>0</v>
      </c>
      <c r="R35" s="24">
        <v>0</v>
      </c>
      <c r="S35" s="24">
        <v>0</v>
      </c>
      <c r="T35" s="23">
        <v>0</v>
      </c>
      <c r="U35" s="23">
        <v>0</v>
      </c>
      <c r="V35" s="24">
        <v>0</v>
      </c>
      <c r="W35" s="24">
        <v>0</v>
      </c>
      <c r="X35" s="23">
        <v>0</v>
      </c>
      <c r="Y35" s="23">
        <v>0</v>
      </c>
      <c r="Z35" s="84">
        <v>0</v>
      </c>
      <c r="AA35" s="84">
        <v>0</v>
      </c>
      <c r="AB35" s="83">
        <v>0</v>
      </c>
      <c r="AC35" s="83">
        <v>0</v>
      </c>
      <c r="AD35" s="84">
        <v>0</v>
      </c>
      <c r="AE35" s="84">
        <v>0</v>
      </c>
      <c r="AF35" s="23">
        <v>0</v>
      </c>
      <c r="AG35" s="23">
        <v>0</v>
      </c>
      <c r="AH35" s="24">
        <v>0</v>
      </c>
      <c r="AI35" s="24">
        <v>0</v>
      </c>
    </row>
    <row r="36" spans="1:35" x14ac:dyDescent="0.25">
      <c r="A36" s="17">
        <f t="shared" si="1"/>
        <v>10</v>
      </c>
      <c r="B36" s="101"/>
      <c r="C36" s="100">
        <f>_xlfn.XLOOKUP(__xlnm._FilterDatabase_158[[#This Row],[SAPSA Number]],Table1[SAPSA number],Table1[Paid up])</f>
        <v>0</v>
      </c>
      <c r="D36" s="39">
        <f>_xlfn.XLOOKUP(__xlnm._FilterDatabase_158[[#This Row],[SAPSA Number]],'DS Point summary'!A:A,'DS Point summary'!C:C)</f>
        <v>0</v>
      </c>
      <c r="E36" s="39">
        <f>_xlfn.XLOOKUP(__xlnm._FilterDatabase_158[[#This Row],[SAPSA Number]],'DS Point summary'!A:A,'DS Point summary'!D:D)</f>
        <v>0</v>
      </c>
      <c r="F36" s="28">
        <f>_xlfn.XLOOKUP(__xlnm._FilterDatabase_158[[#This Row],[SAPSA Number]],'DS Point summary'!A:A,'DS Point summary'!E:E)</f>
        <v>0</v>
      </c>
      <c r="G36" s="17">
        <f>_xlfn.XLOOKUP(__xlnm._FilterDatabase_158[[#This Row],[SAPSA Number]],'DS Point summary'!A:A,'DS Point summary'!F:F)</f>
        <v>0</v>
      </c>
      <c r="H36" s="19">
        <f>_xlfn.XLOOKUP(__xlnm._FilterDatabase_158[[#This Row],[SAPSA Number]],'DS Point summary'!A:A,'DS Point summary'!G:G)</f>
        <v>0</v>
      </c>
      <c r="I36" s="19" t="s">
        <v>371</v>
      </c>
      <c r="J36" s="21">
        <f>(IF(L36&gt;0,1,0)+(IF(__xlnm._FilterDatabase_158[[#This Row],[Jan2]]&gt;0,1,0))+(IF(__xlnm._FilterDatabase_158[[#This Row],[Feb2]]&gt;0,1,0))+(IF(N36&gt;0,1,0))+(IF(P36&gt;0,1,0))+(IF(Q36&gt;0,1,0))+(IF(R36&gt;0,1,0))+(IF(T36&gt;0,1,0))+(IF(U36&gt;0,1,0))+(IF(V36&gt;0,1,0))+(IF(X36&gt;0,1,0))+(IF(Y36&gt;0,1,0))+(IF(Z36&gt;0,1,0))+(IF(AA36&gt;0,1,0))+(IF(AB36&gt;0,1,0))+(IF(AC36&gt;0,1,0))+(IF(AD36&gt;0,1,0))+(IF(AE36&gt;0,1,0))+(IF(AF36&gt;0,1,0))+(IF(AH36&gt;0,1,0))+(IF(AG36&gt;0,1,0))+(IF(__xlnm._FilterDatabase_158[[#This Row],[Apr2]]&gt;0,1,0)+(IF(__xlnm._FilterDatabase_158[[#This Row],[Jun2]]&gt;0,1,0))))</f>
        <v>0</v>
      </c>
      <c r="K36" s="22">
        <f t="shared" ref="K36:K67" si="2">(LARGE(L36:U36,1)+LARGE(L36:U36,2)+LARGE(L36:U36,3)+LARGE(L36:U36,4)+LARGE(L36:U36,5))/5</f>
        <v>0</v>
      </c>
      <c r="L36" s="23">
        <v>0</v>
      </c>
      <c r="M36" s="23">
        <v>0</v>
      </c>
      <c r="N36" s="24">
        <v>0</v>
      </c>
      <c r="O36" s="24">
        <v>0</v>
      </c>
      <c r="P36" s="23">
        <v>0</v>
      </c>
      <c r="Q36" s="23">
        <v>0</v>
      </c>
      <c r="R36" s="24">
        <v>0</v>
      </c>
      <c r="S36" s="24">
        <v>0</v>
      </c>
      <c r="T36" s="23">
        <v>0</v>
      </c>
      <c r="U36" s="23">
        <v>0</v>
      </c>
      <c r="V36" s="24">
        <v>0</v>
      </c>
      <c r="W36" s="24">
        <v>0</v>
      </c>
      <c r="X36" s="23">
        <v>0</v>
      </c>
      <c r="Y36" s="23">
        <v>0</v>
      </c>
      <c r="Z36" s="84">
        <v>0</v>
      </c>
      <c r="AA36" s="84">
        <v>0</v>
      </c>
      <c r="AB36" s="83">
        <v>0</v>
      </c>
      <c r="AC36" s="83">
        <v>0</v>
      </c>
      <c r="AD36" s="84">
        <v>0</v>
      </c>
      <c r="AE36" s="84">
        <v>0</v>
      </c>
      <c r="AF36" s="23">
        <v>0</v>
      </c>
      <c r="AG36" s="23">
        <v>0</v>
      </c>
      <c r="AH36" s="24">
        <v>0</v>
      </c>
      <c r="AI36" s="24">
        <v>0</v>
      </c>
    </row>
    <row r="37" spans="1:35" x14ac:dyDescent="0.25">
      <c r="A37" s="17">
        <f t="shared" si="1"/>
        <v>10</v>
      </c>
      <c r="B37" s="18"/>
      <c r="C37" s="100">
        <f>_xlfn.XLOOKUP(__xlnm._FilterDatabase_158[[#This Row],[SAPSA Number]],Table1[SAPSA number],Table1[Paid up])</f>
        <v>0</v>
      </c>
      <c r="D37" s="39">
        <f>_xlfn.XLOOKUP(__xlnm._FilterDatabase_158[[#This Row],[SAPSA Number]],'DS Point summary'!A:A,'DS Point summary'!C:C)</f>
        <v>0</v>
      </c>
      <c r="E37" s="39">
        <f>_xlfn.XLOOKUP(__xlnm._FilterDatabase_158[[#This Row],[SAPSA Number]],'DS Point summary'!A:A,'DS Point summary'!D:D)</f>
        <v>0</v>
      </c>
      <c r="F37" s="28">
        <f>_xlfn.XLOOKUP(__xlnm._FilterDatabase_158[[#This Row],[SAPSA Number]],'DS Point summary'!A:A,'DS Point summary'!E:E)</f>
        <v>0</v>
      </c>
      <c r="G37" s="17">
        <f>_xlfn.XLOOKUP(__xlnm._FilterDatabase_158[[#This Row],[SAPSA Number]],'DS Point summary'!A:A,'DS Point summary'!F:F)</f>
        <v>0</v>
      </c>
      <c r="H37" s="19">
        <f>_xlfn.XLOOKUP(__xlnm._FilterDatabase_158[[#This Row],[SAPSA Number]],'DS Point summary'!A:A,'DS Point summary'!G:G)</f>
        <v>0</v>
      </c>
      <c r="I37" s="19" t="s">
        <v>371</v>
      </c>
      <c r="J37" s="21">
        <f>(IF(L37&gt;0,1,0)+(IF(__xlnm._FilterDatabase_158[[#This Row],[Jan2]]&gt;0,1,0))+(IF(__xlnm._FilterDatabase_158[[#This Row],[Feb2]]&gt;0,1,0))+(IF(N37&gt;0,1,0))+(IF(P37&gt;0,1,0))+(IF(Q37&gt;0,1,0))+(IF(R37&gt;0,1,0))+(IF(T37&gt;0,1,0))+(IF(U37&gt;0,1,0))+(IF(V37&gt;0,1,0))+(IF(X37&gt;0,1,0))+(IF(Y37&gt;0,1,0))+(IF(Z37&gt;0,1,0))+(IF(AA37&gt;0,1,0))+(IF(AB37&gt;0,1,0))+(IF(AC37&gt;0,1,0))+(IF(AD37&gt;0,1,0))+(IF(AE37&gt;0,1,0))+(IF(AF37&gt;0,1,0))+(IF(AH37&gt;0,1,0))+(IF(AG37&gt;0,1,0))+(IF(__xlnm._FilterDatabase_158[[#This Row],[Apr2]]&gt;0,1,0)+(IF(__xlnm._FilterDatabase_158[[#This Row],[Jun2]]&gt;0,1,0))))</f>
        <v>0</v>
      </c>
      <c r="K37" s="22">
        <f t="shared" si="2"/>
        <v>0</v>
      </c>
      <c r="L37" s="23">
        <v>0</v>
      </c>
      <c r="M37" s="23">
        <v>0</v>
      </c>
      <c r="N37" s="24">
        <v>0</v>
      </c>
      <c r="O37" s="24">
        <v>0</v>
      </c>
      <c r="P37" s="23">
        <v>0</v>
      </c>
      <c r="Q37" s="23">
        <v>0</v>
      </c>
      <c r="R37" s="24">
        <v>0</v>
      </c>
      <c r="S37" s="24">
        <v>0</v>
      </c>
      <c r="T37" s="23">
        <v>0</v>
      </c>
      <c r="U37" s="23">
        <v>0</v>
      </c>
      <c r="V37" s="24">
        <v>0</v>
      </c>
      <c r="W37" s="24">
        <v>0</v>
      </c>
      <c r="X37" s="23">
        <v>0</v>
      </c>
      <c r="Y37" s="23">
        <v>0</v>
      </c>
      <c r="Z37" s="84">
        <v>0</v>
      </c>
      <c r="AA37" s="84">
        <v>0</v>
      </c>
      <c r="AB37" s="83">
        <v>0</v>
      </c>
      <c r="AC37" s="83">
        <v>0</v>
      </c>
      <c r="AD37" s="84">
        <v>0</v>
      </c>
      <c r="AE37" s="84">
        <v>0</v>
      </c>
      <c r="AF37" s="23">
        <v>0</v>
      </c>
      <c r="AG37" s="23">
        <v>0</v>
      </c>
      <c r="AH37" s="24">
        <v>0</v>
      </c>
      <c r="AI37" s="24">
        <v>0</v>
      </c>
    </row>
    <row r="38" spans="1:35" x14ac:dyDescent="0.25">
      <c r="A38" s="17">
        <f t="shared" si="1"/>
        <v>10</v>
      </c>
      <c r="B38" s="102"/>
      <c r="C38" s="100">
        <f>_xlfn.XLOOKUP(__xlnm._FilterDatabase_158[[#This Row],[SAPSA Number]],Table1[SAPSA number],Table1[Paid up])</f>
        <v>0</v>
      </c>
      <c r="D38" s="39">
        <f>_xlfn.XLOOKUP(__xlnm._FilterDatabase_158[[#This Row],[SAPSA Number]],'DS Point summary'!A:A,'DS Point summary'!C:C)</f>
        <v>0</v>
      </c>
      <c r="E38" s="39">
        <f>_xlfn.XLOOKUP(__xlnm._FilterDatabase_158[[#This Row],[SAPSA Number]],'DS Point summary'!A:A,'DS Point summary'!D:D)</f>
        <v>0</v>
      </c>
      <c r="F38" s="28">
        <f>_xlfn.XLOOKUP(__xlnm._FilterDatabase_158[[#This Row],[SAPSA Number]],'DS Point summary'!A:A,'DS Point summary'!E:E)</f>
        <v>0</v>
      </c>
      <c r="G38" s="17">
        <f>_xlfn.XLOOKUP(__xlnm._FilterDatabase_158[[#This Row],[SAPSA Number]],'DS Point summary'!A:A,'DS Point summary'!F:F)</f>
        <v>0</v>
      </c>
      <c r="H38" s="19">
        <f>_xlfn.XLOOKUP(__xlnm._FilterDatabase_158[[#This Row],[SAPSA Number]],'DS Point summary'!A:A,'DS Point summary'!G:G)</f>
        <v>0</v>
      </c>
      <c r="I38" s="19" t="s">
        <v>371</v>
      </c>
      <c r="J38" s="21">
        <f>(IF(L38&gt;0,1,0)+(IF(__xlnm._FilterDatabase_158[[#This Row],[Jan2]]&gt;0,1,0))+(IF(__xlnm._FilterDatabase_158[[#This Row],[Feb2]]&gt;0,1,0))+(IF(N38&gt;0,1,0))+(IF(P38&gt;0,1,0))+(IF(Q38&gt;0,1,0))+(IF(R38&gt;0,1,0))+(IF(T38&gt;0,1,0))+(IF(U38&gt;0,1,0))+(IF(V38&gt;0,1,0))+(IF(X38&gt;0,1,0))+(IF(Y38&gt;0,1,0))+(IF(Z38&gt;0,1,0))+(IF(AA38&gt;0,1,0))+(IF(AB38&gt;0,1,0))+(IF(AC38&gt;0,1,0))+(IF(AD38&gt;0,1,0))+(IF(AE38&gt;0,1,0))+(IF(AF38&gt;0,1,0))+(IF(AH38&gt;0,1,0))+(IF(AG38&gt;0,1,0))+(IF(__xlnm._FilterDatabase_158[[#This Row],[Apr2]]&gt;0,1,0)+(IF(__xlnm._FilterDatabase_158[[#This Row],[Jun2]]&gt;0,1,0))))</f>
        <v>0</v>
      </c>
      <c r="K38" s="22">
        <f t="shared" si="2"/>
        <v>0</v>
      </c>
      <c r="L38" s="23">
        <v>0</v>
      </c>
      <c r="M38" s="23">
        <v>0</v>
      </c>
      <c r="N38" s="24">
        <v>0</v>
      </c>
      <c r="O38" s="24">
        <v>0</v>
      </c>
      <c r="P38" s="23">
        <v>0</v>
      </c>
      <c r="Q38" s="23">
        <v>0</v>
      </c>
      <c r="R38" s="24">
        <v>0</v>
      </c>
      <c r="S38" s="24">
        <v>0</v>
      </c>
      <c r="T38" s="23">
        <v>0</v>
      </c>
      <c r="U38" s="23">
        <v>0</v>
      </c>
      <c r="V38" s="24">
        <v>0</v>
      </c>
      <c r="W38" s="24">
        <v>0</v>
      </c>
      <c r="X38" s="23">
        <v>0</v>
      </c>
      <c r="Y38" s="23">
        <v>0</v>
      </c>
      <c r="Z38" s="84">
        <v>0</v>
      </c>
      <c r="AA38" s="84">
        <v>0</v>
      </c>
      <c r="AB38" s="83">
        <v>0</v>
      </c>
      <c r="AC38" s="83">
        <v>0</v>
      </c>
      <c r="AD38" s="84">
        <v>0</v>
      </c>
      <c r="AE38" s="84">
        <v>0</v>
      </c>
      <c r="AF38" s="23">
        <v>0</v>
      </c>
      <c r="AG38" s="23">
        <v>0</v>
      </c>
      <c r="AH38" s="24">
        <v>0</v>
      </c>
      <c r="AI38" s="24">
        <v>0</v>
      </c>
    </row>
    <row r="39" spans="1:35" x14ac:dyDescent="0.25">
      <c r="A39" s="17">
        <f t="shared" ref="A39:A70" si="3">RANK(K39,K$2:K$144,0)</f>
        <v>10</v>
      </c>
      <c r="B39" s="100"/>
      <c r="C39" s="100">
        <f>_xlfn.XLOOKUP(__xlnm._FilterDatabase_158[[#This Row],[SAPSA Number]],Table1[SAPSA number],Table1[Paid up])</f>
        <v>0</v>
      </c>
      <c r="D39" s="39">
        <f>_xlfn.XLOOKUP(__xlnm._FilterDatabase_158[[#This Row],[SAPSA Number]],'DS Point summary'!A:A,'DS Point summary'!C:C)</f>
        <v>0</v>
      </c>
      <c r="E39" s="39">
        <f>_xlfn.XLOOKUP(__xlnm._FilterDatabase_158[[#This Row],[SAPSA Number]],'DS Point summary'!A:A,'DS Point summary'!D:D)</f>
        <v>0</v>
      </c>
      <c r="F39" s="28">
        <f>_xlfn.XLOOKUP(__xlnm._FilterDatabase_158[[#This Row],[SAPSA Number]],'DS Point summary'!A:A,'DS Point summary'!E:E)</f>
        <v>0</v>
      </c>
      <c r="G39" s="17">
        <f>_xlfn.XLOOKUP(__xlnm._FilterDatabase_158[[#This Row],[SAPSA Number]],'DS Point summary'!A:A,'DS Point summary'!F:F)</f>
        <v>0</v>
      </c>
      <c r="H39" s="19">
        <f>_xlfn.XLOOKUP(__xlnm._FilterDatabase_158[[#This Row],[SAPSA Number]],'DS Point summary'!A:A,'DS Point summary'!G:G)</f>
        <v>0</v>
      </c>
      <c r="I39" s="19" t="s">
        <v>371</v>
      </c>
      <c r="J39" s="21">
        <f>(IF(L39&gt;0,1,0)+(IF(__xlnm._FilterDatabase_158[[#This Row],[Jan2]]&gt;0,1,0))+(IF(__xlnm._FilterDatabase_158[[#This Row],[Feb2]]&gt;0,1,0))+(IF(N39&gt;0,1,0))+(IF(P39&gt;0,1,0))+(IF(Q39&gt;0,1,0))+(IF(R39&gt;0,1,0))+(IF(T39&gt;0,1,0))+(IF(U39&gt;0,1,0))+(IF(V39&gt;0,1,0))+(IF(X39&gt;0,1,0))+(IF(Y39&gt;0,1,0))+(IF(Z39&gt;0,1,0))+(IF(AA39&gt;0,1,0))+(IF(AB39&gt;0,1,0))+(IF(AC39&gt;0,1,0))+(IF(AD39&gt;0,1,0))+(IF(AE39&gt;0,1,0))+(IF(AF39&gt;0,1,0))+(IF(AH39&gt;0,1,0))+(IF(AG39&gt;0,1,0))+(IF(__xlnm._FilterDatabase_158[[#This Row],[Apr2]]&gt;0,1,0)+(IF(__xlnm._FilterDatabase_158[[#This Row],[Jun2]]&gt;0,1,0))))</f>
        <v>0</v>
      </c>
      <c r="K39" s="22">
        <f t="shared" si="2"/>
        <v>0</v>
      </c>
      <c r="L39" s="23">
        <v>0</v>
      </c>
      <c r="M39" s="23">
        <v>0</v>
      </c>
      <c r="N39" s="24">
        <v>0</v>
      </c>
      <c r="O39" s="24">
        <v>0</v>
      </c>
      <c r="P39" s="23">
        <v>0</v>
      </c>
      <c r="Q39" s="23">
        <v>0</v>
      </c>
      <c r="R39" s="24">
        <v>0</v>
      </c>
      <c r="S39" s="24">
        <v>0</v>
      </c>
      <c r="T39" s="23">
        <v>0</v>
      </c>
      <c r="U39" s="23">
        <v>0</v>
      </c>
      <c r="V39" s="24">
        <v>0</v>
      </c>
      <c r="W39" s="24">
        <v>0</v>
      </c>
      <c r="X39" s="23">
        <v>0</v>
      </c>
      <c r="Y39" s="23">
        <v>0</v>
      </c>
      <c r="Z39" s="84">
        <v>0</v>
      </c>
      <c r="AA39" s="84">
        <v>0</v>
      </c>
      <c r="AB39" s="83">
        <v>0</v>
      </c>
      <c r="AC39" s="83">
        <v>0</v>
      </c>
      <c r="AD39" s="84">
        <v>0</v>
      </c>
      <c r="AE39" s="84">
        <v>0</v>
      </c>
      <c r="AF39" s="23">
        <v>0</v>
      </c>
      <c r="AG39" s="23">
        <v>0</v>
      </c>
      <c r="AH39" s="24">
        <v>0</v>
      </c>
      <c r="AI39" s="24">
        <v>0</v>
      </c>
    </row>
    <row r="40" spans="1:35" x14ac:dyDescent="0.25">
      <c r="A40" s="17">
        <f t="shared" si="3"/>
        <v>10</v>
      </c>
      <c r="B40" s="100"/>
      <c r="C40" s="100">
        <f>_xlfn.XLOOKUP(__xlnm._FilterDatabase_158[[#This Row],[SAPSA Number]],Table1[SAPSA number],Table1[Paid up])</f>
        <v>0</v>
      </c>
      <c r="D40" s="39">
        <f>_xlfn.XLOOKUP(__xlnm._FilterDatabase_158[[#This Row],[SAPSA Number]],'DS Point summary'!A:A,'DS Point summary'!C:C)</f>
        <v>0</v>
      </c>
      <c r="E40" s="39">
        <f>_xlfn.XLOOKUP(__xlnm._FilterDatabase_158[[#This Row],[SAPSA Number]],'DS Point summary'!A:A,'DS Point summary'!D:D)</f>
        <v>0</v>
      </c>
      <c r="F40" s="28">
        <f>_xlfn.XLOOKUP(__xlnm._FilterDatabase_158[[#This Row],[SAPSA Number]],'DS Point summary'!A:A,'DS Point summary'!E:E)</f>
        <v>0</v>
      </c>
      <c r="G40" s="17">
        <f>_xlfn.XLOOKUP(__xlnm._FilterDatabase_158[[#This Row],[SAPSA Number]],'DS Point summary'!A:A,'DS Point summary'!F:F)</f>
        <v>0</v>
      </c>
      <c r="H40" s="19">
        <f>_xlfn.XLOOKUP(__xlnm._FilterDatabase_158[[#This Row],[SAPSA Number]],'DS Point summary'!A:A,'DS Point summary'!G:G)</f>
        <v>0</v>
      </c>
      <c r="I40" s="19" t="s">
        <v>371</v>
      </c>
      <c r="J40" s="21">
        <f>(IF(L40&gt;0,1,0)+(IF(__xlnm._FilterDatabase_158[[#This Row],[Jan2]]&gt;0,1,0))+(IF(__xlnm._FilterDatabase_158[[#This Row],[Feb2]]&gt;0,1,0))+(IF(N40&gt;0,1,0))+(IF(P40&gt;0,1,0))+(IF(Q40&gt;0,1,0))+(IF(R40&gt;0,1,0))+(IF(T40&gt;0,1,0))+(IF(U40&gt;0,1,0))+(IF(V40&gt;0,1,0))+(IF(X40&gt;0,1,0))+(IF(Y40&gt;0,1,0))+(IF(Z40&gt;0,1,0))+(IF(AA40&gt;0,1,0))+(IF(AB40&gt;0,1,0))+(IF(AC40&gt;0,1,0))+(IF(AD40&gt;0,1,0))+(IF(AE40&gt;0,1,0))+(IF(AF40&gt;0,1,0))+(IF(AH40&gt;0,1,0))+(IF(AG40&gt;0,1,0))+(IF(__xlnm._FilterDatabase_158[[#This Row],[Apr2]]&gt;0,1,0)+(IF(__xlnm._FilterDatabase_158[[#This Row],[Jun2]]&gt;0,1,0))))</f>
        <v>0</v>
      </c>
      <c r="K40" s="22">
        <f t="shared" si="2"/>
        <v>0</v>
      </c>
      <c r="L40" s="23">
        <v>0</v>
      </c>
      <c r="M40" s="23">
        <v>0</v>
      </c>
      <c r="N40" s="24">
        <v>0</v>
      </c>
      <c r="O40" s="24">
        <v>0</v>
      </c>
      <c r="P40" s="23">
        <v>0</v>
      </c>
      <c r="Q40" s="23">
        <v>0</v>
      </c>
      <c r="R40" s="24">
        <v>0</v>
      </c>
      <c r="S40" s="24">
        <v>0</v>
      </c>
      <c r="T40" s="23">
        <v>0</v>
      </c>
      <c r="U40" s="23">
        <v>0</v>
      </c>
      <c r="V40" s="24">
        <v>0</v>
      </c>
      <c r="W40" s="24">
        <v>0</v>
      </c>
      <c r="X40" s="23">
        <v>0</v>
      </c>
      <c r="Y40" s="23">
        <v>0</v>
      </c>
      <c r="Z40" s="84">
        <v>0</v>
      </c>
      <c r="AA40" s="84">
        <v>0</v>
      </c>
      <c r="AB40" s="83">
        <v>0</v>
      </c>
      <c r="AC40" s="83">
        <v>0</v>
      </c>
      <c r="AD40" s="84">
        <v>0</v>
      </c>
      <c r="AE40" s="84">
        <v>0</v>
      </c>
      <c r="AF40" s="23">
        <v>0</v>
      </c>
      <c r="AG40" s="23">
        <v>0</v>
      </c>
      <c r="AH40" s="24">
        <v>0</v>
      </c>
      <c r="AI40" s="24">
        <v>0</v>
      </c>
    </row>
    <row r="41" spans="1:35" x14ac:dyDescent="0.25">
      <c r="A41" s="17">
        <f t="shared" si="3"/>
        <v>10</v>
      </c>
      <c r="B41" s="100"/>
      <c r="C41" s="100">
        <f>_xlfn.XLOOKUP(__xlnm._FilterDatabase_158[[#This Row],[SAPSA Number]],Table1[SAPSA number],Table1[Paid up])</f>
        <v>0</v>
      </c>
      <c r="D41" s="39">
        <f>_xlfn.XLOOKUP(__xlnm._FilterDatabase_158[[#This Row],[SAPSA Number]],'DS Point summary'!A:A,'DS Point summary'!C:C)</f>
        <v>0</v>
      </c>
      <c r="E41" s="39">
        <f>_xlfn.XLOOKUP(__xlnm._FilterDatabase_158[[#This Row],[SAPSA Number]],'DS Point summary'!A:A,'DS Point summary'!D:D)</f>
        <v>0</v>
      </c>
      <c r="F41" s="28">
        <f>_xlfn.XLOOKUP(__xlnm._FilterDatabase_158[[#This Row],[SAPSA Number]],'DS Point summary'!A:A,'DS Point summary'!E:E)</f>
        <v>0</v>
      </c>
      <c r="G41" s="17">
        <f>_xlfn.XLOOKUP(__xlnm._FilterDatabase_158[[#This Row],[SAPSA Number]],'DS Point summary'!A:A,'DS Point summary'!F:F)</f>
        <v>0</v>
      </c>
      <c r="H41" s="19">
        <f>_xlfn.XLOOKUP(__xlnm._FilterDatabase_158[[#This Row],[SAPSA Number]],'DS Point summary'!A:A,'DS Point summary'!G:G)</f>
        <v>0</v>
      </c>
      <c r="I41" s="19" t="s">
        <v>371</v>
      </c>
      <c r="J41" s="21">
        <f>(IF(L41&gt;0,1,0)+(IF(__xlnm._FilterDatabase_158[[#This Row],[Jan2]]&gt;0,1,0))+(IF(__xlnm._FilterDatabase_158[[#This Row],[Feb2]]&gt;0,1,0))+(IF(N41&gt;0,1,0))+(IF(P41&gt;0,1,0))+(IF(Q41&gt;0,1,0))+(IF(R41&gt;0,1,0))+(IF(T41&gt;0,1,0))+(IF(U41&gt;0,1,0))+(IF(V41&gt;0,1,0))+(IF(X41&gt;0,1,0))+(IF(Y41&gt;0,1,0))+(IF(Z41&gt;0,1,0))+(IF(AA41&gt;0,1,0))+(IF(AB41&gt;0,1,0))+(IF(AC41&gt;0,1,0))+(IF(AD41&gt;0,1,0))+(IF(AE41&gt;0,1,0))+(IF(AF41&gt;0,1,0))+(IF(AH41&gt;0,1,0))+(IF(AG41&gt;0,1,0))+(IF(__xlnm._FilterDatabase_158[[#This Row],[Apr2]]&gt;0,1,0)+(IF(__xlnm._FilterDatabase_158[[#This Row],[Jun2]]&gt;0,1,0))))</f>
        <v>0</v>
      </c>
      <c r="K41" s="22">
        <f t="shared" si="2"/>
        <v>0</v>
      </c>
      <c r="L41" s="23">
        <v>0</v>
      </c>
      <c r="M41" s="23">
        <v>0</v>
      </c>
      <c r="N41" s="24">
        <v>0</v>
      </c>
      <c r="O41" s="24">
        <v>0</v>
      </c>
      <c r="P41" s="23">
        <v>0</v>
      </c>
      <c r="Q41" s="23">
        <v>0</v>
      </c>
      <c r="R41" s="24">
        <v>0</v>
      </c>
      <c r="S41" s="24">
        <v>0</v>
      </c>
      <c r="T41" s="23">
        <v>0</v>
      </c>
      <c r="U41" s="23">
        <v>0</v>
      </c>
      <c r="V41" s="24">
        <v>0</v>
      </c>
      <c r="W41" s="24">
        <v>0</v>
      </c>
      <c r="X41" s="23">
        <v>0</v>
      </c>
      <c r="Y41" s="23">
        <v>0</v>
      </c>
      <c r="Z41" s="84">
        <v>0</v>
      </c>
      <c r="AA41" s="84">
        <v>0</v>
      </c>
      <c r="AB41" s="83">
        <v>0</v>
      </c>
      <c r="AC41" s="83">
        <v>0</v>
      </c>
      <c r="AD41" s="84">
        <v>0</v>
      </c>
      <c r="AE41" s="84">
        <v>0</v>
      </c>
      <c r="AF41" s="23">
        <v>0</v>
      </c>
      <c r="AG41" s="23">
        <v>0</v>
      </c>
      <c r="AH41" s="24">
        <v>0</v>
      </c>
      <c r="AI41" s="24">
        <v>0</v>
      </c>
    </row>
    <row r="42" spans="1:35" x14ac:dyDescent="0.25">
      <c r="A42" s="17">
        <f t="shared" si="3"/>
        <v>10</v>
      </c>
      <c r="B42" s="100"/>
      <c r="C42" s="100">
        <f>_xlfn.XLOOKUP(__xlnm._FilterDatabase_158[[#This Row],[SAPSA Number]],Table1[SAPSA number],Table1[Paid up])</f>
        <v>0</v>
      </c>
      <c r="D42" s="39">
        <f>_xlfn.XLOOKUP(__xlnm._FilterDatabase_158[[#This Row],[SAPSA Number]],'DS Point summary'!A:A,'DS Point summary'!C:C)</f>
        <v>0</v>
      </c>
      <c r="E42" s="39">
        <f>_xlfn.XLOOKUP(__xlnm._FilterDatabase_158[[#This Row],[SAPSA Number]],'DS Point summary'!A:A,'DS Point summary'!D:D)</f>
        <v>0</v>
      </c>
      <c r="F42" s="28">
        <f>_xlfn.XLOOKUP(__xlnm._FilterDatabase_158[[#This Row],[SAPSA Number]],'DS Point summary'!A:A,'DS Point summary'!E:E)</f>
        <v>0</v>
      </c>
      <c r="G42" s="17">
        <f>_xlfn.XLOOKUP(__xlnm._FilterDatabase_158[[#This Row],[SAPSA Number]],'DS Point summary'!A:A,'DS Point summary'!F:F)</f>
        <v>0</v>
      </c>
      <c r="H42" s="19">
        <f>_xlfn.XLOOKUP(__xlnm._FilterDatabase_158[[#This Row],[SAPSA Number]],'DS Point summary'!A:A,'DS Point summary'!G:G)</f>
        <v>0</v>
      </c>
      <c r="I42" s="19" t="s">
        <v>371</v>
      </c>
      <c r="J42" s="21">
        <f>(IF(L42&gt;0,1,0)+(IF(__xlnm._FilterDatabase_158[[#This Row],[Jan2]]&gt;0,1,0))+(IF(__xlnm._FilterDatabase_158[[#This Row],[Feb2]]&gt;0,1,0))+(IF(N42&gt;0,1,0))+(IF(P42&gt;0,1,0))+(IF(Q42&gt;0,1,0))+(IF(R42&gt;0,1,0))+(IF(T42&gt;0,1,0))+(IF(U42&gt;0,1,0))+(IF(V42&gt;0,1,0))+(IF(X42&gt;0,1,0))+(IF(Y42&gt;0,1,0))+(IF(Z42&gt;0,1,0))+(IF(AA42&gt;0,1,0))+(IF(AB42&gt;0,1,0))+(IF(AC42&gt;0,1,0))+(IF(AD42&gt;0,1,0))+(IF(AE42&gt;0,1,0))+(IF(AF42&gt;0,1,0))+(IF(AH42&gt;0,1,0))+(IF(AG42&gt;0,1,0))+(IF(__xlnm._FilterDatabase_158[[#This Row],[Apr2]]&gt;0,1,0)+(IF(__xlnm._FilterDatabase_158[[#This Row],[Jun2]]&gt;0,1,0))))</f>
        <v>0</v>
      </c>
      <c r="K42" s="22">
        <f t="shared" si="2"/>
        <v>0</v>
      </c>
      <c r="L42" s="23">
        <v>0</v>
      </c>
      <c r="M42" s="23">
        <v>0</v>
      </c>
      <c r="N42" s="24">
        <v>0</v>
      </c>
      <c r="O42" s="24">
        <v>0</v>
      </c>
      <c r="P42" s="23">
        <v>0</v>
      </c>
      <c r="Q42" s="23">
        <v>0</v>
      </c>
      <c r="R42" s="24">
        <v>0</v>
      </c>
      <c r="S42" s="24">
        <v>0</v>
      </c>
      <c r="T42" s="23">
        <v>0</v>
      </c>
      <c r="U42" s="23">
        <v>0</v>
      </c>
      <c r="V42" s="24">
        <v>0</v>
      </c>
      <c r="W42" s="24">
        <v>0</v>
      </c>
      <c r="X42" s="23">
        <v>0</v>
      </c>
      <c r="Y42" s="23">
        <v>0</v>
      </c>
      <c r="Z42" s="84">
        <v>0</v>
      </c>
      <c r="AA42" s="84">
        <v>0</v>
      </c>
      <c r="AB42" s="83">
        <v>0</v>
      </c>
      <c r="AC42" s="83">
        <v>0</v>
      </c>
      <c r="AD42" s="84">
        <v>0</v>
      </c>
      <c r="AE42" s="84">
        <v>0</v>
      </c>
      <c r="AF42" s="23">
        <v>0</v>
      </c>
      <c r="AG42" s="23">
        <v>0</v>
      </c>
      <c r="AH42" s="24">
        <v>0</v>
      </c>
      <c r="AI42" s="24">
        <v>0</v>
      </c>
    </row>
    <row r="43" spans="1:35" x14ac:dyDescent="0.25">
      <c r="A43" s="17">
        <f t="shared" si="3"/>
        <v>10</v>
      </c>
      <c r="B43" s="100"/>
      <c r="C43" s="100">
        <f>_xlfn.XLOOKUP(__xlnm._FilterDatabase_158[[#This Row],[SAPSA Number]],Table1[SAPSA number],Table1[Paid up])</f>
        <v>0</v>
      </c>
      <c r="D43" s="39">
        <f>_xlfn.XLOOKUP(__xlnm._FilterDatabase_158[[#This Row],[SAPSA Number]],'DS Point summary'!A:A,'DS Point summary'!C:C)</f>
        <v>0</v>
      </c>
      <c r="E43" s="39">
        <f>_xlfn.XLOOKUP(__xlnm._FilterDatabase_158[[#This Row],[SAPSA Number]],'DS Point summary'!A:A,'DS Point summary'!D:D)</f>
        <v>0</v>
      </c>
      <c r="F43" s="28">
        <f>_xlfn.XLOOKUP(__xlnm._FilterDatabase_158[[#This Row],[SAPSA Number]],'DS Point summary'!A:A,'DS Point summary'!E:E)</f>
        <v>0</v>
      </c>
      <c r="G43" s="17">
        <f>_xlfn.XLOOKUP(__xlnm._FilterDatabase_158[[#This Row],[SAPSA Number]],'DS Point summary'!A:A,'DS Point summary'!F:F)</f>
        <v>0</v>
      </c>
      <c r="H43" s="19">
        <f>_xlfn.XLOOKUP(__xlnm._FilterDatabase_158[[#This Row],[SAPSA Number]],'DS Point summary'!A:A,'DS Point summary'!G:G)</f>
        <v>0</v>
      </c>
      <c r="I43" s="19" t="s">
        <v>371</v>
      </c>
      <c r="J43" s="21">
        <f>(IF(L43&gt;0,1,0)+(IF(__xlnm._FilterDatabase_158[[#This Row],[Jan2]]&gt;0,1,0))+(IF(__xlnm._FilterDatabase_158[[#This Row],[Feb2]]&gt;0,1,0))+(IF(N43&gt;0,1,0))+(IF(P43&gt;0,1,0))+(IF(Q43&gt;0,1,0))+(IF(R43&gt;0,1,0))+(IF(T43&gt;0,1,0))+(IF(U43&gt;0,1,0))+(IF(V43&gt;0,1,0))+(IF(X43&gt;0,1,0))+(IF(Y43&gt;0,1,0))+(IF(Z43&gt;0,1,0))+(IF(AA43&gt;0,1,0))+(IF(AB43&gt;0,1,0))+(IF(AC43&gt;0,1,0))+(IF(AD43&gt;0,1,0))+(IF(AE43&gt;0,1,0))+(IF(AF43&gt;0,1,0))+(IF(AH43&gt;0,1,0))+(IF(AG43&gt;0,1,0))+(IF(__xlnm._FilterDatabase_158[[#This Row],[Apr2]]&gt;0,1,0)+(IF(__xlnm._FilterDatabase_158[[#This Row],[Jun2]]&gt;0,1,0))))</f>
        <v>0</v>
      </c>
      <c r="K43" s="22">
        <f t="shared" si="2"/>
        <v>0</v>
      </c>
      <c r="L43" s="23">
        <v>0</v>
      </c>
      <c r="M43" s="23">
        <v>0</v>
      </c>
      <c r="N43" s="24">
        <v>0</v>
      </c>
      <c r="O43" s="24">
        <v>0</v>
      </c>
      <c r="P43" s="23">
        <v>0</v>
      </c>
      <c r="Q43" s="23">
        <v>0</v>
      </c>
      <c r="R43" s="24">
        <v>0</v>
      </c>
      <c r="S43" s="24">
        <v>0</v>
      </c>
      <c r="T43" s="23">
        <v>0</v>
      </c>
      <c r="U43" s="23">
        <v>0</v>
      </c>
      <c r="V43" s="24">
        <v>0</v>
      </c>
      <c r="W43" s="24">
        <v>0</v>
      </c>
      <c r="X43" s="23">
        <v>0</v>
      </c>
      <c r="Y43" s="23">
        <v>0</v>
      </c>
      <c r="Z43" s="84">
        <v>0</v>
      </c>
      <c r="AA43" s="84">
        <v>0</v>
      </c>
      <c r="AB43" s="83">
        <v>0</v>
      </c>
      <c r="AC43" s="83">
        <v>0</v>
      </c>
      <c r="AD43" s="84">
        <v>0</v>
      </c>
      <c r="AE43" s="84">
        <v>0</v>
      </c>
      <c r="AF43" s="23">
        <v>0</v>
      </c>
      <c r="AG43" s="23">
        <v>0</v>
      </c>
      <c r="AH43" s="24">
        <v>0</v>
      </c>
      <c r="AI43" s="24">
        <v>0</v>
      </c>
    </row>
    <row r="44" spans="1:35" x14ac:dyDescent="0.25">
      <c r="A44" s="17">
        <f t="shared" si="3"/>
        <v>10</v>
      </c>
      <c r="B44" s="100"/>
      <c r="C44" s="100">
        <f>_xlfn.XLOOKUP(__xlnm._FilterDatabase_158[[#This Row],[SAPSA Number]],Table1[SAPSA number],Table1[Paid up])</f>
        <v>0</v>
      </c>
      <c r="D44" s="39">
        <f>_xlfn.XLOOKUP(__xlnm._FilterDatabase_158[[#This Row],[SAPSA Number]],'DS Point summary'!A:A,'DS Point summary'!C:C)</f>
        <v>0</v>
      </c>
      <c r="E44" s="39">
        <f>_xlfn.XLOOKUP(__xlnm._FilterDatabase_158[[#This Row],[SAPSA Number]],'DS Point summary'!A:A,'DS Point summary'!D:D)</f>
        <v>0</v>
      </c>
      <c r="F44" s="28">
        <f>_xlfn.XLOOKUP(__xlnm._FilterDatabase_158[[#This Row],[SAPSA Number]],'DS Point summary'!A:A,'DS Point summary'!E:E)</f>
        <v>0</v>
      </c>
      <c r="G44" s="17">
        <f>_xlfn.XLOOKUP(__xlnm._FilterDatabase_158[[#This Row],[SAPSA Number]],'DS Point summary'!A:A,'DS Point summary'!F:F)</f>
        <v>0</v>
      </c>
      <c r="H44" s="19">
        <f>_xlfn.XLOOKUP(__xlnm._FilterDatabase_158[[#This Row],[SAPSA Number]],'DS Point summary'!A:A,'DS Point summary'!G:G)</f>
        <v>0</v>
      </c>
      <c r="I44" s="19" t="s">
        <v>371</v>
      </c>
      <c r="J44" s="21">
        <f>(IF(L44&gt;0,1,0)+(IF(__xlnm._FilterDatabase_158[[#This Row],[Jan2]]&gt;0,1,0))+(IF(__xlnm._FilterDatabase_158[[#This Row],[Feb2]]&gt;0,1,0))+(IF(N44&gt;0,1,0))+(IF(P44&gt;0,1,0))+(IF(Q44&gt;0,1,0))+(IF(R44&gt;0,1,0))+(IF(T44&gt;0,1,0))+(IF(U44&gt;0,1,0))+(IF(V44&gt;0,1,0))+(IF(X44&gt;0,1,0))+(IF(Y44&gt;0,1,0))+(IF(Z44&gt;0,1,0))+(IF(AA44&gt;0,1,0))+(IF(AB44&gt;0,1,0))+(IF(AC44&gt;0,1,0))+(IF(AD44&gt;0,1,0))+(IF(AE44&gt;0,1,0))+(IF(AF44&gt;0,1,0))+(IF(AH44&gt;0,1,0))+(IF(AG44&gt;0,1,0))+(IF(__xlnm._FilterDatabase_158[[#This Row],[Apr2]]&gt;0,1,0)+(IF(__xlnm._FilterDatabase_158[[#This Row],[Jun2]]&gt;0,1,0))))</f>
        <v>0</v>
      </c>
      <c r="K44" s="22">
        <f t="shared" si="2"/>
        <v>0</v>
      </c>
      <c r="L44" s="23">
        <v>0</v>
      </c>
      <c r="M44" s="23">
        <v>0</v>
      </c>
      <c r="N44" s="24">
        <v>0</v>
      </c>
      <c r="O44" s="24">
        <v>0</v>
      </c>
      <c r="P44" s="23">
        <v>0</v>
      </c>
      <c r="Q44" s="23">
        <v>0</v>
      </c>
      <c r="R44" s="24">
        <v>0</v>
      </c>
      <c r="S44" s="24">
        <v>0</v>
      </c>
      <c r="T44" s="23">
        <v>0</v>
      </c>
      <c r="U44" s="23">
        <v>0</v>
      </c>
      <c r="V44" s="24">
        <v>0</v>
      </c>
      <c r="W44" s="24">
        <v>0</v>
      </c>
      <c r="X44" s="23">
        <v>0</v>
      </c>
      <c r="Y44" s="23">
        <v>0</v>
      </c>
      <c r="Z44" s="84">
        <v>0</v>
      </c>
      <c r="AA44" s="84">
        <v>0</v>
      </c>
      <c r="AB44" s="83">
        <v>0</v>
      </c>
      <c r="AC44" s="83">
        <v>0</v>
      </c>
      <c r="AD44" s="84">
        <v>0</v>
      </c>
      <c r="AE44" s="84">
        <v>0</v>
      </c>
      <c r="AF44" s="23">
        <v>0</v>
      </c>
      <c r="AG44" s="23">
        <v>0</v>
      </c>
      <c r="AH44" s="24">
        <v>0</v>
      </c>
      <c r="AI44" s="24">
        <v>0</v>
      </c>
    </row>
    <row r="45" spans="1:35" x14ac:dyDescent="0.25">
      <c r="A45" s="17">
        <f t="shared" si="3"/>
        <v>10</v>
      </c>
      <c r="B45" s="100"/>
      <c r="C45" s="100">
        <f>_xlfn.XLOOKUP(__xlnm._FilterDatabase_158[[#This Row],[SAPSA Number]],Table1[SAPSA number],Table1[Paid up])</f>
        <v>0</v>
      </c>
      <c r="D45" s="39">
        <f>_xlfn.XLOOKUP(__xlnm._FilterDatabase_158[[#This Row],[SAPSA Number]],'DS Point summary'!A:A,'DS Point summary'!C:C)</f>
        <v>0</v>
      </c>
      <c r="E45" s="39">
        <f>_xlfn.XLOOKUP(__xlnm._FilterDatabase_158[[#This Row],[SAPSA Number]],'DS Point summary'!A:A,'DS Point summary'!D:D)</f>
        <v>0</v>
      </c>
      <c r="F45" s="28">
        <f>_xlfn.XLOOKUP(__xlnm._FilterDatabase_158[[#This Row],[SAPSA Number]],'DS Point summary'!A:A,'DS Point summary'!E:E)</f>
        <v>0</v>
      </c>
      <c r="G45" s="17">
        <f>_xlfn.XLOOKUP(__xlnm._FilterDatabase_158[[#This Row],[SAPSA Number]],'DS Point summary'!A:A,'DS Point summary'!F:F)</f>
        <v>0</v>
      </c>
      <c r="H45" s="19">
        <f>_xlfn.XLOOKUP(__xlnm._FilterDatabase_158[[#This Row],[SAPSA Number]],'DS Point summary'!A:A,'DS Point summary'!G:G)</f>
        <v>0</v>
      </c>
      <c r="I45" s="19" t="s">
        <v>371</v>
      </c>
      <c r="J45" s="21">
        <f>(IF(L45&gt;0,1,0)+(IF(__xlnm._FilterDatabase_158[[#This Row],[Jan2]]&gt;0,1,0))+(IF(__xlnm._FilterDatabase_158[[#This Row],[Feb2]]&gt;0,1,0))+(IF(N45&gt;0,1,0))+(IF(P45&gt;0,1,0))+(IF(Q45&gt;0,1,0))+(IF(R45&gt;0,1,0))+(IF(T45&gt;0,1,0))+(IF(U45&gt;0,1,0))+(IF(V45&gt;0,1,0))+(IF(X45&gt;0,1,0))+(IF(Y45&gt;0,1,0))+(IF(Z45&gt;0,1,0))+(IF(AA45&gt;0,1,0))+(IF(AB45&gt;0,1,0))+(IF(AC45&gt;0,1,0))+(IF(AD45&gt;0,1,0))+(IF(AE45&gt;0,1,0))+(IF(AF45&gt;0,1,0))+(IF(AH45&gt;0,1,0))+(IF(AG45&gt;0,1,0))+(IF(__xlnm._FilterDatabase_158[[#This Row],[Apr2]]&gt;0,1,0)+(IF(__xlnm._FilterDatabase_158[[#This Row],[Jun2]]&gt;0,1,0))))</f>
        <v>0</v>
      </c>
      <c r="K45" s="22">
        <f t="shared" si="2"/>
        <v>0</v>
      </c>
      <c r="L45" s="23">
        <v>0</v>
      </c>
      <c r="M45" s="23">
        <v>0</v>
      </c>
      <c r="N45" s="24">
        <v>0</v>
      </c>
      <c r="O45" s="24">
        <v>0</v>
      </c>
      <c r="P45" s="23">
        <v>0</v>
      </c>
      <c r="Q45" s="23">
        <v>0</v>
      </c>
      <c r="R45" s="24">
        <v>0</v>
      </c>
      <c r="S45" s="24">
        <v>0</v>
      </c>
      <c r="T45" s="23">
        <v>0</v>
      </c>
      <c r="U45" s="23">
        <v>0</v>
      </c>
      <c r="V45" s="24">
        <v>0</v>
      </c>
      <c r="W45" s="24">
        <v>0</v>
      </c>
      <c r="X45" s="23">
        <v>0</v>
      </c>
      <c r="Y45" s="23">
        <v>0</v>
      </c>
      <c r="Z45" s="84">
        <v>0</v>
      </c>
      <c r="AA45" s="84">
        <v>0</v>
      </c>
      <c r="AB45" s="83">
        <v>0</v>
      </c>
      <c r="AC45" s="83">
        <v>0</v>
      </c>
      <c r="AD45" s="84">
        <v>0</v>
      </c>
      <c r="AE45" s="84">
        <v>0</v>
      </c>
      <c r="AF45" s="23">
        <v>0</v>
      </c>
      <c r="AG45" s="23">
        <v>0</v>
      </c>
      <c r="AH45" s="24">
        <v>0</v>
      </c>
      <c r="AI45" s="24">
        <v>0</v>
      </c>
    </row>
    <row r="46" spans="1:35" x14ac:dyDescent="0.25">
      <c r="A46" s="17">
        <f t="shared" si="3"/>
        <v>10</v>
      </c>
      <c r="B46" s="100"/>
      <c r="C46" s="100">
        <f>_xlfn.XLOOKUP(__xlnm._FilterDatabase_158[[#This Row],[SAPSA Number]],Table1[SAPSA number],Table1[Paid up])</f>
        <v>0</v>
      </c>
      <c r="D46" s="39">
        <f>_xlfn.XLOOKUP(__xlnm._FilterDatabase_158[[#This Row],[SAPSA Number]],'DS Point summary'!A:A,'DS Point summary'!C:C)</f>
        <v>0</v>
      </c>
      <c r="E46" s="39">
        <f>_xlfn.XLOOKUP(__xlnm._FilterDatabase_158[[#This Row],[SAPSA Number]],'DS Point summary'!A:A,'DS Point summary'!D:D)</f>
        <v>0</v>
      </c>
      <c r="F46" s="28">
        <f>_xlfn.XLOOKUP(__xlnm._FilterDatabase_158[[#This Row],[SAPSA Number]],'DS Point summary'!A:A,'DS Point summary'!E:E)</f>
        <v>0</v>
      </c>
      <c r="G46" s="17">
        <f>_xlfn.XLOOKUP(__xlnm._FilterDatabase_158[[#This Row],[SAPSA Number]],'DS Point summary'!A:A,'DS Point summary'!F:F)</f>
        <v>0</v>
      </c>
      <c r="H46" s="19">
        <f>_xlfn.XLOOKUP(__xlnm._FilterDatabase_158[[#This Row],[SAPSA Number]],'DS Point summary'!A:A,'DS Point summary'!G:G)</f>
        <v>0</v>
      </c>
      <c r="I46" s="19" t="s">
        <v>371</v>
      </c>
      <c r="J46" s="21">
        <f>(IF(L46&gt;0,1,0)+(IF(__xlnm._FilterDatabase_158[[#This Row],[Jan2]]&gt;0,1,0))+(IF(__xlnm._FilterDatabase_158[[#This Row],[Feb2]]&gt;0,1,0))+(IF(N46&gt;0,1,0))+(IF(P46&gt;0,1,0))+(IF(Q46&gt;0,1,0))+(IF(R46&gt;0,1,0))+(IF(T46&gt;0,1,0))+(IF(U46&gt;0,1,0))+(IF(V46&gt;0,1,0))+(IF(X46&gt;0,1,0))+(IF(Y46&gt;0,1,0))+(IF(Z46&gt;0,1,0))+(IF(AA46&gt;0,1,0))+(IF(AB46&gt;0,1,0))+(IF(AC46&gt;0,1,0))+(IF(AD46&gt;0,1,0))+(IF(AE46&gt;0,1,0))+(IF(AF46&gt;0,1,0))+(IF(AH46&gt;0,1,0))+(IF(AG46&gt;0,1,0))+(IF(__xlnm._FilterDatabase_158[[#This Row],[Apr2]]&gt;0,1,0)+(IF(__xlnm._FilterDatabase_158[[#This Row],[Jun2]]&gt;0,1,0))))</f>
        <v>0</v>
      </c>
      <c r="K46" s="22">
        <f t="shared" si="2"/>
        <v>0</v>
      </c>
      <c r="L46" s="23">
        <v>0</v>
      </c>
      <c r="M46" s="23">
        <v>0</v>
      </c>
      <c r="N46" s="24">
        <v>0</v>
      </c>
      <c r="O46" s="24">
        <v>0</v>
      </c>
      <c r="P46" s="23">
        <v>0</v>
      </c>
      <c r="Q46" s="23">
        <v>0</v>
      </c>
      <c r="R46" s="24">
        <v>0</v>
      </c>
      <c r="S46" s="24">
        <v>0</v>
      </c>
      <c r="T46" s="23">
        <v>0</v>
      </c>
      <c r="U46" s="23">
        <v>0</v>
      </c>
      <c r="V46" s="24">
        <v>0</v>
      </c>
      <c r="W46" s="24">
        <v>0</v>
      </c>
      <c r="X46" s="23">
        <v>0</v>
      </c>
      <c r="Y46" s="23">
        <v>0</v>
      </c>
      <c r="Z46" s="84">
        <v>0</v>
      </c>
      <c r="AA46" s="84">
        <v>0</v>
      </c>
      <c r="AB46" s="83">
        <v>0</v>
      </c>
      <c r="AC46" s="83">
        <v>0</v>
      </c>
      <c r="AD46" s="84">
        <v>0</v>
      </c>
      <c r="AE46" s="84">
        <v>0</v>
      </c>
      <c r="AF46" s="23">
        <v>0</v>
      </c>
      <c r="AG46" s="23">
        <v>0</v>
      </c>
      <c r="AH46" s="24">
        <v>0</v>
      </c>
      <c r="AI46" s="24">
        <v>0</v>
      </c>
    </row>
    <row r="47" spans="1:35" x14ac:dyDescent="0.25">
      <c r="A47" s="17">
        <f t="shared" si="3"/>
        <v>10</v>
      </c>
      <c r="B47" s="100"/>
      <c r="C47" s="100">
        <f>_xlfn.XLOOKUP(__xlnm._FilterDatabase_158[[#This Row],[SAPSA Number]],Table1[SAPSA number],Table1[Paid up])</f>
        <v>0</v>
      </c>
      <c r="D47" s="39">
        <f>_xlfn.XLOOKUP(__xlnm._FilterDatabase_158[[#This Row],[SAPSA Number]],'DS Point summary'!A:A,'DS Point summary'!C:C)</f>
        <v>0</v>
      </c>
      <c r="E47" s="39">
        <f>_xlfn.XLOOKUP(__xlnm._FilterDatabase_158[[#This Row],[SAPSA Number]],'DS Point summary'!A:A,'DS Point summary'!D:D)</f>
        <v>0</v>
      </c>
      <c r="F47" s="28">
        <f>_xlfn.XLOOKUP(__xlnm._FilterDatabase_158[[#This Row],[SAPSA Number]],'DS Point summary'!A:A,'DS Point summary'!E:E)</f>
        <v>0</v>
      </c>
      <c r="G47" s="17">
        <f>_xlfn.XLOOKUP(__xlnm._FilterDatabase_158[[#This Row],[SAPSA Number]],'DS Point summary'!A:A,'DS Point summary'!F:F)</f>
        <v>0</v>
      </c>
      <c r="H47" s="19">
        <f>_xlfn.XLOOKUP(__xlnm._FilterDatabase_158[[#This Row],[SAPSA Number]],'DS Point summary'!A:A,'DS Point summary'!G:G)</f>
        <v>0</v>
      </c>
      <c r="I47" s="19" t="s">
        <v>371</v>
      </c>
      <c r="J47" s="21">
        <f>(IF(L47&gt;0,1,0)+(IF(__xlnm._FilterDatabase_158[[#This Row],[Jan2]]&gt;0,1,0))+(IF(__xlnm._FilterDatabase_158[[#This Row],[Feb2]]&gt;0,1,0))+(IF(N47&gt;0,1,0))+(IF(P47&gt;0,1,0))+(IF(Q47&gt;0,1,0))+(IF(R47&gt;0,1,0))+(IF(T47&gt;0,1,0))+(IF(U47&gt;0,1,0))+(IF(V47&gt;0,1,0))+(IF(X47&gt;0,1,0))+(IF(Y47&gt;0,1,0))+(IF(Z47&gt;0,1,0))+(IF(AA47&gt;0,1,0))+(IF(AB47&gt;0,1,0))+(IF(AC47&gt;0,1,0))+(IF(AD47&gt;0,1,0))+(IF(AE47&gt;0,1,0))+(IF(AF47&gt;0,1,0))+(IF(AH47&gt;0,1,0))+(IF(AG47&gt;0,1,0))+(IF(__xlnm._FilterDatabase_158[[#This Row],[Apr2]]&gt;0,1,0)+(IF(__xlnm._FilterDatabase_158[[#This Row],[Jun2]]&gt;0,1,0))))</f>
        <v>0</v>
      </c>
      <c r="K47" s="22">
        <f t="shared" si="2"/>
        <v>0</v>
      </c>
      <c r="L47" s="23">
        <v>0</v>
      </c>
      <c r="M47" s="23">
        <v>0</v>
      </c>
      <c r="N47" s="24">
        <v>0</v>
      </c>
      <c r="O47" s="24">
        <v>0</v>
      </c>
      <c r="P47" s="23">
        <v>0</v>
      </c>
      <c r="Q47" s="23">
        <v>0</v>
      </c>
      <c r="R47" s="24">
        <v>0</v>
      </c>
      <c r="S47" s="24">
        <v>0</v>
      </c>
      <c r="T47" s="23">
        <v>0</v>
      </c>
      <c r="U47" s="23">
        <v>0</v>
      </c>
      <c r="V47" s="24">
        <v>0</v>
      </c>
      <c r="W47" s="24">
        <v>0</v>
      </c>
      <c r="X47" s="23">
        <v>0</v>
      </c>
      <c r="Y47" s="23">
        <v>0</v>
      </c>
      <c r="Z47" s="84">
        <v>0</v>
      </c>
      <c r="AA47" s="84">
        <v>0</v>
      </c>
      <c r="AB47" s="83">
        <v>0</v>
      </c>
      <c r="AC47" s="83">
        <v>0</v>
      </c>
      <c r="AD47" s="84">
        <v>0</v>
      </c>
      <c r="AE47" s="84">
        <v>0</v>
      </c>
      <c r="AF47" s="23">
        <v>0</v>
      </c>
      <c r="AG47" s="23">
        <v>0</v>
      </c>
      <c r="AH47" s="24">
        <v>0</v>
      </c>
      <c r="AI47" s="24">
        <v>0</v>
      </c>
    </row>
    <row r="48" spans="1:35" x14ac:dyDescent="0.25">
      <c r="A48" s="17">
        <f t="shared" si="3"/>
        <v>10</v>
      </c>
      <c r="B48" s="101"/>
      <c r="C48" s="100">
        <f>_xlfn.XLOOKUP(__xlnm._FilterDatabase_158[[#This Row],[SAPSA Number]],Table1[SAPSA number],Table1[Paid up])</f>
        <v>0</v>
      </c>
      <c r="D48" s="39">
        <f>_xlfn.XLOOKUP(__xlnm._FilterDatabase_158[[#This Row],[SAPSA Number]],'DS Point summary'!A:A,'DS Point summary'!C:C)</f>
        <v>0</v>
      </c>
      <c r="E48" s="39">
        <f>_xlfn.XLOOKUP(__xlnm._FilterDatabase_158[[#This Row],[SAPSA Number]],'DS Point summary'!A:A,'DS Point summary'!D:D)</f>
        <v>0</v>
      </c>
      <c r="F48" s="28">
        <f>_xlfn.XLOOKUP(__xlnm._FilterDatabase_158[[#This Row],[SAPSA Number]],'DS Point summary'!A:A,'DS Point summary'!E:E)</f>
        <v>0</v>
      </c>
      <c r="G48" s="17"/>
      <c r="H48" s="19">
        <f>_xlfn.XLOOKUP(__xlnm._FilterDatabase_158[[#This Row],[SAPSA Number]],'DS Point summary'!A:A,'DS Point summary'!G:G)</f>
        <v>0</v>
      </c>
      <c r="I48" s="19" t="s">
        <v>371</v>
      </c>
      <c r="J48" s="21">
        <f>(IF(L48&gt;0,1,0)+(IF(__xlnm._FilterDatabase_158[[#This Row],[Jan2]]&gt;0,1,0))+(IF(__xlnm._FilterDatabase_158[[#This Row],[Feb2]]&gt;0,1,0))+(IF(N48&gt;0,1,0))+(IF(P48&gt;0,1,0))+(IF(Q48&gt;0,1,0))+(IF(R48&gt;0,1,0))+(IF(T48&gt;0,1,0))+(IF(U48&gt;0,1,0))+(IF(V48&gt;0,1,0))+(IF(X48&gt;0,1,0))+(IF(Y48&gt;0,1,0))+(IF(Z48&gt;0,1,0))+(IF(AA48&gt;0,1,0))+(IF(AB48&gt;0,1,0))+(IF(AC48&gt;0,1,0))+(IF(AD48&gt;0,1,0))+(IF(AE48&gt;0,1,0))+(IF(AF48&gt;0,1,0))+(IF(AH48&gt;0,1,0))+(IF(AG48&gt;0,1,0))+(IF(__xlnm._FilterDatabase_158[[#This Row],[Apr2]]&gt;0,1,0)+(IF(__xlnm._FilterDatabase_158[[#This Row],[Jun2]]&gt;0,1,0))))</f>
        <v>0</v>
      </c>
      <c r="K48" s="22">
        <f t="shared" si="2"/>
        <v>0</v>
      </c>
      <c r="L48" s="23">
        <v>0</v>
      </c>
      <c r="M48" s="23">
        <v>0</v>
      </c>
      <c r="N48" s="24">
        <v>0</v>
      </c>
      <c r="O48" s="24">
        <v>0</v>
      </c>
      <c r="P48" s="23">
        <v>0</v>
      </c>
      <c r="Q48" s="23">
        <v>0</v>
      </c>
      <c r="R48" s="24">
        <v>0</v>
      </c>
      <c r="S48" s="24">
        <v>0</v>
      </c>
      <c r="T48" s="23">
        <v>0</v>
      </c>
      <c r="U48" s="23">
        <v>0</v>
      </c>
      <c r="V48" s="24">
        <v>0</v>
      </c>
      <c r="W48" s="24">
        <v>0</v>
      </c>
      <c r="X48" s="23">
        <v>0</v>
      </c>
      <c r="Y48" s="23">
        <v>0</v>
      </c>
      <c r="Z48" s="84">
        <v>0</v>
      </c>
      <c r="AA48" s="84">
        <v>0</v>
      </c>
      <c r="AB48" s="83">
        <v>0</v>
      </c>
      <c r="AC48" s="83">
        <v>0</v>
      </c>
      <c r="AD48" s="84">
        <v>0</v>
      </c>
      <c r="AE48" s="84">
        <v>0</v>
      </c>
      <c r="AF48" s="23">
        <v>0</v>
      </c>
      <c r="AG48" s="23">
        <v>0</v>
      </c>
      <c r="AH48" s="24">
        <v>0</v>
      </c>
      <c r="AI48" s="24">
        <v>0</v>
      </c>
    </row>
    <row r="49" spans="1:35" x14ac:dyDescent="0.25">
      <c r="A49" s="17">
        <f t="shared" si="3"/>
        <v>10</v>
      </c>
      <c r="B49" s="101">
        <v>7271</v>
      </c>
      <c r="C49" s="100" t="str">
        <f>_xlfn.XLOOKUP(__xlnm._FilterDatabase_158[[#This Row],[SAPSA Number]],Table1[SAPSA number],Table1[Paid up])</f>
        <v>Y</v>
      </c>
      <c r="D49" s="39" t="str">
        <f>_xlfn.XLOOKUP(__xlnm._FilterDatabase_158[[#This Row],[SAPSA Number]],'DS Point summary'!A:A,'DS Point summary'!C:C)</f>
        <v>Johan</v>
      </c>
      <c r="E49" s="39" t="str">
        <f>_xlfn.XLOOKUP(__xlnm._FilterDatabase_158[[#This Row],[SAPSA Number]],'DS Point summary'!A:A,'DS Point summary'!D:D)</f>
        <v>Jacobs</v>
      </c>
      <c r="F49" s="28" t="str">
        <f>_xlfn.XLOOKUP(__xlnm._FilterDatabase_158[[#This Row],[SAPSA Number]],'DS Point summary'!A:A,'DS Point summary'!E:E)</f>
        <v>J</v>
      </c>
      <c r="G49" s="17"/>
      <c r="H49" s="19">
        <f ca="1">_xlfn.XLOOKUP(__xlnm._FilterDatabase_158[[#This Row],[SAPSA Number]],'DS Point summary'!A:A,'DS Point summary'!G:G)</f>
        <v>45</v>
      </c>
      <c r="I49" s="19" t="s">
        <v>371</v>
      </c>
      <c r="J49" s="21">
        <f>(IF(L49&gt;0,1,0)+(IF(__xlnm._FilterDatabase_158[[#This Row],[Jan2]]&gt;0,1,0))+(IF(__xlnm._FilterDatabase_158[[#This Row],[Feb2]]&gt;0,1,0))+(IF(N49&gt;0,1,0))+(IF(P49&gt;0,1,0))+(IF(Q49&gt;0,1,0))+(IF(R49&gt;0,1,0))+(IF(T49&gt;0,1,0))+(IF(U49&gt;0,1,0))+(IF(V49&gt;0,1,0))+(IF(X49&gt;0,1,0))+(IF(Y49&gt;0,1,0))+(IF(Z49&gt;0,1,0))+(IF(AA49&gt;0,1,0))+(IF(AB49&gt;0,1,0))+(IF(AC49&gt;0,1,0))+(IF(AD49&gt;0,1,0))+(IF(AE49&gt;0,1,0))+(IF(AF49&gt;0,1,0))+(IF(AH49&gt;0,1,0))+(IF(AG49&gt;0,1,0))+(IF(__xlnm._FilterDatabase_158[[#This Row],[Apr2]]&gt;0,1,0)+(IF(__xlnm._FilterDatabase_158[[#This Row],[Jun2]]&gt;0,1,0))))</f>
        <v>0</v>
      </c>
      <c r="K49" s="22">
        <f t="shared" si="2"/>
        <v>0</v>
      </c>
      <c r="L49" s="23">
        <v>0</v>
      </c>
      <c r="M49" s="23">
        <v>0</v>
      </c>
      <c r="N49" s="24">
        <v>0</v>
      </c>
      <c r="O49" s="24">
        <v>0</v>
      </c>
      <c r="P49" s="23">
        <v>0</v>
      </c>
      <c r="Q49" s="23">
        <v>0</v>
      </c>
      <c r="R49" s="24">
        <v>0</v>
      </c>
      <c r="S49" s="24">
        <v>0</v>
      </c>
      <c r="T49" s="23">
        <v>0</v>
      </c>
      <c r="U49" s="23">
        <v>0</v>
      </c>
      <c r="V49" s="24">
        <v>0</v>
      </c>
      <c r="W49" s="24">
        <v>0</v>
      </c>
      <c r="X49" s="23">
        <v>0</v>
      </c>
      <c r="Y49" s="23">
        <v>0</v>
      </c>
      <c r="Z49" s="84">
        <v>0</v>
      </c>
      <c r="AA49" s="84">
        <v>0</v>
      </c>
      <c r="AB49" s="83">
        <v>0</v>
      </c>
      <c r="AC49" s="83">
        <v>0</v>
      </c>
      <c r="AD49" s="84">
        <v>0</v>
      </c>
      <c r="AE49" s="84">
        <v>0</v>
      </c>
      <c r="AF49" s="23">
        <v>0</v>
      </c>
      <c r="AG49" s="23">
        <v>0</v>
      </c>
      <c r="AH49" s="24">
        <v>0</v>
      </c>
      <c r="AI49" s="24">
        <v>0</v>
      </c>
    </row>
    <row r="50" spans="1:35" x14ac:dyDescent="0.25">
      <c r="A50" s="17">
        <f t="shared" si="3"/>
        <v>10</v>
      </c>
      <c r="B50" s="100">
        <v>7260</v>
      </c>
      <c r="C50" s="100" t="str">
        <f>_xlfn.XLOOKUP(__xlnm._FilterDatabase_158[[#This Row],[SAPSA Number]],Table1[SAPSA number],Table1[Paid up])</f>
        <v>Y</v>
      </c>
      <c r="D50" s="39" t="str">
        <f>_xlfn.XLOOKUP(__xlnm._FilterDatabase_158[[#This Row],[SAPSA Number]],'DS Point summary'!A:A,'DS Point summary'!C:C)</f>
        <v>Glenn</v>
      </c>
      <c r="E50" s="39" t="str">
        <f>_xlfn.XLOOKUP(__xlnm._FilterDatabase_158[[#This Row],[SAPSA Number]],'DS Point summary'!A:A,'DS Point summary'!D:D)</f>
        <v>Kieser</v>
      </c>
      <c r="F50" s="28" t="str">
        <f>_xlfn.XLOOKUP(__xlnm._FilterDatabase_158[[#This Row],[SAPSA Number]],'DS Point summary'!A:A,'DS Point summary'!E:E)</f>
        <v>G</v>
      </c>
      <c r="G50" s="17"/>
      <c r="H50" s="19">
        <f ca="1">_xlfn.XLOOKUP(__xlnm._FilterDatabase_158[[#This Row],[SAPSA Number]],'DS Point summary'!A:A,'DS Point summary'!G:G)</f>
        <v>59</v>
      </c>
      <c r="I50" s="19" t="s">
        <v>371</v>
      </c>
      <c r="J50" s="21">
        <f>(IF(L50&gt;0,1,0)+(IF(__xlnm._FilterDatabase_158[[#This Row],[Jan2]]&gt;0,1,0))+(IF(__xlnm._FilterDatabase_158[[#This Row],[Feb2]]&gt;0,1,0))+(IF(N50&gt;0,1,0))+(IF(P50&gt;0,1,0))+(IF(Q50&gt;0,1,0))+(IF(R50&gt;0,1,0))+(IF(T50&gt;0,1,0))+(IF(U50&gt;0,1,0))+(IF(V50&gt;0,1,0))+(IF(X50&gt;0,1,0))+(IF(Y50&gt;0,1,0))+(IF(Z50&gt;0,1,0))+(IF(AA50&gt;0,1,0))+(IF(AB50&gt;0,1,0))+(IF(AC50&gt;0,1,0))+(IF(AD50&gt;0,1,0))+(IF(AE50&gt;0,1,0))+(IF(AF50&gt;0,1,0))+(IF(AH50&gt;0,1,0))+(IF(AG50&gt;0,1,0))+(IF(__xlnm._FilterDatabase_158[[#This Row],[Apr2]]&gt;0,1,0)+(IF(__xlnm._FilterDatabase_158[[#This Row],[Jun2]]&gt;0,1,0))))</f>
        <v>0</v>
      </c>
      <c r="K50" s="22">
        <f t="shared" si="2"/>
        <v>0</v>
      </c>
      <c r="L50" s="23">
        <v>0</v>
      </c>
      <c r="M50" s="23">
        <v>0</v>
      </c>
      <c r="N50" s="24">
        <v>0</v>
      </c>
      <c r="O50" s="24">
        <v>0</v>
      </c>
      <c r="P50" s="23">
        <v>0</v>
      </c>
      <c r="Q50" s="23">
        <v>0</v>
      </c>
      <c r="R50" s="24">
        <v>0</v>
      </c>
      <c r="S50" s="24">
        <v>0</v>
      </c>
      <c r="T50" s="23">
        <v>0</v>
      </c>
      <c r="U50" s="23">
        <v>0</v>
      </c>
      <c r="V50" s="24">
        <v>0</v>
      </c>
      <c r="W50" s="24">
        <v>0</v>
      </c>
      <c r="X50" s="23">
        <v>0</v>
      </c>
      <c r="Y50" s="23">
        <v>0</v>
      </c>
      <c r="Z50" s="84">
        <v>0</v>
      </c>
      <c r="AA50" s="84">
        <v>0</v>
      </c>
      <c r="AB50" s="83">
        <v>0</v>
      </c>
      <c r="AC50" s="83">
        <v>0</v>
      </c>
      <c r="AD50" s="84">
        <v>0</v>
      </c>
      <c r="AE50" s="84">
        <v>0</v>
      </c>
      <c r="AF50" s="23">
        <v>0</v>
      </c>
      <c r="AG50" s="23">
        <v>0</v>
      </c>
      <c r="AH50" s="24">
        <v>0</v>
      </c>
      <c r="AI50" s="24">
        <v>0</v>
      </c>
    </row>
    <row r="51" spans="1:35" x14ac:dyDescent="0.25">
      <c r="A51" s="17">
        <f t="shared" si="3"/>
        <v>10</v>
      </c>
      <c r="B51" s="100">
        <v>6833</v>
      </c>
      <c r="C51" s="100" t="str">
        <f>_xlfn.XLOOKUP(__xlnm._FilterDatabase_158[[#This Row],[SAPSA Number]],Table1[SAPSA number],Table1[Paid up])</f>
        <v>Y</v>
      </c>
      <c r="D51" s="39" t="str">
        <f>_xlfn.XLOOKUP(__xlnm._FilterDatabase_158[[#This Row],[SAPSA Number]],'DS Point summary'!A:A,'DS Point summary'!C:C)</f>
        <v>Heinrich</v>
      </c>
      <c r="E51" s="39" t="str">
        <f>_xlfn.XLOOKUP(__xlnm._FilterDatabase_158[[#This Row],[SAPSA Number]],'DS Point summary'!A:A,'DS Point summary'!D:D)</f>
        <v>Barnes</v>
      </c>
      <c r="F51" s="28" t="str">
        <f>_xlfn.XLOOKUP(__xlnm._FilterDatabase_158[[#This Row],[SAPSA Number]],'DS Point summary'!A:A,'DS Point summary'!E:E)</f>
        <v>H</v>
      </c>
      <c r="G51" s="17" t="str">
        <f ca="1">_xlfn.XLOOKUP(__xlnm._FilterDatabase_158[[#This Row],[SAPSA Number]],'DS Point summary'!A:A,'DS Point summary'!F:F)</f>
        <v xml:space="preserve"> </v>
      </c>
      <c r="H51" s="19">
        <f ca="1">_xlfn.XLOOKUP(__xlnm._FilterDatabase_158[[#This Row],[SAPSA Number]],'DS Point summary'!A:A,'DS Point summary'!G:G)</f>
        <v>36</v>
      </c>
      <c r="I51" s="19" t="s">
        <v>371</v>
      </c>
      <c r="J51" s="21">
        <f>(IF(L51&gt;0,1,0)+(IF(__xlnm._FilterDatabase_158[[#This Row],[Jan2]]&gt;0,1,0))+(IF(__xlnm._FilterDatabase_158[[#This Row],[Feb2]]&gt;0,1,0))+(IF(N51&gt;0,1,0))+(IF(P51&gt;0,1,0))+(IF(Q51&gt;0,1,0))+(IF(R51&gt;0,1,0))+(IF(T51&gt;0,1,0))+(IF(U51&gt;0,1,0))+(IF(V51&gt;0,1,0))+(IF(X51&gt;0,1,0))+(IF(Y51&gt;0,1,0))+(IF(Z51&gt;0,1,0))+(IF(AA51&gt;0,1,0))+(IF(AB51&gt;0,1,0))+(IF(AC51&gt;0,1,0))+(IF(AD51&gt;0,1,0))+(IF(AE51&gt;0,1,0))+(IF(AF51&gt;0,1,0))+(IF(AH51&gt;0,1,0))+(IF(AG51&gt;0,1,0))+(IF(__xlnm._FilterDatabase_158[[#This Row],[Apr2]]&gt;0,1,0)+(IF(__xlnm._FilterDatabase_158[[#This Row],[Jun2]]&gt;0,1,0))))</f>
        <v>0</v>
      </c>
      <c r="K51" s="22">
        <f t="shared" si="2"/>
        <v>0</v>
      </c>
      <c r="L51" s="23">
        <v>0</v>
      </c>
      <c r="M51" s="23">
        <v>0</v>
      </c>
      <c r="N51" s="24">
        <v>0</v>
      </c>
      <c r="O51" s="24">
        <v>0</v>
      </c>
      <c r="P51" s="23">
        <v>0</v>
      </c>
      <c r="Q51" s="23">
        <v>0</v>
      </c>
      <c r="R51" s="24">
        <v>0</v>
      </c>
      <c r="S51" s="24">
        <v>0</v>
      </c>
      <c r="T51" s="23">
        <v>0</v>
      </c>
      <c r="U51" s="23">
        <v>0</v>
      </c>
      <c r="V51" s="24">
        <v>0</v>
      </c>
      <c r="W51" s="24">
        <v>0</v>
      </c>
      <c r="X51" s="23">
        <v>0</v>
      </c>
      <c r="Y51" s="23">
        <v>0</v>
      </c>
      <c r="Z51" s="84">
        <v>0</v>
      </c>
      <c r="AA51" s="84">
        <v>0</v>
      </c>
      <c r="AB51" s="83">
        <v>0</v>
      </c>
      <c r="AC51" s="83">
        <v>0</v>
      </c>
      <c r="AD51" s="84">
        <v>0</v>
      </c>
      <c r="AE51" s="84">
        <v>0</v>
      </c>
      <c r="AF51" s="23">
        <v>0</v>
      </c>
      <c r="AG51" s="23">
        <v>0</v>
      </c>
      <c r="AH51" s="24">
        <v>0</v>
      </c>
      <c r="AI51" s="24">
        <v>0</v>
      </c>
    </row>
    <row r="52" spans="1:35" x14ac:dyDescent="0.25">
      <c r="A52" s="17">
        <f t="shared" si="3"/>
        <v>10</v>
      </c>
      <c r="B52" s="100">
        <v>1471</v>
      </c>
      <c r="C52" s="100" t="str">
        <f>_xlfn.XLOOKUP(__xlnm._FilterDatabase_158[[#This Row],[SAPSA Number]],Table1[SAPSA number],Table1[Paid up])</f>
        <v>Y</v>
      </c>
      <c r="D52" s="39" t="str">
        <f>_xlfn.XLOOKUP(__xlnm._FilterDatabase_158[[#This Row],[SAPSA Number]],'DS Point summary'!A:A,'DS Point summary'!C:C)</f>
        <v>Nikolaus Phillip Karl</v>
      </c>
      <c r="E52" s="39" t="str">
        <f>_xlfn.XLOOKUP(__xlnm._FilterDatabase_158[[#This Row],[SAPSA Number]],'DS Point summary'!A:A,'DS Point summary'!D:D)</f>
        <v>Bernhard</v>
      </c>
      <c r="F52" s="28" t="str">
        <f>_xlfn.XLOOKUP(__xlnm._FilterDatabase_158[[#This Row],[SAPSA Number]],'DS Point summary'!A:A,'DS Point summary'!E:E)</f>
        <v>NPK</v>
      </c>
      <c r="G52" s="17" t="str">
        <f ca="1">_xlfn.XLOOKUP(__xlnm._FilterDatabase_158[[#This Row],[SAPSA Number]],'DS Point summary'!A:A,'DS Point summary'!F:F)</f>
        <v xml:space="preserve"> </v>
      </c>
      <c r="H52" s="19">
        <f ca="1">_xlfn.XLOOKUP(__xlnm._FilterDatabase_158[[#This Row],[SAPSA Number]],'DS Point summary'!A:A,'DS Point summary'!G:G)</f>
        <v>41</v>
      </c>
      <c r="I52" s="19" t="s">
        <v>371</v>
      </c>
      <c r="J52" s="21">
        <f>(IF(L52&gt;0,1,0)+(IF(__xlnm._FilterDatabase_158[[#This Row],[Jan2]]&gt;0,1,0))+(IF(__xlnm._FilterDatabase_158[[#This Row],[Feb2]]&gt;0,1,0))+(IF(N52&gt;0,1,0))+(IF(P52&gt;0,1,0))+(IF(Q52&gt;0,1,0))+(IF(R52&gt;0,1,0))+(IF(T52&gt;0,1,0))+(IF(U52&gt;0,1,0))+(IF(V52&gt;0,1,0))+(IF(X52&gt;0,1,0))+(IF(Y52&gt;0,1,0))+(IF(Z52&gt;0,1,0))+(IF(AA52&gt;0,1,0))+(IF(AB52&gt;0,1,0))+(IF(AC52&gt;0,1,0))+(IF(AD52&gt;0,1,0))+(IF(AE52&gt;0,1,0))+(IF(AF52&gt;0,1,0))+(IF(AH52&gt;0,1,0))+(IF(AG52&gt;0,1,0))+(IF(__xlnm._FilterDatabase_158[[#This Row],[Apr2]]&gt;0,1,0)+(IF(__xlnm._FilterDatabase_158[[#This Row],[Jun2]]&gt;0,1,0))))</f>
        <v>0</v>
      </c>
      <c r="K52" s="22">
        <f t="shared" si="2"/>
        <v>0</v>
      </c>
      <c r="L52" s="23">
        <v>0</v>
      </c>
      <c r="M52" s="23">
        <v>0</v>
      </c>
      <c r="N52" s="24">
        <v>0</v>
      </c>
      <c r="O52" s="24">
        <v>0</v>
      </c>
      <c r="P52" s="23">
        <v>0</v>
      </c>
      <c r="Q52" s="23">
        <v>0</v>
      </c>
      <c r="R52" s="24">
        <v>0</v>
      </c>
      <c r="S52" s="24">
        <v>0</v>
      </c>
      <c r="T52" s="23">
        <v>0</v>
      </c>
      <c r="U52" s="23">
        <v>0</v>
      </c>
      <c r="V52" s="24">
        <v>0</v>
      </c>
      <c r="W52" s="24">
        <v>0</v>
      </c>
      <c r="X52" s="23">
        <v>0</v>
      </c>
      <c r="Y52" s="23">
        <v>0</v>
      </c>
      <c r="Z52" s="84">
        <v>0</v>
      </c>
      <c r="AA52" s="84">
        <v>0</v>
      </c>
      <c r="AB52" s="83">
        <v>0</v>
      </c>
      <c r="AC52" s="83">
        <v>0</v>
      </c>
      <c r="AD52" s="84">
        <v>0</v>
      </c>
      <c r="AE52" s="84">
        <v>0</v>
      </c>
      <c r="AF52" s="23">
        <v>0</v>
      </c>
      <c r="AG52" s="23">
        <v>0</v>
      </c>
      <c r="AH52" s="24">
        <v>0</v>
      </c>
      <c r="AI52" s="24">
        <v>0</v>
      </c>
    </row>
    <row r="53" spans="1:35" x14ac:dyDescent="0.25">
      <c r="A53" s="17">
        <f t="shared" si="3"/>
        <v>10</v>
      </c>
      <c r="B53" s="100">
        <v>4624</v>
      </c>
      <c r="C53" s="100" t="str">
        <f>_xlfn.XLOOKUP(__xlnm._FilterDatabase_158[[#This Row],[SAPSA Number]],Table1[SAPSA number],Table1[Paid up])</f>
        <v>Y</v>
      </c>
      <c r="D53" s="39" t="str">
        <f>_xlfn.XLOOKUP(__xlnm._FilterDatabase_158[[#This Row],[SAPSA Number]],'DS Point summary'!A:A,'DS Point summary'!C:C)</f>
        <v>Stephanus Christiaan</v>
      </c>
      <c r="E53" s="39" t="str">
        <f>_xlfn.XLOOKUP(__xlnm._FilterDatabase_158[[#This Row],[SAPSA Number]],'DS Point summary'!A:A,'DS Point summary'!D:D)</f>
        <v>Bester</v>
      </c>
      <c r="F53" s="28" t="str">
        <f>_xlfn.XLOOKUP(__xlnm._FilterDatabase_158[[#This Row],[SAPSA Number]],'DS Point summary'!A:A,'DS Point summary'!E:E)</f>
        <v>SC</v>
      </c>
      <c r="G53" s="17" t="str">
        <f ca="1">_xlfn.XLOOKUP(__xlnm._FilterDatabase_158[[#This Row],[SAPSA Number]],'DS Point summary'!A:A,'DS Point summary'!F:F)</f>
        <v>S</v>
      </c>
      <c r="H53" s="19">
        <f ca="1">_xlfn.XLOOKUP(__xlnm._FilterDatabase_158[[#This Row],[SAPSA Number]],'DS Point summary'!A:A,'DS Point summary'!G:G)</f>
        <v>56</v>
      </c>
      <c r="I53" s="19" t="s">
        <v>371</v>
      </c>
      <c r="J53" s="21">
        <f>(IF(L53&gt;0,1,0)+(IF(__xlnm._FilterDatabase_158[[#This Row],[Jan2]]&gt;0,1,0))+(IF(__xlnm._FilterDatabase_158[[#This Row],[Feb2]]&gt;0,1,0))+(IF(N53&gt;0,1,0))+(IF(P53&gt;0,1,0))+(IF(Q53&gt;0,1,0))+(IF(R53&gt;0,1,0))+(IF(T53&gt;0,1,0))+(IF(U53&gt;0,1,0))+(IF(V53&gt;0,1,0))+(IF(X53&gt;0,1,0))+(IF(Y53&gt;0,1,0))+(IF(Z53&gt;0,1,0))+(IF(AA53&gt;0,1,0))+(IF(AB53&gt;0,1,0))+(IF(AC53&gt;0,1,0))+(IF(AD53&gt;0,1,0))+(IF(AE53&gt;0,1,0))+(IF(AF53&gt;0,1,0))+(IF(AH53&gt;0,1,0))+(IF(AG53&gt;0,1,0))+(IF(__xlnm._FilterDatabase_158[[#This Row],[Apr2]]&gt;0,1,0)+(IF(__xlnm._FilterDatabase_158[[#This Row],[Jun2]]&gt;0,1,0))))</f>
        <v>0</v>
      </c>
      <c r="K53" s="22">
        <f t="shared" si="2"/>
        <v>0</v>
      </c>
      <c r="L53" s="23">
        <v>0</v>
      </c>
      <c r="M53" s="23">
        <v>0</v>
      </c>
      <c r="N53" s="24">
        <v>0</v>
      </c>
      <c r="O53" s="24">
        <v>0</v>
      </c>
      <c r="P53" s="23">
        <v>0</v>
      </c>
      <c r="Q53" s="23">
        <v>0</v>
      </c>
      <c r="R53" s="24">
        <v>0</v>
      </c>
      <c r="S53" s="24">
        <v>0</v>
      </c>
      <c r="T53" s="23">
        <v>0</v>
      </c>
      <c r="U53" s="23">
        <v>0</v>
      </c>
      <c r="V53" s="24">
        <v>0</v>
      </c>
      <c r="W53" s="24">
        <v>0</v>
      </c>
      <c r="X53" s="23">
        <v>0</v>
      </c>
      <c r="Y53" s="23">
        <v>0</v>
      </c>
      <c r="Z53" s="84">
        <v>0</v>
      </c>
      <c r="AA53" s="84">
        <v>0</v>
      </c>
      <c r="AB53" s="83">
        <v>0</v>
      </c>
      <c r="AC53" s="83">
        <v>0</v>
      </c>
      <c r="AD53" s="84">
        <v>0</v>
      </c>
      <c r="AE53" s="84">
        <v>0</v>
      </c>
      <c r="AF53" s="23">
        <v>0</v>
      </c>
      <c r="AG53" s="23">
        <v>0</v>
      </c>
      <c r="AH53" s="24">
        <v>0</v>
      </c>
      <c r="AI53" s="24">
        <v>0</v>
      </c>
    </row>
    <row r="54" spans="1:35" x14ac:dyDescent="0.25">
      <c r="A54" s="17">
        <f t="shared" si="3"/>
        <v>10</v>
      </c>
      <c r="B54" s="100">
        <v>3349</v>
      </c>
      <c r="C54" s="100" t="str">
        <f>_xlfn.XLOOKUP(__xlnm._FilterDatabase_158[[#This Row],[SAPSA Number]],Table1[SAPSA number],Table1[Paid up])</f>
        <v>Y</v>
      </c>
      <c r="D54" s="39" t="str">
        <f>_xlfn.XLOOKUP(__xlnm._FilterDatabase_158[[#This Row],[SAPSA Number]],'DS Point summary'!A:A,'DS Point summary'!C:C)</f>
        <v>Stefanus Christiaan</v>
      </c>
      <c r="E54" s="39" t="str">
        <f>_xlfn.XLOOKUP(__xlnm._FilterDatabase_158[[#This Row],[SAPSA Number]],'DS Point summary'!A:A,'DS Point summary'!D:D)</f>
        <v>Bosch</v>
      </c>
      <c r="F54" s="28" t="str">
        <f>_xlfn.XLOOKUP(__xlnm._FilterDatabase_158[[#This Row],[SAPSA Number]],'DS Point summary'!A:A,'DS Point summary'!E:E)</f>
        <v>SC</v>
      </c>
      <c r="G54" s="17" t="str">
        <f ca="1">_xlfn.XLOOKUP(__xlnm._FilterDatabase_158[[#This Row],[SAPSA Number]],'DS Point summary'!A:A,'DS Point summary'!F:F)</f>
        <v>S</v>
      </c>
      <c r="H54" s="19">
        <f ca="1">_xlfn.XLOOKUP(__xlnm._FilterDatabase_158[[#This Row],[SAPSA Number]],'DS Point summary'!A:A,'DS Point summary'!G:G)</f>
        <v>52</v>
      </c>
      <c r="I54" s="19" t="s">
        <v>371</v>
      </c>
      <c r="J54" s="21">
        <f>(IF(L54&gt;0,1,0)+(IF(__xlnm._FilterDatabase_158[[#This Row],[Jan2]]&gt;0,1,0))+(IF(__xlnm._FilterDatabase_158[[#This Row],[Feb2]]&gt;0,1,0))+(IF(N54&gt;0,1,0))+(IF(P54&gt;0,1,0))+(IF(Q54&gt;0,1,0))+(IF(R54&gt;0,1,0))+(IF(T54&gt;0,1,0))+(IF(U54&gt;0,1,0))+(IF(V54&gt;0,1,0))+(IF(X54&gt;0,1,0))+(IF(Y54&gt;0,1,0))+(IF(Z54&gt;0,1,0))+(IF(AA54&gt;0,1,0))+(IF(AB54&gt;0,1,0))+(IF(AC54&gt;0,1,0))+(IF(AD54&gt;0,1,0))+(IF(AE54&gt;0,1,0))+(IF(AF54&gt;0,1,0))+(IF(AH54&gt;0,1,0))+(IF(AG54&gt;0,1,0))+(IF(__xlnm._FilterDatabase_158[[#This Row],[Apr2]]&gt;0,1,0)+(IF(__xlnm._FilterDatabase_158[[#This Row],[Jun2]]&gt;0,1,0))))</f>
        <v>0</v>
      </c>
      <c r="K54" s="22">
        <f t="shared" si="2"/>
        <v>0</v>
      </c>
      <c r="L54" s="23">
        <v>0</v>
      </c>
      <c r="M54" s="23">
        <v>0</v>
      </c>
      <c r="N54" s="24">
        <v>0</v>
      </c>
      <c r="O54" s="24">
        <v>0</v>
      </c>
      <c r="P54" s="23">
        <v>0</v>
      </c>
      <c r="Q54" s="23">
        <v>0</v>
      </c>
      <c r="R54" s="24">
        <v>0</v>
      </c>
      <c r="S54" s="24">
        <v>0</v>
      </c>
      <c r="T54" s="23">
        <v>0</v>
      </c>
      <c r="U54" s="23">
        <v>0</v>
      </c>
      <c r="V54" s="24">
        <v>0</v>
      </c>
      <c r="W54" s="24">
        <v>0</v>
      </c>
      <c r="X54" s="23">
        <v>0</v>
      </c>
      <c r="Y54" s="23">
        <v>0</v>
      </c>
      <c r="Z54" s="84">
        <v>0</v>
      </c>
      <c r="AA54" s="84">
        <v>0</v>
      </c>
      <c r="AB54" s="83">
        <v>0</v>
      </c>
      <c r="AC54" s="83">
        <v>0</v>
      </c>
      <c r="AD54" s="84">
        <v>0</v>
      </c>
      <c r="AE54" s="84">
        <v>0</v>
      </c>
      <c r="AF54" s="23">
        <v>0</v>
      </c>
      <c r="AG54" s="23">
        <v>0</v>
      </c>
      <c r="AH54" s="24">
        <v>0</v>
      </c>
      <c r="AI54" s="24">
        <v>0</v>
      </c>
    </row>
    <row r="55" spans="1:35" x14ac:dyDescent="0.25">
      <c r="A55" s="17">
        <f t="shared" si="3"/>
        <v>10</v>
      </c>
      <c r="B55" s="18">
        <v>3338</v>
      </c>
      <c r="C55" s="100" t="str">
        <f>_xlfn.XLOOKUP(__xlnm._FilterDatabase_158[[#This Row],[SAPSA Number]],Table1[SAPSA number],Table1[Paid up])</f>
        <v>Y</v>
      </c>
      <c r="D55" s="39" t="str">
        <f>_xlfn.XLOOKUP(__xlnm._FilterDatabase_158[[#This Row],[SAPSA Number]],'DS Point summary'!A:A,'DS Point summary'!C:C)</f>
        <v>Carl Johann</v>
      </c>
      <c r="E55" s="39" t="str">
        <f>_xlfn.XLOOKUP(__xlnm._FilterDatabase_158[[#This Row],[SAPSA Number]],'DS Point summary'!A:A,'DS Point summary'!D:D)</f>
        <v>Brandt</v>
      </c>
      <c r="F55" s="28" t="str">
        <f>_xlfn.XLOOKUP(__xlnm._FilterDatabase_158[[#This Row],[SAPSA Number]],'DS Point summary'!A:A,'DS Point summary'!E:E)</f>
        <v>CJ</v>
      </c>
      <c r="G55" s="17" t="str">
        <f ca="1">_xlfn.XLOOKUP(__xlnm._FilterDatabase_158[[#This Row],[SAPSA Number]],'DS Point summary'!A:A,'DS Point summary'!F:F)</f>
        <v>S</v>
      </c>
      <c r="H55" s="19">
        <f ca="1">_xlfn.XLOOKUP(__xlnm._FilterDatabase_158[[#This Row],[SAPSA Number]],'DS Point summary'!A:A,'DS Point summary'!G:G)</f>
        <v>53</v>
      </c>
      <c r="I55" s="19" t="s">
        <v>371</v>
      </c>
      <c r="J55" s="21">
        <f>(IF(L55&gt;0,1,0)+(IF(__xlnm._FilterDatabase_158[[#This Row],[Jan2]]&gt;0,1,0))+(IF(__xlnm._FilterDatabase_158[[#This Row],[Feb2]]&gt;0,1,0))+(IF(N55&gt;0,1,0))+(IF(P55&gt;0,1,0))+(IF(Q55&gt;0,1,0))+(IF(R55&gt;0,1,0))+(IF(T55&gt;0,1,0))+(IF(U55&gt;0,1,0))+(IF(V55&gt;0,1,0))+(IF(X55&gt;0,1,0))+(IF(Y55&gt;0,1,0))+(IF(Z55&gt;0,1,0))+(IF(AA55&gt;0,1,0))+(IF(AB55&gt;0,1,0))+(IF(AC55&gt;0,1,0))+(IF(AD55&gt;0,1,0))+(IF(AE55&gt;0,1,0))+(IF(AF55&gt;0,1,0))+(IF(AH55&gt;0,1,0))+(IF(AG55&gt;0,1,0))+(IF(__xlnm._FilterDatabase_158[[#This Row],[Apr2]]&gt;0,1,0)+(IF(__xlnm._FilterDatabase_158[[#This Row],[Jun2]]&gt;0,1,0))))</f>
        <v>0</v>
      </c>
      <c r="K55" s="22">
        <f t="shared" si="2"/>
        <v>0</v>
      </c>
      <c r="L55" s="23">
        <v>0</v>
      </c>
      <c r="M55" s="23">
        <v>0</v>
      </c>
      <c r="N55" s="24">
        <v>0</v>
      </c>
      <c r="O55" s="24">
        <v>0</v>
      </c>
      <c r="P55" s="23">
        <v>0</v>
      </c>
      <c r="Q55" s="23">
        <v>0</v>
      </c>
      <c r="R55" s="24">
        <v>0</v>
      </c>
      <c r="S55" s="24">
        <v>0</v>
      </c>
      <c r="T55" s="23">
        <v>0</v>
      </c>
      <c r="U55" s="23">
        <v>0</v>
      </c>
      <c r="V55" s="24">
        <v>0</v>
      </c>
      <c r="W55" s="24">
        <v>0</v>
      </c>
      <c r="X55" s="23">
        <v>0</v>
      </c>
      <c r="Y55" s="23">
        <v>0</v>
      </c>
      <c r="Z55" s="84">
        <v>0</v>
      </c>
      <c r="AA55" s="84">
        <v>0</v>
      </c>
      <c r="AB55" s="83">
        <v>0</v>
      </c>
      <c r="AC55" s="83">
        <v>0</v>
      </c>
      <c r="AD55" s="84">
        <v>0</v>
      </c>
      <c r="AE55" s="84">
        <v>0</v>
      </c>
      <c r="AF55" s="23">
        <v>0</v>
      </c>
      <c r="AG55" s="23">
        <v>0</v>
      </c>
      <c r="AH55" s="24">
        <v>0</v>
      </c>
      <c r="AI55" s="24">
        <v>0</v>
      </c>
    </row>
    <row r="56" spans="1:35" x14ac:dyDescent="0.25">
      <c r="A56" s="17">
        <f t="shared" si="3"/>
        <v>10</v>
      </c>
      <c r="B56" s="100">
        <v>3350</v>
      </c>
      <c r="C56" s="100" t="str">
        <f>_xlfn.XLOOKUP(__xlnm._FilterDatabase_158[[#This Row],[SAPSA Number]],Table1[SAPSA number],Table1[Paid up])</f>
        <v>Y</v>
      </c>
      <c r="D56" s="39" t="str">
        <f>_xlfn.XLOOKUP(__xlnm._FilterDatabase_158[[#This Row],[SAPSA Number]],'DS Point summary'!A:A,'DS Point summary'!C:C)</f>
        <v>Conrad Ernest</v>
      </c>
      <c r="E56" s="39" t="str">
        <f>_xlfn.XLOOKUP(__xlnm._FilterDatabase_158[[#This Row],[SAPSA Number]],'DS Point summary'!A:A,'DS Point summary'!D:D)</f>
        <v>Brandt</v>
      </c>
      <c r="F56" s="28" t="str">
        <f>_xlfn.XLOOKUP(__xlnm._FilterDatabase_158[[#This Row],[SAPSA Number]],'DS Point summary'!A:A,'DS Point summary'!E:E)</f>
        <v>CE</v>
      </c>
      <c r="G56" s="17" t="str">
        <f ca="1">_xlfn.XLOOKUP(__xlnm._FilterDatabase_158[[#This Row],[SAPSA Number]],'DS Point summary'!A:A,'DS Point summary'!F:F)</f>
        <v>S</v>
      </c>
      <c r="H56" s="19">
        <f ca="1">_xlfn.XLOOKUP(__xlnm._FilterDatabase_158[[#This Row],[SAPSA Number]],'DS Point summary'!A:A,'DS Point summary'!G:G)</f>
        <v>50</v>
      </c>
      <c r="I56" s="19" t="s">
        <v>371</v>
      </c>
      <c r="J56" s="21">
        <f>(IF(L56&gt;0,1,0)+(IF(__xlnm._FilterDatabase_158[[#This Row],[Jan2]]&gt;0,1,0))+(IF(__xlnm._FilterDatabase_158[[#This Row],[Feb2]]&gt;0,1,0))+(IF(N56&gt;0,1,0))+(IF(P56&gt;0,1,0))+(IF(Q56&gt;0,1,0))+(IF(R56&gt;0,1,0))+(IF(T56&gt;0,1,0))+(IF(U56&gt;0,1,0))+(IF(V56&gt;0,1,0))+(IF(X56&gt;0,1,0))+(IF(Y56&gt;0,1,0))+(IF(Z56&gt;0,1,0))+(IF(AA56&gt;0,1,0))+(IF(AB56&gt;0,1,0))+(IF(AC56&gt;0,1,0))+(IF(AD56&gt;0,1,0))+(IF(AE56&gt;0,1,0))+(IF(AF56&gt;0,1,0))+(IF(AH56&gt;0,1,0))+(IF(AG56&gt;0,1,0))+(IF(__xlnm._FilterDatabase_158[[#This Row],[Apr2]]&gt;0,1,0)+(IF(__xlnm._FilterDatabase_158[[#This Row],[Jun2]]&gt;0,1,0))))</f>
        <v>0</v>
      </c>
      <c r="K56" s="22">
        <f t="shared" si="2"/>
        <v>0</v>
      </c>
      <c r="L56" s="23">
        <v>0</v>
      </c>
      <c r="M56" s="23">
        <v>0</v>
      </c>
      <c r="N56" s="24">
        <v>0</v>
      </c>
      <c r="O56" s="24">
        <v>0</v>
      </c>
      <c r="P56" s="23">
        <v>0</v>
      </c>
      <c r="Q56" s="23">
        <v>0</v>
      </c>
      <c r="R56" s="24">
        <v>0</v>
      </c>
      <c r="S56" s="24">
        <v>0</v>
      </c>
      <c r="T56" s="23">
        <v>0</v>
      </c>
      <c r="U56" s="23">
        <v>0</v>
      </c>
      <c r="V56" s="24">
        <v>0</v>
      </c>
      <c r="W56" s="24">
        <v>0</v>
      </c>
      <c r="X56" s="23">
        <v>0</v>
      </c>
      <c r="Y56" s="23">
        <v>0</v>
      </c>
      <c r="Z56" s="84">
        <v>0</v>
      </c>
      <c r="AA56" s="84">
        <v>0</v>
      </c>
      <c r="AB56" s="83">
        <v>0</v>
      </c>
      <c r="AC56" s="83">
        <v>0</v>
      </c>
      <c r="AD56" s="84">
        <v>0</v>
      </c>
      <c r="AE56" s="84">
        <v>0</v>
      </c>
      <c r="AF56" s="23">
        <v>0</v>
      </c>
      <c r="AG56" s="23">
        <v>0</v>
      </c>
      <c r="AH56" s="24">
        <v>0</v>
      </c>
      <c r="AI56" s="24">
        <v>0</v>
      </c>
    </row>
    <row r="57" spans="1:35" x14ac:dyDescent="0.25">
      <c r="A57" s="17">
        <f t="shared" si="3"/>
        <v>10</v>
      </c>
      <c r="B57" s="100">
        <v>3576</v>
      </c>
      <c r="C57" s="100" t="str">
        <f>_xlfn.XLOOKUP(__xlnm._FilterDatabase_158[[#This Row],[SAPSA Number]],Table1[SAPSA number],Table1[Paid up])</f>
        <v>Y</v>
      </c>
      <c r="D57" s="39" t="str">
        <f>_xlfn.XLOOKUP(__xlnm._FilterDatabase_158[[#This Row],[SAPSA Number]],'DS Point summary'!A:A,'DS Point summary'!C:C)</f>
        <v>Christoff Mechiel</v>
      </c>
      <c r="E57" s="39" t="str">
        <f>_xlfn.XLOOKUP(__xlnm._FilterDatabase_158[[#This Row],[SAPSA Number]],'DS Point summary'!A:A,'DS Point summary'!D:D)</f>
        <v>Brandt</v>
      </c>
      <c r="F57" s="28" t="str">
        <f>_xlfn.XLOOKUP(__xlnm._FilterDatabase_158[[#This Row],[SAPSA Number]],'DS Point summary'!A:A,'DS Point summary'!E:E)</f>
        <v>CM</v>
      </c>
      <c r="G57" s="17" t="str">
        <f ca="1">_xlfn.XLOOKUP(__xlnm._FilterDatabase_158[[#This Row],[SAPSA Number]],'DS Point summary'!A:A,'DS Point summary'!F:F)</f>
        <v xml:space="preserve"> </v>
      </c>
      <c r="H57" s="19">
        <f ca="1">_xlfn.XLOOKUP(__xlnm._FilterDatabase_158[[#This Row],[SAPSA Number]],'DS Point summary'!A:A,'DS Point summary'!G:G)</f>
        <v>46</v>
      </c>
      <c r="I57" s="19" t="s">
        <v>371</v>
      </c>
      <c r="J57" s="21">
        <f>(IF(L57&gt;0,1,0)+(IF(__xlnm._FilterDatabase_158[[#This Row],[Jan2]]&gt;0,1,0))+(IF(__xlnm._FilterDatabase_158[[#This Row],[Feb2]]&gt;0,1,0))+(IF(N57&gt;0,1,0))+(IF(P57&gt;0,1,0))+(IF(Q57&gt;0,1,0))+(IF(R57&gt;0,1,0))+(IF(T57&gt;0,1,0))+(IF(U57&gt;0,1,0))+(IF(V57&gt;0,1,0))+(IF(X57&gt;0,1,0))+(IF(Y57&gt;0,1,0))+(IF(Z57&gt;0,1,0))+(IF(AA57&gt;0,1,0))+(IF(AB57&gt;0,1,0))+(IF(AC57&gt;0,1,0))+(IF(AD57&gt;0,1,0))+(IF(AE57&gt;0,1,0))+(IF(AF57&gt;0,1,0))+(IF(AH57&gt;0,1,0))+(IF(AG57&gt;0,1,0))+(IF(__xlnm._FilterDatabase_158[[#This Row],[Apr2]]&gt;0,1,0)+(IF(__xlnm._FilterDatabase_158[[#This Row],[Jun2]]&gt;0,1,0))))</f>
        <v>0</v>
      </c>
      <c r="K57" s="22">
        <f t="shared" si="2"/>
        <v>0</v>
      </c>
      <c r="L57" s="23">
        <v>0</v>
      </c>
      <c r="M57" s="23">
        <v>0</v>
      </c>
      <c r="N57" s="24">
        <v>0</v>
      </c>
      <c r="O57" s="24">
        <v>0</v>
      </c>
      <c r="P57" s="23">
        <v>0</v>
      </c>
      <c r="Q57" s="23">
        <v>0</v>
      </c>
      <c r="R57" s="24">
        <v>0</v>
      </c>
      <c r="S57" s="24">
        <v>0</v>
      </c>
      <c r="T57" s="23">
        <v>0</v>
      </c>
      <c r="U57" s="23">
        <v>0</v>
      </c>
      <c r="V57" s="24">
        <v>0</v>
      </c>
      <c r="W57" s="24">
        <v>0</v>
      </c>
      <c r="X57" s="23">
        <v>0</v>
      </c>
      <c r="Y57" s="23">
        <v>0</v>
      </c>
      <c r="Z57" s="84">
        <v>0</v>
      </c>
      <c r="AA57" s="84">
        <v>0</v>
      </c>
      <c r="AB57" s="83">
        <v>0</v>
      </c>
      <c r="AC57" s="83">
        <v>0</v>
      </c>
      <c r="AD57" s="84">
        <v>0</v>
      </c>
      <c r="AE57" s="84">
        <v>0</v>
      </c>
      <c r="AF57" s="23">
        <v>0</v>
      </c>
      <c r="AG57" s="23">
        <v>0</v>
      </c>
      <c r="AH57" s="24">
        <v>0</v>
      </c>
      <c r="AI57" s="24">
        <v>0</v>
      </c>
    </row>
    <row r="58" spans="1:35" x14ac:dyDescent="0.25">
      <c r="A58" s="17">
        <f t="shared" si="3"/>
        <v>10</v>
      </c>
      <c r="B58" s="102">
        <v>3577</v>
      </c>
      <c r="C58" s="100" t="str">
        <f>_xlfn.XLOOKUP(__xlnm._FilterDatabase_158[[#This Row],[SAPSA Number]],Table1[SAPSA number],Table1[Paid up])</f>
        <v>Y</v>
      </c>
      <c r="D58" s="39" t="str">
        <f>_xlfn.XLOOKUP(__xlnm._FilterDatabase_158[[#This Row],[SAPSA Number]],'DS Point summary'!A:A,'DS Point summary'!C:C)</f>
        <v>Werner</v>
      </c>
      <c r="E58" s="39" t="str">
        <f>_xlfn.XLOOKUP(__xlnm._FilterDatabase_158[[#This Row],[SAPSA Number]],'DS Point summary'!A:A,'DS Point summary'!D:D)</f>
        <v>Britz</v>
      </c>
      <c r="F58" s="28" t="str">
        <f>_xlfn.XLOOKUP(__xlnm._FilterDatabase_158[[#This Row],[SAPSA Number]],'DS Point summary'!A:A,'DS Point summary'!E:E)</f>
        <v>W</v>
      </c>
      <c r="G58" s="17" t="str">
        <f ca="1">_xlfn.XLOOKUP(__xlnm._FilterDatabase_158[[#This Row],[SAPSA Number]],'DS Point summary'!A:A,'DS Point summary'!F:F)</f>
        <v xml:space="preserve"> </v>
      </c>
      <c r="H58" s="19">
        <f ca="1">_xlfn.XLOOKUP(__xlnm._FilterDatabase_158[[#This Row],[SAPSA Number]],'DS Point summary'!A:A,'DS Point summary'!G:G)</f>
        <v>43</v>
      </c>
      <c r="I58" s="19" t="s">
        <v>371</v>
      </c>
      <c r="J58" s="21">
        <f>(IF(L58&gt;0,1,0)+(IF(__xlnm._FilterDatabase_158[[#This Row],[Jan2]]&gt;0,1,0))+(IF(__xlnm._FilterDatabase_158[[#This Row],[Feb2]]&gt;0,1,0))+(IF(N58&gt;0,1,0))+(IF(P58&gt;0,1,0))+(IF(Q58&gt;0,1,0))+(IF(R58&gt;0,1,0))+(IF(T58&gt;0,1,0))+(IF(U58&gt;0,1,0))+(IF(V58&gt;0,1,0))+(IF(X58&gt;0,1,0))+(IF(Y58&gt;0,1,0))+(IF(Z58&gt;0,1,0))+(IF(AA58&gt;0,1,0))+(IF(AB58&gt;0,1,0))+(IF(AC58&gt;0,1,0))+(IF(AD58&gt;0,1,0))+(IF(AE58&gt;0,1,0))+(IF(AF58&gt;0,1,0))+(IF(AH58&gt;0,1,0))+(IF(AG58&gt;0,1,0))+(IF(__xlnm._FilterDatabase_158[[#This Row],[Apr2]]&gt;0,1,0)+(IF(__xlnm._FilterDatabase_158[[#This Row],[Jun2]]&gt;0,1,0))))</f>
        <v>0</v>
      </c>
      <c r="K58" s="22">
        <f t="shared" si="2"/>
        <v>0</v>
      </c>
      <c r="L58" s="23">
        <v>0</v>
      </c>
      <c r="M58" s="23">
        <v>0</v>
      </c>
      <c r="N58" s="24">
        <v>0</v>
      </c>
      <c r="O58" s="24">
        <v>0</v>
      </c>
      <c r="P58" s="23">
        <v>0</v>
      </c>
      <c r="Q58" s="23">
        <v>0</v>
      </c>
      <c r="R58" s="24">
        <v>0</v>
      </c>
      <c r="S58" s="24">
        <v>0</v>
      </c>
      <c r="T58" s="23">
        <v>0</v>
      </c>
      <c r="U58" s="23">
        <v>0</v>
      </c>
      <c r="V58" s="24">
        <v>0</v>
      </c>
      <c r="W58" s="24">
        <v>0</v>
      </c>
      <c r="X58" s="23">
        <v>0</v>
      </c>
      <c r="Y58" s="23">
        <v>0</v>
      </c>
      <c r="Z58" s="84">
        <v>0</v>
      </c>
      <c r="AA58" s="84">
        <v>0</v>
      </c>
      <c r="AB58" s="83">
        <v>0</v>
      </c>
      <c r="AC58" s="83">
        <v>0</v>
      </c>
      <c r="AD58" s="84">
        <v>0</v>
      </c>
      <c r="AE58" s="84">
        <v>0</v>
      </c>
      <c r="AF58" s="23">
        <v>0</v>
      </c>
      <c r="AG58" s="23">
        <v>0</v>
      </c>
      <c r="AH58" s="24">
        <v>0</v>
      </c>
      <c r="AI58" s="24">
        <v>0</v>
      </c>
    </row>
    <row r="59" spans="1:35" x14ac:dyDescent="0.25">
      <c r="A59" s="17">
        <f t="shared" si="3"/>
        <v>10</v>
      </c>
      <c r="B59" s="27">
        <v>5304</v>
      </c>
      <c r="C59" s="100" t="str">
        <f>_xlfn.XLOOKUP(__xlnm._FilterDatabase_158[[#This Row],[SAPSA Number]],Table1[SAPSA number],Table1[Paid up])</f>
        <v>Y</v>
      </c>
      <c r="D59" s="39" t="str">
        <f>_xlfn.XLOOKUP(__xlnm._FilterDatabase_158[[#This Row],[SAPSA Number]],'DS Point summary'!A:A,'DS Point summary'!C:C)</f>
        <v>Johan Gerard</v>
      </c>
      <c r="E59" s="39" t="str">
        <f>_xlfn.XLOOKUP(__xlnm._FilterDatabase_158[[#This Row],[SAPSA Number]],'DS Point summary'!A:A,'DS Point summary'!D:D)</f>
        <v>Bultman</v>
      </c>
      <c r="F59" s="28" t="str">
        <f>_xlfn.XLOOKUP(__xlnm._FilterDatabase_158[[#This Row],[SAPSA Number]],'DS Point summary'!A:A,'DS Point summary'!E:E)</f>
        <v>JG</v>
      </c>
      <c r="G59" s="17" t="str">
        <f ca="1">_xlfn.XLOOKUP(__xlnm._FilterDatabase_158[[#This Row],[SAPSA Number]],'DS Point summary'!A:A,'DS Point summary'!F:F)</f>
        <v xml:space="preserve"> </v>
      </c>
      <c r="H59" s="19">
        <f ca="1">_xlfn.XLOOKUP(__xlnm._FilterDatabase_158[[#This Row],[SAPSA Number]],'DS Point summary'!A:A,'DS Point summary'!G:G)</f>
        <v>40</v>
      </c>
      <c r="I59" s="19" t="s">
        <v>371</v>
      </c>
      <c r="J59" s="21">
        <f>(IF(L59&gt;0,1,0)+(IF(__xlnm._FilterDatabase_158[[#This Row],[Jan2]]&gt;0,1,0))+(IF(__xlnm._FilterDatabase_158[[#This Row],[Feb2]]&gt;0,1,0))+(IF(N59&gt;0,1,0))+(IF(P59&gt;0,1,0))+(IF(Q59&gt;0,1,0))+(IF(R59&gt;0,1,0))+(IF(T59&gt;0,1,0))+(IF(U59&gt;0,1,0))+(IF(V59&gt;0,1,0))+(IF(X59&gt;0,1,0))+(IF(Y59&gt;0,1,0))+(IF(Z59&gt;0,1,0))+(IF(AA59&gt;0,1,0))+(IF(AB59&gt;0,1,0))+(IF(AC59&gt;0,1,0))+(IF(AD59&gt;0,1,0))+(IF(AE59&gt;0,1,0))+(IF(AF59&gt;0,1,0))+(IF(AH59&gt;0,1,0))+(IF(AG59&gt;0,1,0))+(IF(__xlnm._FilterDatabase_158[[#This Row],[Apr2]]&gt;0,1,0)+(IF(__xlnm._FilterDatabase_158[[#This Row],[Jun2]]&gt;0,1,0))))</f>
        <v>0</v>
      </c>
      <c r="K59" s="22">
        <f t="shared" si="2"/>
        <v>0</v>
      </c>
      <c r="L59" s="23">
        <v>0</v>
      </c>
      <c r="M59" s="23">
        <v>0</v>
      </c>
      <c r="N59" s="24">
        <v>0</v>
      </c>
      <c r="O59" s="24">
        <v>0</v>
      </c>
      <c r="P59" s="23">
        <v>0</v>
      </c>
      <c r="Q59" s="23">
        <v>0</v>
      </c>
      <c r="R59" s="24">
        <v>0</v>
      </c>
      <c r="S59" s="24">
        <v>0</v>
      </c>
      <c r="T59" s="23">
        <v>0</v>
      </c>
      <c r="U59" s="23">
        <v>0</v>
      </c>
      <c r="V59" s="24">
        <v>0</v>
      </c>
      <c r="W59" s="24">
        <v>0</v>
      </c>
      <c r="X59" s="23">
        <v>0</v>
      </c>
      <c r="Y59" s="23">
        <v>0</v>
      </c>
      <c r="Z59" s="84">
        <v>0</v>
      </c>
      <c r="AA59" s="84">
        <v>0</v>
      </c>
      <c r="AB59" s="83">
        <v>0</v>
      </c>
      <c r="AC59" s="83">
        <v>0</v>
      </c>
      <c r="AD59" s="84">
        <v>0</v>
      </c>
      <c r="AE59" s="84">
        <v>0</v>
      </c>
      <c r="AF59" s="23">
        <v>0</v>
      </c>
      <c r="AG59" s="23">
        <v>0</v>
      </c>
      <c r="AH59" s="24">
        <v>0</v>
      </c>
      <c r="AI59" s="24">
        <v>0</v>
      </c>
    </row>
    <row r="60" spans="1:35" x14ac:dyDescent="0.25">
      <c r="A60" s="17">
        <f t="shared" si="3"/>
        <v>10</v>
      </c>
      <c r="B60" s="102">
        <v>259</v>
      </c>
      <c r="C60" s="100" t="str">
        <f>_xlfn.XLOOKUP(__xlnm._FilterDatabase_158[[#This Row],[SAPSA Number]],Table1[SAPSA number],Table1[Paid up])</f>
        <v>Y</v>
      </c>
      <c r="D60" s="39" t="str">
        <f>_xlfn.XLOOKUP(__xlnm._FilterDatabase_158[[#This Row],[SAPSA Number]],'DS Point summary'!A:A,'DS Point summary'!C:C)</f>
        <v>Kathleen Beresford</v>
      </c>
      <c r="E60" s="39" t="str">
        <f>_xlfn.XLOOKUP(__xlnm._FilterDatabase_158[[#This Row],[SAPSA Number]],'DS Point summary'!A:A,'DS Point summary'!D:D)</f>
        <v>Carter</v>
      </c>
      <c r="F60" s="28" t="str">
        <f>_xlfn.XLOOKUP(__xlnm._FilterDatabase_158[[#This Row],[SAPSA Number]],'DS Point summary'!A:A,'DS Point summary'!E:E)</f>
        <v>KB</v>
      </c>
      <c r="G60" s="17" t="str">
        <f>_xlfn.XLOOKUP(__xlnm._FilterDatabase_158[[#This Row],[SAPSA Number]],'DS Point summary'!A:A,'DS Point summary'!F:F)</f>
        <v>Lady</v>
      </c>
      <c r="H60" s="19">
        <f ca="1">_xlfn.XLOOKUP(__xlnm._FilterDatabase_158[[#This Row],[SAPSA Number]],'DS Point summary'!A:A,'DS Point summary'!G:G)</f>
        <v>38</v>
      </c>
      <c r="I60" s="19" t="s">
        <v>371</v>
      </c>
      <c r="J60" s="21">
        <f>(IF(L60&gt;0,1,0)+(IF(__xlnm._FilterDatabase_158[[#This Row],[Jan2]]&gt;0,1,0))+(IF(__xlnm._FilterDatabase_158[[#This Row],[Feb2]]&gt;0,1,0))+(IF(N60&gt;0,1,0))+(IF(P60&gt;0,1,0))+(IF(Q60&gt;0,1,0))+(IF(R60&gt;0,1,0))+(IF(T60&gt;0,1,0))+(IF(U60&gt;0,1,0))+(IF(V60&gt;0,1,0))+(IF(X60&gt;0,1,0))+(IF(Y60&gt;0,1,0))+(IF(Z60&gt;0,1,0))+(IF(AA60&gt;0,1,0))+(IF(AB60&gt;0,1,0))+(IF(AC60&gt;0,1,0))+(IF(AD60&gt;0,1,0))+(IF(AE60&gt;0,1,0))+(IF(AF60&gt;0,1,0))+(IF(AH60&gt;0,1,0))+(IF(AG60&gt;0,1,0))+(IF(__xlnm._FilterDatabase_158[[#This Row],[Apr2]]&gt;0,1,0)+(IF(__xlnm._FilterDatabase_158[[#This Row],[Jun2]]&gt;0,1,0))))</f>
        <v>0</v>
      </c>
      <c r="K60" s="22">
        <f t="shared" si="2"/>
        <v>0</v>
      </c>
      <c r="L60" s="23">
        <v>0</v>
      </c>
      <c r="M60" s="23">
        <v>0</v>
      </c>
      <c r="N60" s="24">
        <v>0</v>
      </c>
      <c r="O60" s="24">
        <v>0</v>
      </c>
      <c r="P60" s="23">
        <v>0</v>
      </c>
      <c r="Q60" s="23">
        <v>0</v>
      </c>
      <c r="R60" s="24">
        <v>0</v>
      </c>
      <c r="S60" s="24">
        <v>0</v>
      </c>
      <c r="T60" s="23">
        <v>0</v>
      </c>
      <c r="U60" s="23">
        <v>0</v>
      </c>
      <c r="V60" s="24">
        <v>0</v>
      </c>
      <c r="W60" s="24">
        <v>0</v>
      </c>
      <c r="X60" s="23">
        <v>0</v>
      </c>
      <c r="Y60" s="23">
        <v>0</v>
      </c>
      <c r="Z60" s="84">
        <v>0</v>
      </c>
      <c r="AA60" s="84">
        <v>0</v>
      </c>
      <c r="AB60" s="83">
        <v>0</v>
      </c>
      <c r="AC60" s="83">
        <v>0</v>
      </c>
      <c r="AD60" s="84">
        <v>0</v>
      </c>
      <c r="AE60" s="84">
        <v>0</v>
      </c>
      <c r="AF60" s="23">
        <v>0</v>
      </c>
      <c r="AG60" s="23">
        <v>0</v>
      </c>
      <c r="AH60" s="24">
        <v>0</v>
      </c>
      <c r="AI60" s="24">
        <v>0</v>
      </c>
    </row>
    <row r="61" spans="1:35" x14ac:dyDescent="0.25">
      <c r="A61" s="17">
        <f t="shared" si="3"/>
        <v>10</v>
      </c>
      <c r="B61" s="102">
        <v>6225</v>
      </c>
      <c r="C61" s="100" t="str">
        <f>_xlfn.XLOOKUP(__xlnm._FilterDatabase_158[[#This Row],[SAPSA Number]],Table1[SAPSA number],Table1[Paid up])</f>
        <v>Y</v>
      </c>
      <c r="D61" s="39" t="str">
        <f>_xlfn.XLOOKUP(__xlnm._FilterDatabase_158[[#This Row],[SAPSA Number]],'DS Point summary'!A:A,'DS Point summary'!C:C)</f>
        <v>Hannele Meliske</v>
      </c>
      <c r="E61" s="39" t="str">
        <f>_xlfn.XLOOKUP(__xlnm._FilterDatabase_158[[#This Row],[SAPSA Number]],'DS Point summary'!A:A,'DS Point summary'!D:D)</f>
        <v>du Bruyn</v>
      </c>
      <c r="F61" s="28" t="str">
        <f>_xlfn.XLOOKUP(__xlnm._FilterDatabase_158[[#This Row],[SAPSA Number]],'DS Point summary'!A:A,'DS Point summary'!E:E)</f>
        <v>HM</v>
      </c>
      <c r="G61" s="17" t="str">
        <f>_xlfn.XLOOKUP(__xlnm._FilterDatabase_158[[#This Row],[SAPSA Number]],'DS Point summary'!A:A,'DS Point summary'!F:F)</f>
        <v>Lady</v>
      </c>
      <c r="H61" s="19">
        <f ca="1">_xlfn.XLOOKUP(__xlnm._FilterDatabase_158[[#This Row],[SAPSA Number]],'DS Point summary'!A:A,'DS Point summary'!G:G)</f>
        <v>42</v>
      </c>
      <c r="I61" s="19" t="s">
        <v>371</v>
      </c>
      <c r="J61" s="21">
        <f>(IF(L61&gt;0,1,0)+(IF(__xlnm._FilterDatabase_158[[#This Row],[Jan2]]&gt;0,1,0))+(IF(__xlnm._FilterDatabase_158[[#This Row],[Feb2]]&gt;0,1,0))+(IF(N61&gt;0,1,0))+(IF(P61&gt;0,1,0))+(IF(Q61&gt;0,1,0))+(IF(R61&gt;0,1,0))+(IF(T61&gt;0,1,0))+(IF(U61&gt;0,1,0))+(IF(V61&gt;0,1,0))+(IF(X61&gt;0,1,0))+(IF(Y61&gt;0,1,0))+(IF(Z61&gt;0,1,0))+(IF(AA61&gt;0,1,0))+(IF(AB61&gt;0,1,0))+(IF(AC61&gt;0,1,0))+(IF(AD61&gt;0,1,0))+(IF(AE61&gt;0,1,0))+(IF(AF61&gt;0,1,0))+(IF(AH61&gt;0,1,0))+(IF(AG61&gt;0,1,0))+(IF(__xlnm._FilterDatabase_158[[#This Row],[Apr2]]&gt;0,1,0)+(IF(__xlnm._FilterDatabase_158[[#This Row],[Jun2]]&gt;0,1,0))))</f>
        <v>0</v>
      </c>
      <c r="K61" s="22">
        <f t="shared" si="2"/>
        <v>0</v>
      </c>
      <c r="L61" s="23">
        <v>0</v>
      </c>
      <c r="M61" s="23">
        <v>0</v>
      </c>
      <c r="N61" s="24">
        <v>0</v>
      </c>
      <c r="O61" s="24">
        <v>0</v>
      </c>
      <c r="P61" s="23">
        <v>0</v>
      </c>
      <c r="Q61" s="23">
        <v>0</v>
      </c>
      <c r="R61" s="24">
        <v>0</v>
      </c>
      <c r="S61" s="24">
        <v>0</v>
      </c>
      <c r="T61" s="23">
        <v>0</v>
      </c>
      <c r="U61" s="23">
        <v>0</v>
      </c>
      <c r="V61" s="24">
        <v>0</v>
      </c>
      <c r="W61" s="24">
        <v>0</v>
      </c>
      <c r="X61" s="23">
        <v>0</v>
      </c>
      <c r="Y61" s="23">
        <v>0</v>
      </c>
      <c r="Z61" s="84">
        <v>0</v>
      </c>
      <c r="AA61" s="84">
        <v>0</v>
      </c>
      <c r="AB61" s="83">
        <v>0</v>
      </c>
      <c r="AC61" s="83">
        <v>0</v>
      </c>
      <c r="AD61" s="84">
        <v>0</v>
      </c>
      <c r="AE61" s="84">
        <v>0</v>
      </c>
      <c r="AF61" s="23">
        <v>0</v>
      </c>
      <c r="AG61" s="23">
        <v>0</v>
      </c>
      <c r="AH61" s="24">
        <v>0</v>
      </c>
      <c r="AI61" s="24">
        <v>0</v>
      </c>
    </row>
    <row r="62" spans="1:35" x14ac:dyDescent="0.25">
      <c r="A62" s="17">
        <f t="shared" si="3"/>
        <v>10</v>
      </c>
      <c r="B62" s="102">
        <v>6855</v>
      </c>
      <c r="C62" s="100" t="str">
        <f>_xlfn.XLOOKUP(__xlnm._FilterDatabase_158[[#This Row],[SAPSA Number]],Table1[SAPSA number],Table1[Paid up])</f>
        <v>Y</v>
      </c>
      <c r="D62" s="39" t="str">
        <f>_xlfn.XLOOKUP(__xlnm._FilterDatabase_158[[#This Row],[SAPSA Number]],'DS Point summary'!A:A,'DS Point summary'!C:C)</f>
        <v>Cornelius Jansen</v>
      </c>
      <c r="E62" s="39" t="str">
        <f>_xlfn.XLOOKUP(__xlnm._FilterDatabase_158[[#This Row],[SAPSA Number]],'DS Point summary'!A:A,'DS Point summary'!D:D)</f>
        <v>de Jager</v>
      </c>
      <c r="F62" s="28" t="str">
        <f>_xlfn.XLOOKUP(__xlnm._FilterDatabase_158[[#This Row],[SAPSA Number]],'DS Point summary'!A:A,'DS Point summary'!E:E)</f>
        <v>CJ</v>
      </c>
      <c r="G62" s="17" t="str">
        <f ca="1">_xlfn.XLOOKUP(__xlnm._FilterDatabase_158[[#This Row],[SAPSA Number]],'DS Point summary'!A:A,'DS Point summary'!F:F)</f>
        <v xml:space="preserve"> </v>
      </c>
      <c r="H62" s="19">
        <f ca="1">_xlfn.XLOOKUP(__xlnm._FilterDatabase_158[[#This Row],[SAPSA Number]],'DS Point summary'!A:A,'DS Point summary'!G:G)</f>
        <v>38</v>
      </c>
      <c r="I62" s="19" t="s">
        <v>371</v>
      </c>
      <c r="J62" s="21">
        <f>(IF(L62&gt;0,1,0)+(IF(__xlnm._FilterDatabase_158[[#This Row],[Jan2]]&gt;0,1,0))+(IF(__xlnm._FilterDatabase_158[[#This Row],[Feb2]]&gt;0,1,0))+(IF(N62&gt;0,1,0))+(IF(P62&gt;0,1,0))+(IF(Q62&gt;0,1,0))+(IF(R62&gt;0,1,0))+(IF(T62&gt;0,1,0))+(IF(U62&gt;0,1,0))+(IF(V62&gt;0,1,0))+(IF(X62&gt;0,1,0))+(IF(Y62&gt;0,1,0))+(IF(Z62&gt;0,1,0))+(IF(AA62&gt;0,1,0))+(IF(AB62&gt;0,1,0))+(IF(AC62&gt;0,1,0))+(IF(AD62&gt;0,1,0))+(IF(AE62&gt;0,1,0))+(IF(AF62&gt;0,1,0))+(IF(AH62&gt;0,1,0))+(IF(AG62&gt;0,1,0))+(IF(__xlnm._FilterDatabase_158[[#This Row],[Apr2]]&gt;0,1,0)+(IF(__xlnm._FilterDatabase_158[[#This Row],[Jun2]]&gt;0,1,0))))</f>
        <v>0</v>
      </c>
      <c r="K62" s="22">
        <f t="shared" si="2"/>
        <v>0</v>
      </c>
      <c r="L62" s="23">
        <v>0</v>
      </c>
      <c r="M62" s="23">
        <v>0</v>
      </c>
      <c r="N62" s="24">
        <v>0</v>
      </c>
      <c r="O62" s="24">
        <v>0</v>
      </c>
      <c r="P62" s="23">
        <v>0</v>
      </c>
      <c r="Q62" s="23">
        <v>0</v>
      </c>
      <c r="R62" s="24">
        <v>0</v>
      </c>
      <c r="S62" s="24">
        <v>0</v>
      </c>
      <c r="T62" s="23">
        <v>0</v>
      </c>
      <c r="U62" s="23">
        <v>0</v>
      </c>
      <c r="V62" s="24">
        <v>0</v>
      </c>
      <c r="W62" s="24">
        <v>0</v>
      </c>
      <c r="X62" s="23">
        <v>0</v>
      </c>
      <c r="Y62" s="23">
        <v>0</v>
      </c>
      <c r="Z62" s="84">
        <v>0</v>
      </c>
      <c r="AA62" s="84">
        <v>0</v>
      </c>
      <c r="AB62" s="83">
        <v>0</v>
      </c>
      <c r="AC62" s="83">
        <v>0</v>
      </c>
      <c r="AD62" s="84">
        <v>0</v>
      </c>
      <c r="AE62" s="84">
        <v>0</v>
      </c>
      <c r="AF62" s="23">
        <v>0</v>
      </c>
      <c r="AG62" s="23">
        <v>0</v>
      </c>
      <c r="AH62" s="24">
        <v>0</v>
      </c>
      <c r="AI62" s="24">
        <v>0</v>
      </c>
    </row>
    <row r="63" spans="1:35" x14ac:dyDescent="0.25">
      <c r="A63" s="17">
        <f t="shared" si="3"/>
        <v>10</v>
      </c>
      <c r="B63" s="27">
        <v>7193</v>
      </c>
      <c r="C63" s="100" t="str">
        <f>_xlfn.XLOOKUP(__xlnm._FilterDatabase_158[[#This Row],[SAPSA Number]],Table1[SAPSA number],Table1[Paid up])</f>
        <v>Y</v>
      </c>
      <c r="D63" s="39" t="str">
        <f>_xlfn.XLOOKUP(__xlnm._FilterDatabase_158[[#This Row],[SAPSA Number]],'DS Point summary'!A:A,'DS Point summary'!C:C)</f>
        <v>Liezl</v>
      </c>
      <c r="E63" s="39" t="str">
        <f>_xlfn.XLOOKUP(__xlnm._FilterDatabase_158[[#This Row],[SAPSA Number]],'DS Point summary'!A:A,'DS Point summary'!D:D)</f>
        <v>de Jager</v>
      </c>
      <c r="F63" s="28" t="str">
        <f>_xlfn.XLOOKUP(__xlnm._FilterDatabase_158[[#This Row],[SAPSA Number]],'DS Point summary'!A:A,'DS Point summary'!E:E)</f>
        <v>L</v>
      </c>
      <c r="G63" s="17" t="str">
        <f>_xlfn.XLOOKUP(__xlnm._FilterDatabase_158[[#This Row],[SAPSA Number]],'DS Point summary'!A:A,'DS Point summary'!F:F)</f>
        <v>Lady</v>
      </c>
      <c r="H63" s="19">
        <f ca="1">_xlfn.XLOOKUP(__xlnm._FilterDatabase_158[[#This Row],[SAPSA Number]],'DS Point summary'!A:A,'DS Point summary'!G:G)</f>
        <v>39</v>
      </c>
      <c r="I63" s="19" t="s">
        <v>371</v>
      </c>
      <c r="J63" s="21">
        <f>(IF(L63&gt;0,1,0)+(IF(__xlnm._FilterDatabase_158[[#This Row],[Jan2]]&gt;0,1,0))+(IF(__xlnm._FilterDatabase_158[[#This Row],[Feb2]]&gt;0,1,0))+(IF(N63&gt;0,1,0))+(IF(P63&gt;0,1,0))+(IF(Q63&gt;0,1,0))+(IF(R63&gt;0,1,0))+(IF(T63&gt;0,1,0))+(IF(U63&gt;0,1,0))+(IF(V63&gt;0,1,0))+(IF(X63&gt;0,1,0))+(IF(Y63&gt;0,1,0))+(IF(Z63&gt;0,1,0))+(IF(AA63&gt;0,1,0))+(IF(AB63&gt;0,1,0))+(IF(AC63&gt;0,1,0))+(IF(AD63&gt;0,1,0))+(IF(AE63&gt;0,1,0))+(IF(AF63&gt;0,1,0))+(IF(AH63&gt;0,1,0))+(IF(AG63&gt;0,1,0))+(IF(__xlnm._FilterDatabase_158[[#This Row],[Apr2]]&gt;0,1,0)+(IF(__xlnm._FilterDatabase_158[[#This Row],[Jun2]]&gt;0,1,0))))</f>
        <v>0</v>
      </c>
      <c r="K63" s="22">
        <f t="shared" si="2"/>
        <v>0</v>
      </c>
      <c r="L63" s="23">
        <v>0</v>
      </c>
      <c r="M63" s="23">
        <v>0</v>
      </c>
      <c r="N63" s="24">
        <v>0</v>
      </c>
      <c r="O63" s="24">
        <v>0</v>
      </c>
      <c r="P63" s="23">
        <v>0</v>
      </c>
      <c r="Q63" s="23">
        <v>0</v>
      </c>
      <c r="R63" s="24">
        <v>0</v>
      </c>
      <c r="S63" s="24">
        <v>0</v>
      </c>
      <c r="T63" s="23">
        <v>0</v>
      </c>
      <c r="U63" s="23">
        <v>0</v>
      </c>
      <c r="V63" s="24">
        <v>0</v>
      </c>
      <c r="W63" s="24">
        <v>0</v>
      </c>
      <c r="X63" s="23">
        <v>0</v>
      </c>
      <c r="Y63" s="23">
        <v>0</v>
      </c>
      <c r="Z63" s="84">
        <v>0</v>
      </c>
      <c r="AA63" s="84">
        <v>0</v>
      </c>
      <c r="AB63" s="83">
        <v>0</v>
      </c>
      <c r="AC63" s="83">
        <v>0</v>
      </c>
      <c r="AD63" s="84">
        <v>0</v>
      </c>
      <c r="AE63" s="84">
        <v>0</v>
      </c>
      <c r="AF63" s="23">
        <v>0</v>
      </c>
      <c r="AG63" s="23">
        <v>0</v>
      </c>
      <c r="AH63" s="24">
        <v>0</v>
      </c>
      <c r="AI63" s="24">
        <v>0</v>
      </c>
    </row>
    <row r="64" spans="1:35" x14ac:dyDescent="0.25">
      <c r="A64" s="17">
        <f t="shared" si="3"/>
        <v>10</v>
      </c>
      <c r="B64" s="102">
        <v>301</v>
      </c>
      <c r="C64" s="100" t="str">
        <f>_xlfn.XLOOKUP(__xlnm._FilterDatabase_158[[#This Row],[SAPSA Number]],Table1[SAPSA number],Table1[Paid up])</f>
        <v>Y</v>
      </c>
      <c r="D64" s="39" t="str">
        <f>_xlfn.XLOOKUP(__xlnm._FilterDatabase_158[[#This Row],[SAPSA Number]],'DS Point summary'!A:A,'DS Point summary'!C:C)</f>
        <v>Wolfgang Wilhelm</v>
      </c>
      <c r="E64" s="39" t="str">
        <f>_xlfn.XLOOKUP(__xlnm._FilterDatabase_158[[#This Row],[SAPSA Number]],'DS Point summary'!A:A,'DS Point summary'!D:D)</f>
        <v>Dirsuweit</v>
      </c>
      <c r="F64" s="28" t="str">
        <f>_xlfn.XLOOKUP(__xlnm._FilterDatabase_158[[#This Row],[SAPSA Number]],'DS Point summary'!A:A,'DS Point summary'!E:E)</f>
        <v>WW</v>
      </c>
      <c r="G64" s="17" t="str">
        <f ca="1">_xlfn.XLOOKUP(__xlnm._FilterDatabase_158[[#This Row],[SAPSA Number]],'DS Point summary'!A:A,'DS Point summary'!F:F)</f>
        <v>GS</v>
      </c>
      <c r="H64" s="19">
        <f>_xlfn.XLOOKUP(__xlnm._FilterDatabase_158[[#This Row],[SAPSA Number]],'DS Point summary'!A:A,'DS Point summary'!G:G)</f>
        <v>0</v>
      </c>
      <c r="I64" s="19" t="s">
        <v>371</v>
      </c>
      <c r="J64" s="21">
        <f>(IF(L64&gt;0,1,0)+(IF(__xlnm._FilterDatabase_158[[#This Row],[Jan2]]&gt;0,1,0))+(IF(__xlnm._FilterDatabase_158[[#This Row],[Feb2]]&gt;0,1,0))+(IF(N64&gt;0,1,0))+(IF(P64&gt;0,1,0))+(IF(Q64&gt;0,1,0))+(IF(R64&gt;0,1,0))+(IF(T64&gt;0,1,0))+(IF(U64&gt;0,1,0))+(IF(V64&gt;0,1,0))+(IF(X64&gt;0,1,0))+(IF(Y64&gt;0,1,0))+(IF(Z64&gt;0,1,0))+(IF(AA64&gt;0,1,0))+(IF(AB64&gt;0,1,0))+(IF(AC64&gt;0,1,0))+(IF(AD64&gt;0,1,0))+(IF(AE64&gt;0,1,0))+(IF(AF64&gt;0,1,0))+(IF(AH64&gt;0,1,0))+(IF(AG64&gt;0,1,0))+(IF(__xlnm._FilterDatabase_158[[#This Row],[Apr2]]&gt;0,1,0)+(IF(__xlnm._FilterDatabase_158[[#This Row],[Jun2]]&gt;0,1,0))))</f>
        <v>0</v>
      </c>
      <c r="K64" s="22">
        <f t="shared" si="2"/>
        <v>0</v>
      </c>
      <c r="L64" s="23">
        <v>0</v>
      </c>
      <c r="M64" s="23">
        <v>0</v>
      </c>
      <c r="N64" s="24">
        <v>0</v>
      </c>
      <c r="O64" s="24">
        <v>0</v>
      </c>
      <c r="P64" s="23">
        <v>0</v>
      </c>
      <c r="Q64" s="23">
        <v>0</v>
      </c>
      <c r="R64" s="24">
        <v>0</v>
      </c>
      <c r="S64" s="24">
        <v>0</v>
      </c>
      <c r="T64" s="23">
        <v>0</v>
      </c>
      <c r="U64" s="23">
        <v>0</v>
      </c>
      <c r="V64" s="24">
        <v>0</v>
      </c>
      <c r="W64" s="24">
        <v>0</v>
      </c>
      <c r="X64" s="23">
        <v>0</v>
      </c>
      <c r="Y64" s="23">
        <v>0</v>
      </c>
      <c r="Z64" s="84">
        <v>0</v>
      </c>
      <c r="AA64" s="84">
        <v>0</v>
      </c>
      <c r="AB64" s="83">
        <v>0</v>
      </c>
      <c r="AC64" s="83">
        <v>0</v>
      </c>
      <c r="AD64" s="84">
        <v>0</v>
      </c>
      <c r="AE64" s="84">
        <v>0</v>
      </c>
      <c r="AF64" s="23">
        <v>0</v>
      </c>
      <c r="AG64" s="23">
        <v>0</v>
      </c>
      <c r="AH64" s="24">
        <v>0</v>
      </c>
      <c r="AI64" s="24">
        <v>0</v>
      </c>
    </row>
    <row r="65" spans="1:35" x14ac:dyDescent="0.25">
      <c r="A65" s="17">
        <f t="shared" si="3"/>
        <v>10</v>
      </c>
      <c r="B65" s="104">
        <v>6846</v>
      </c>
      <c r="C65" s="100" t="str">
        <f>_xlfn.XLOOKUP(__xlnm._FilterDatabase_158[[#This Row],[SAPSA Number]],Table1[SAPSA number],Table1[Paid up])</f>
        <v>Y</v>
      </c>
      <c r="D65" s="39" t="str">
        <f>_xlfn.XLOOKUP(__xlnm._FilterDatabase_158[[#This Row],[SAPSA Number]],'DS Point summary'!A:A,'DS Point summary'!C:C)</f>
        <v>Daniel Stephanus</v>
      </c>
      <c r="E65" s="39" t="str">
        <f>_xlfn.XLOOKUP(__xlnm._FilterDatabase_158[[#This Row],[SAPSA Number]],'DS Point summary'!A:A,'DS Point summary'!D:D)</f>
        <v>Dreyer</v>
      </c>
      <c r="F65" s="28" t="str">
        <f>_xlfn.XLOOKUP(__xlnm._FilterDatabase_158[[#This Row],[SAPSA Number]],'DS Point summary'!A:A,'DS Point summary'!E:E)</f>
        <v>DSJ</v>
      </c>
      <c r="G65" s="17" t="str">
        <f ca="1">_xlfn.XLOOKUP(__xlnm._FilterDatabase_158[[#This Row],[SAPSA Number]],'DS Point summary'!A:A,'DS Point summary'!F:F)</f>
        <v xml:space="preserve"> </v>
      </c>
      <c r="H65" s="19">
        <f ca="1">_xlfn.XLOOKUP(__xlnm._FilterDatabase_158[[#This Row],[SAPSA Number]],'DS Point summary'!A:A,'DS Point summary'!G:G)</f>
        <v>41</v>
      </c>
      <c r="I65" s="19" t="s">
        <v>371</v>
      </c>
      <c r="J65" s="21">
        <f>(IF(L65&gt;0,1,0)+(IF(__xlnm._FilterDatabase_158[[#This Row],[Jan2]]&gt;0,1,0))+(IF(__xlnm._FilterDatabase_158[[#This Row],[Feb2]]&gt;0,1,0))+(IF(N65&gt;0,1,0))+(IF(P65&gt;0,1,0))+(IF(Q65&gt;0,1,0))+(IF(R65&gt;0,1,0))+(IF(T65&gt;0,1,0))+(IF(U65&gt;0,1,0))+(IF(V65&gt;0,1,0))+(IF(X65&gt;0,1,0))+(IF(Y65&gt;0,1,0))+(IF(Z65&gt;0,1,0))+(IF(AA65&gt;0,1,0))+(IF(AB65&gt;0,1,0))+(IF(AC65&gt;0,1,0))+(IF(AD65&gt;0,1,0))+(IF(AE65&gt;0,1,0))+(IF(AF65&gt;0,1,0))+(IF(AH65&gt;0,1,0))+(IF(AG65&gt;0,1,0))+(IF(__xlnm._FilterDatabase_158[[#This Row],[Apr2]]&gt;0,1,0)+(IF(__xlnm._FilterDatabase_158[[#This Row],[Jun2]]&gt;0,1,0))))</f>
        <v>0</v>
      </c>
      <c r="K65" s="22">
        <f t="shared" si="2"/>
        <v>0</v>
      </c>
      <c r="L65" s="23">
        <v>0</v>
      </c>
      <c r="M65" s="23">
        <v>0</v>
      </c>
      <c r="N65" s="24">
        <v>0</v>
      </c>
      <c r="O65" s="24">
        <v>0</v>
      </c>
      <c r="P65" s="23">
        <v>0</v>
      </c>
      <c r="Q65" s="23">
        <v>0</v>
      </c>
      <c r="R65" s="24">
        <v>0</v>
      </c>
      <c r="S65" s="24">
        <v>0</v>
      </c>
      <c r="T65" s="23">
        <v>0</v>
      </c>
      <c r="U65" s="23">
        <v>0</v>
      </c>
      <c r="V65" s="24">
        <v>0</v>
      </c>
      <c r="W65" s="24">
        <v>0</v>
      </c>
      <c r="X65" s="23">
        <v>0</v>
      </c>
      <c r="Y65" s="23">
        <v>0</v>
      </c>
      <c r="Z65" s="84">
        <v>0</v>
      </c>
      <c r="AA65" s="84">
        <v>0</v>
      </c>
      <c r="AB65" s="83">
        <v>0</v>
      </c>
      <c r="AC65" s="83">
        <v>0</v>
      </c>
      <c r="AD65" s="84">
        <v>0</v>
      </c>
      <c r="AE65" s="84">
        <v>0</v>
      </c>
      <c r="AF65" s="23">
        <v>0</v>
      </c>
      <c r="AG65" s="23">
        <v>0</v>
      </c>
      <c r="AH65" s="24">
        <v>0</v>
      </c>
      <c r="AI65" s="24">
        <v>0</v>
      </c>
    </row>
    <row r="66" spans="1:35" x14ac:dyDescent="0.25">
      <c r="A66" s="17">
        <f t="shared" si="3"/>
        <v>10</v>
      </c>
      <c r="B66" s="102">
        <v>6975</v>
      </c>
      <c r="C66" s="100" t="str">
        <f>_xlfn.XLOOKUP(__xlnm._FilterDatabase_158[[#This Row],[SAPSA Number]],Table1[SAPSA number],Table1[Paid up])</f>
        <v>Y</v>
      </c>
      <c r="D66" s="39" t="str">
        <f>_xlfn.XLOOKUP(__xlnm._FilterDatabase_158[[#This Row],[SAPSA Number]],'DS Point summary'!A:A,'DS Point summary'!C:C)</f>
        <v>Mattheus Johannes</v>
      </c>
      <c r="E66" s="39" t="str">
        <f>_xlfn.XLOOKUP(__xlnm._FilterDatabase_158[[#This Row],[SAPSA Number]],'DS Point summary'!A:A,'DS Point summary'!D:D)</f>
        <v>du Bruyn</v>
      </c>
      <c r="F66" s="28" t="str">
        <f>_xlfn.XLOOKUP(__xlnm._FilterDatabase_158[[#This Row],[SAPSA Number]],'DS Point summary'!A:A,'DS Point summary'!E:E)</f>
        <v>MJ</v>
      </c>
      <c r="G66" s="17" t="str">
        <f ca="1">_xlfn.XLOOKUP(__xlnm._FilterDatabase_158[[#This Row],[SAPSA Number]],'DS Point summary'!A:A,'DS Point summary'!F:F)</f>
        <v xml:space="preserve"> </v>
      </c>
      <c r="H66" s="19">
        <f ca="1">_xlfn.XLOOKUP(__xlnm._FilterDatabase_158[[#This Row],[SAPSA Number]],'DS Point summary'!A:A,'DS Point summary'!G:G)</f>
        <v>45</v>
      </c>
      <c r="I66" s="19" t="s">
        <v>371</v>
      </c>
      <c r="J66" s="21">
        <f>(IF(L66&gt;0,1,0)+(IF(__xlnm._FilterDatabase_158[[#This Row],[Jan2]]&gt;0,1,0))+(IF(__xlnm._FilterDatabase_158[[#This Row],[Feb2]]&gt;0,1,0))+(IF(N66&gt;0,1,0))+(IF(P66&gt;0,1,0))+(IF(Q66&gt;0,1,0))+(IF(R66&gt;0,1,0))+(IF(T66&gt;0,1,0))+(IF(U66&gt;0,1,0))+(IF(V66&gt;0,1,0))+(IF(X66&gt;0,1,0))+(IF(Y66&gt;0,1,0))+(IF(Z66&gt;0,1,0))+(IF(AA66&gt;0,1,0))+(IF(AB66&gt;0,1,0))+(IF(AC66&gt;0,1,0))+(IF(AD66&gt;0,1,0))+(IF(AE66&gt;0,1,0))+(IF(AF66&gt;0,1,0))+(IF(AH66&gt;0,1,0))+(IF(AG66&gt;0,1,0))+(IF(__xlnm._FilterDatabase_158[[#This Row],[Apr2]]&gt;0,1,0)+(IF(__xlnm._FilterDatabase_158[[#This Row],[Jun2]]&gt;0,1,0))))</f>
        <v>0</v>
      </c>
      <c r="K66" s="22">
        <f t="shared" si="2"/>
        <v>0</v>
      </c>
      <c r="L66" s="23">
        <v>0</v>
      </c>
      <c r="M66" s="23">
        <v>0</v>
      </c>
      <c r="N66" s="24">
        <v>0</v>
      </c>
      <c r="O66" s="24">
        <v>0</v>
      </c>
      <c r="P66" s="23">
        <v>0</v>
      </c>
      <c r="Q66" s="23">
        <v>0</v>
      </c>
      <c r="R66" s="24">
        <v>0</v>
      </c>
      <c r="S66" s="24">
        <v>0</v>
      </c>
      <c r="T66" s="23">
        <v>0</v>
      </c>
      <c r="U66" s="23">
        <v>0</v>
      </c>
      <c r="V66" s="24">
        <v>0</v>
      </c>
      <c r="W66" s="24">
        <v>0</v>
      </c>
      <c r="X66" s="23">
        <v>0</v>
      </c>
      <c r="Y66" s="23">
        <v>0</v>
      </c>
      <c r="Z66" s="84">
        <v>0</v>
      </c>
      <c r="AA66" s="84">
        <v>0</v>
      </c>
      <c r="AB66" s="83">
        <v>0</v>
      </c>
      <c r="AC66" s="83">
        <v>0</v>
      </c>
      <c r="AD66" s="84">
        <v>0</v>
      </c>
      <c r="AE66" s="84">
        <v>0</v>
      </c>
      <c r="AF66" s="23">
        <v>0</v>
      </c>
      <c r="AG66" s="23">
        <v>0</v>
      </c>
      <c r="AH66" s="24">
        <v>0</v>
      </c>
      <c r="AI66" s="24">
        <v>0</v>
      </c>
    </row>
    <row r="67" spans="1:35" x14ac:dyDescent="0.25">
      <c r="A67" s="17">
        <f t="shared" si="3"/>
        <v>10</v>
      </c>
      <c r="B67" s="27">
        <v>127</v>
      </c>
      <c r="C67" s="100" t="str">
        <f>_xlfn.XLOOKUP(__xlnm._FilterDatabase_158[[#This Row],[SAPSA Number]],Table1[SAPSA number],Table1[Paid up])</f>
        <v>Y</v>
      </c>
      <c r="D67" s="39" t="str">
        <f>_xlfn.XLOOKUP(__xlnm._FilterDatabase_158[[#This Row],[SAPSA Number]],'DS Point summary'!A:A,'DS Point summary'!C:C)</f>
        <v>Eurika Susara</v>
      </c>
      <c r="E67" s="39" t="str">
        <f>_xlfn.XLOOKUP(__xlnm._FilterDatabase_158[[#This Row],[SAPSA Number]],'DS Point summary'!A:A,'DS Point summary'!D:D)</f>
        <v>Du Plooy</v>
      </c>
      <c r="F67" s="28" t="str">
        <f>_xlfn.XLOOKUP(__xlnm._FilterDatabase_158[[#This Row],[SAPSA Number]],'DS Point summary'!A:A,'DS Point summary'!E:E)</f>
        <v>E</v>
      </c>
      <c r="G67" s="17" t="str">
        <f>_xlfn.XLOOKUP(__xlnm._FilterDatabase_158[[#This Row],[SAPSA Number]],'DS Point summary'!A:A,'DS Point summary'!F:F)</f>
        <v>SS</v>
      </c>
      <c r="H67" s="19">
        <f ca="1">_xlfn.XLOOKUP(__xlnm._FilterDatabase_158[[#This Row],[SAPSA Number]],'DS Point summary'!A:A,'DS Point summary'!G:G)</f>
        <v>65</v>
      </c>
      <c r="I67" s="19" t="s">
        <v>371</v>
      </c>
      <c r="J67" s="21">
        <f>(IF(L67&gt;0,1,0)+(IF(__xlnm._FilterDatabase_158[[#This Row],[Jan2]]&gt;0,1,0))+(IF(__xlnm._FilterDatabase_158[[#This Row],[Feb2]]&gt;0,1,0))+(IF(N67&gt;0,1,0))+(IF(P67&gt;0,1,0))+(IF(Q67&gt;0,1,0))+(IF(R67&gt;0,1,0))+(IF(T67&gt;0,1,0))+(IF(U67&gt;0,1,0))+(IF(V67&gt;0,1,0))+(IF(X67&gt;0,1,0))+(IF(Y67&gt;0,1,0))+(IF(Z67&gt;0,1,0))+(IF(AA67&gt;0,1,0))+(IF(AB67&gt;0,1,0))+(IF(AC67&gt;0,1,0))+(IF(AD67&gt;0,1,0))+(IF(AE67&gt;0,1,0))+(IF(AF67&gt;0,1,0))+(IF(AH67&gt;0,1,0))+(IF(AG67&gt;0,1,0))+(IF(__xlnm._FilterDatabase_158[[#This Row],[Apr2]]&gt;0,1,0)+(IF(__xlnm._FilterDatabase_158[[#This Row],[Jun2]]&gt;0,1,0))))</f>
        <v>0</v>
      </c>
      <c r="K67" s="22">
        <f t="shared" si="2"/>
        <v>0</v>
      </c>
      <c r="L67" s="23">
        <v>0</v>
      </c>
      <c r="M67" s="23">
        <v>0</v>
      </c>
      <c r="N67" s="24">
        <v>0</v>
      </c>
      <c r="O67" s="24">
        <v>0</v>
      </c>
      <c r="P67" s="23">
        <v>0</v>
      </c>
      <c r="Q67" s="23">
        <v>0</v>
      </c>
      <c r="R67" s="24">
        <v>0</v>
      </c>
      <c r="S67" s="24">
        <v>0</v>
      </c>
      <c r="T67" s="23">
        <v>0</v>
      </c>
      <c r="U67" s="23">
        <v>0</v>
      </c>
      <c r="V67" s="24">
        <v>0</v>
      </c>
      <c r="W67" s="24">
        <v>0</v>
      </c>
      <c r="X67" s="23">
        <v>0</v>
      </c>
      <c r="Y67" s="23">
        <v>0</v>
      </c>
      <c r="Z67" s="84">
        <v>0</v>
      </c>
      <c r="AA67" s="84">
        <v>0</v>
      </c>
      <c r="AB67" s="83">
        <v>0</v>
      </c>
      <c r="AC67" s="83">
        <v>0</v>
      </c>
      <c r="AD67" s="84">
        <v>0</v>
      </c>
      <c r="AE67" s="84">
        <v>0</v>
      </c>
      <c r="AF67" s="23">
        <v>0</v>
      </c>
      <c r="AG67" s="23">
        <v>0</v>
      </c>
      <c r="AH67" s="24">
        <v>0</v>
      </c>
      <c r="AI67" s="24">
        <v>0</v>
      </c>
    </row>
    <row r="68" spans="1:35" x14ac:dyDescent="0.25">
      <c r="A68" s="17">
        <f t="shared" si="3"/>
        <v>10</v>
      </c>
      <c r="B68" s="27">
        <v>6935</v>
      </c>
      <c r="C68" s="100" t="str">
        <f>_xlfn.XLOOKUP(__xlnm._FilterDatabase_158[[#This Row],[SAPSA Number]],Table1[SAPSA number],Table1[Paid up])</f>
        <v>Y</v>
      </c>
      <c r="D68" s="39" t="str">
        <f>_xlfn.XLOOKUP(__xlnm._FilterDatabase_158[[#This Row],[SAPSA Number]],'DS Point summary'!A:A,'DS Point summary'!C:C)</f>
        <v>Dewaldt</v>
      </c>
      <c r="E68" s="39" t="str">
        <f>_xlfn.XLOOKUP(__xlnm._FilterDatabase_158[[#This Row],[SAPSA Number]],'DS Point summary'!A:A,'DS Point summary'!D:D)</f>
        <v>Engelbrecht</v>
      </c>
      <c r="F68" s="28" t="str">
        <f>_xlfn.XLOOKUP(__xlnm._FilterDatabase_158[[#This Row],[SAPSA Number]],'DS Point summary'!A:A,'DS Point summary'!E:E)</f>
        <v>D</v>
      </c>
      <c r="G68" s="17" t="str">
        <f ca="1">_xlfn.XLOOKUP(__xlnm._FilterDatabase_158[[#This Row],[SAPSA Number]],'DS Point summary'!A:A,'DS Point summary'!F:F)</f>
        <v xml:space="preserve"> </v>
      </c>
      <c r="H68" s="19">
        <f ca="1">_xlfn.XLOOKUP(__xlnm._FilterDatabase_158[[#This Row],[SAPSA Number]],'DS Point summary'!A:A,'DS Point summary'!G:G)</f>
        <v>36</v>
      </c>
      <c r="I68" s="19" t="s">
        <v>371</v>
      </c>
      <c r="J68" s="21">
        <f>(IF(L68&gt;0,1,0)+(IF(__xlnm._FilterDatabase_158[[#This Row],[Jan2]]&gt;0,1,0))+(IF(__xlnm._FilterDatabase_158[[#This Row],[Feb2]]&gt;0,1,0))+(IF(N68&gt;0,1,0))+(IF(P68&gt;0,1,0))+(IF(Q68&gt;0,1,0))+(IF(R68&gt;0,1,0))+(IF(T68&gt;0,1,0))+(IF(U68&gt;0,1,0))+(IF(V68&gt;0,1,0))+(IF(X68&gt;0,1,0))+(IF(Y68&gt;0,1,0))+(IF(Z68&gt;0,1,0))+(IF(AA68&gt;0,1,0))+(IF(AB68&gt;0,1,0))+(IF(AC68&gt;0,1,0))+(IF(AD68&gt;0,1,0))+(IF(AE68&gt;0,1,0))+(IF(AF68&gt;0,1,0))+(IF(AH68&gt;0,1,0))+(IF(AG68&gt;0,1,0))+(IF(__xlnm._FilterDatabase_158[[#This Row],[Apr2]]&gt;0,1,0)+(IF(__xlnm._FilterDatabase_158[[#This Row],[Jun2]]&gt;0,1,0))))</f>
        <v>0</v>
      </c>
      <c r="K68" s="22">
        <f t="shared" ref="K68:K99" si="4">(LARGE(L68:U68,1)+LARGE(L68:U68,2)+LARGE(L68:U68,3)+LARGE(L68:U68,4)+LARGE(L68:U68,5))/5</f>
        <v>0</v>
      </c>
      <c r="L68" s="23">
        <v>0</v>
      </c>
      <c r="M68" s="23">
        <v>0</v>
      </c>
      <c r="N68" s="24">
        <v>0</v>
      </c>
      <c r="O68" s="24">
        <v>0</v>
      </c>
      <c r="P68" s="23">
        <v>0</v>
      </c>
      <c r="Q68" s="23">
        <v>0</v>
      </c>
      <c r="R68" s="24">
        <v>0</v>
      </c>
      <c r="S68" s="24">
        <v>0</v>
      </c>
      <c r="T68" s="23">
        <v>0</v>
      </c>
      <c r="U68" s="23">
        <v>0</v>
      </c>
      <c r="V68" s="24">
        <v>0</v>
      </c>
      <c r="W68" s="24">
        <v>0</v>
      </c>
      <c r="X68" s="23">
        <v>0</v>
      </c>
      <c r="Y68" s="23">
        <v>0</v>
      </c>
      <c r="Z68" s="84">
        <v>0</v>
      </c>
      <c r="AA68" s="84">
        <v>0</v>
      </c>
      <c r="AB68" s="83">
        <v>0</v>
      </c>
      <c r="AC68" s="83">
        <v>0</v>
      </c>
      <c r="AD68" s="84">
        <v>0</v>
      </c>
      <c r="AE68" s="84">
        <v>0</v>
      </c>
      <c r="AF68" s="23">
        <v>0</v>
      </c>
      <c r="AG68" s="23">
        <v>0</v>
      </c>
      <c r="AH68" s="24">
        <v>0</v>
      </c>
      <c r="AI68" s="24">
        <v>0</v>
      </c>
    </row>
    <row r="69" spans="1:35" x14ac:dyDescent="0.25">
      <c r="A69" s="17">
        <f t="shared" si="3"/>
        <v>10</v>
      </c>
      <c r="B69" s="100">
        <v>393</v>
      </c>
      <c r="C69" s="100" t="str">
        <f>_xlfn.XLOOKUP(__xlnm._FilterDatabase_158[[#This Row],[SAPSA Number]],Table1[SAPSA number],Table1[Paid up])</f>
        <v>Y</v>
      </c>
      <c r="D69" s="39" t="str">
        <f>_xlfn.XLOOKUP(__xlnm._FilterDatabase_158[[#This Row],[SAPSA Number]],'DS Point summary'!A:A,'DS Point summary'!C:C)</f>
        <v>Robyn Angela</v>
      </c>
      <c r="E69" s="39" t="str">
        <f>_xlfn.XLOOKUP(__xlnm._FilterDatabase_158[[#This Row],[SAPSA Number]],'DS Point summary'!A:A,'DS Point summary'!D:D)</f>
        <v>Evans</v>
      </c>
      <c r="F69" s="28" t="str">
        <f>_xlfn.XLOOKUP(__xlnm._FilterDatabase_158[[#This Row],[SAPSA Number]],'DS Point summary'!A:A,'DS Point summary'!E:E)</f>
        <v>RA</v>
      </c>
      <c r="G69" s="17" t="str">
        <f>_xlfn.XLOOKUP(__xlnm._FilterDatabase_158[[#This Row],[SAPSA Number]],'DS Point summary'!A:A,'DS Point summary'!F:F)</f>
        <v>Lady</v>
      </c>
      <c r="H69" s="19">
        <f ca="1">_xlfn.XLOOKUP(__xlnm._FilterDatabase_158[[#This Row],[SAPSA Number]],'DS Point summary'!A:A,'DS Point summary'!G:G)</f>
        <v>59</v>
      </c>
      <c r="I69" s="19" t="s">
        <v>371</v>
      </c>
      <c r="J69" s="21">
        <f>(IF(L69&gt;0,1,0)+(IF(__xlnm._FilterDatabase_158[[#This Row],[Jan2]]&gt;0,1,0))+(IF(__xlnm._FilterDatabase_158[[#This Row],[Feb2]]&gt;0,1,0))+(IF(N69&gt;0,1,0))+(IF(P69&gt;0,1,0))+(IF(Q69&gt;0,1,0))+(IF(R69&gt;0,1,0))+(IF(T69&gt;0,1,0))+(IF(U69&gt;0,1,0))+(IF(V69&gt;0,1,0))+(IF(X69&gt;0,1,0))+(IF(Y69&gt;0,1,0))+(IF(Z69&gt;0,1,0))+(IF(AA69&gt;0,1,0))+(IF(AB69&gt;0,1,0))+(IF(AC69&gt;0,1,0))+(IF(AD69&gt;0,1,0))+(IF(AE69&gt;0,1,0))+(IF(AF69&gt;0,1,0))+(IF(AH69&gt;0,1,0))+(IF(AG69&gt;0,1,0))+(IF(__xlnm._FilterDatabase_158[[#This Row],[Apr2]]&gt;0,1,0)+(IF(__xlnm._FilterDatabase_158[[#This Row],[Jun2]]&gt;0,1,0))))</f>
        <v>0</v>
      </c>
      <c r="K69" s="22">
        <f t="shared" si="4"/>
        <v>0</v>
      </c>
      <c r="L69" s="23">
        <v>0</v>
      </c>
      <c r="M69" s="23">
        <v>0</v>
      </c>
      <c r="N69" s="24">
        <v>0</v>
      </c>
      <c r="O69" s="24">
        <v>0</v>
      </c>
      <c r="P69" s="23">
        <v>0</v>
      </c>
      <c r="Q69" s="23">
        <v>0</v>
      </c>
      <c r="R69" s="24">
        <v>0</v>
      </c>
      <c r="S69" s="24">
        <v>0</v>
      </c>
      <c r="T69" s="23">
        <v>0</v>
      </c>
      <c r="U69" s="23">
        <v>0</v>
      </c>
      <c r="V69" s="24">
        <v>0</v>
      </c>
      <c r="W69" s="24">
        <v>0</v>
      </c>
      <c r="X69" s="23">
        <v>0</v>
      </c>
      <c r="Y69" s="23">
        <v>0</v>
      </c>
      <c r="Z69" s="84">
        <v>0</v>
      </c>
      <c r="AA69" s="84">
        <v>0</v>
      </c>
      <c r="AB69" s="83">
        <v>0</v>
      </c>
      <c r="AC69" s="83">
        <v>0</v>
      </c>
      <c r="AD69" s="84">
        <v>0</v>
      </c>
      <c r="AE69" s="84">
        <v>0</v>
      </c>
      <c r="AF69" s="23">
        <v>0</v>
      </c>
      <c r="AG69" s="23">
        <v>0</v>
      </c>
      <c r="AH69" s="24">
        <v>0</v>
      </c>
      <c r="AI69" s="24">
        <v>0</v>
      </c>
    </row>
    <row r="70" spans="1:35" x14ac:dyDescent="0.25">
      <c r="A70" s="17">
        <f t="shared" si="3"/>
        <v>10</v>
      </c>
      <c r="B70" s="100">
        <v>3172</v>
      </c>
      <c r="C70" s="100" t="str">
        <f>_xlfn.XLOOKUP(__xlnm._FilterDatabase_158[[#This Row],[SAPSA Number]],Table1[SAPSA number],Table1[Paid up])</f>
        <v>Y</v>
      </c>
      <c r="D70" s="39" t="str">
        <f>_xlfn.XLOOKUP(__xlnm._FilterDatabase_158[[#This Row],[SAPSA Number]],'DS Point summary'!A:A,'DS Point summary'!C:C)</f>
        <v>Mervyn-John</v>
      </c>
      <c r="E70" s="39" t="str">
        <f>_xlfn.XLOOKUP(__xlnm._FilterDatabase_158[[#This Row],[SAPSA Number]],'DS Point summary'!A:A,'DS Point summary'!D:D)</f>
        <v>Evans</v>
      </c>
      <c r="F70" s="28" t="str">
        <f>_xlfn.XLOOKUP(__xlnm._FilterDatabase_158[[#This Row],[SAPSA Number]],'DS Point summary'!A:A,'DS Point summary'!E:E)</f>
        <v>MJ</v>
      </c>
      <c r="G70" s="17" t="str">
        <f ca="1">_xlfn.XLOOKUP(__xlnm._FilterDatabase_158[[#This Row],[SAPSA Number]],'DS Point summary'!A:A,'DS Point summary'!F:F)</f>
        <v>SS</v>
      </c>
      <c r="H70" s="19">
        <f ca="1">_xlfn.XLOOKUP(__xlnm._FilterDatabase_158[[#This Row],[SAPSA Number]],'DS Point summary'!A:A,'DS Point summary'!G:G)</f>
        <v>65</v>
      </c>
      <c r="I70" s="19" t="s">
        <v>371</v>
      </c>
      <c r="J70" s="21">
        <f>(IF(L70&gt;0,1,0)+(IF(__xlnm._FilterDatabase_158[[#This Row],[Jan2]]&gt;0,1,0))+(IF(__xlnm._FilterDatabase_158[[#This Row],[Feb2]]&gt;0,1,0))+(IF(N70&gt;0,1,0))+(IF(P70&gt;0,1,0))+(IF(Q70&gt;0,1,0))+(IF(R70&gt;0,1,0))+(IF(T70&gt;0,1,0))+(IF(U70&gt;0,1,0))+(IF(V70&gt;0,1,0))+(IF(X70&gt;0,1,0))+(IF(Y70&gt;0,1,0))+(IF(Z70&gt;0,1,0))+(IF(AA70&gt;0,1,0))+(IF(AB70&gt;0,1,0))+(IF(AC70&gt;0,1,0))+(IF(AD70&gt;0,1,0))+(IF(AE70&gt;0,1,0))+(IF(AF70&gt;0,1,0))+(IF(AH70&gt;0,1,0))+(IF(AG70&gt;0,1,0))+(IF(__xlnm._FilterDatabase_158[[#This Row],[Apr2]]&gt;0,1,0)+(IF(__xlnm._FilterDatabase_158[[#This Row],[Jun2]]&gt;0,1,0))))</f>
        <v>1</v>
      </c>
      <c r="K70" s="22">
        <f t="shared" si="4"/>
        <v>0</v>
      </c>
      <c r="L70" s="23">
        <v>0</v>
      </c>
      <c r="M70" s="23">
        <v>0</v>
      </c>
      <c r="N70" s="24">
        <v>0</v>
      </c>
      <c r="O70" s="24">
        <v>0</v>
      </c>
      <c r="P70" s="23">
        <v>0</v>
      </c>
      <c r="Q70" s="23">
        <v>0</v>
      </c>
      <c r="R70" s="24">
        <v>0</v>
      </c>
      <c r="S70" s="24">
        <v>0</v>
      </c>
      <c r="T70" s="23">
        <v>0</v>
      </c>
      <c r="U70" s="23">
        <v>0</v>
      </c>
      <c r="V70" s="24">
        <v>0</v>
      </c>
      <c r="W70" s="24">
        <v>0</v>
      </c>
      <c r="X70" s="23">
        <v>0</v>
      </c>
      <c r="Y70" s="23">
        <v>0</v>
      </c>
      <c r="Z70" s="84">
        <v>0</v>
      </c>
      <c r="AA70" s="84">
        <v>0</v>
      </c>
      <c r="AB70" s="83">
        <v>0</v>
      </c>
      <c r="AC70" s="83">
        <v>0</v>
      </c>
      <c r="AD70" s="84">
        <v>0</v>
      </c>
      <c r="AE70" s="84">
        <v>0</v>
      </c>
      <c r="AF70" s="23">
        <v>0</v>
      </c>
      <c r="AG70" s="23">
        <v>0</v>
      </c>
      <c r="AH70" s="24">
        <v>63.757599999999996</v>
      </c>
      <c r="AI70" s="24">
        <v>0</v>
      </c>
    </row>
    <row r="71" spans="1:35" x14ac:dyDescent="0.25">
      <c r="A71" s="17">
        <f t="shared" ref="A71:A81" si="5">RANK(K71,K$2:K$144,0)</f>
        <v>10</v>
      </c>
      <c r="B71" s="112">
        <v>3173</v>
      </c>
      <c r="C71" s="100" t="str">
        <f>_xlfn.XLOOKUP(__xlnm._FilterDatabase_158[[#This Row],[SAPSA Number]],Table1[SAPSA number],Table1[Paid up])</f>
        <v>Y</v>
      </c>
      <c r="D71" s="39" t="str">
        <f>_xlfn.XLOOKUP(__xlnm._FilterDatabase_158[[#This Row],[SAPSA Number]],'DS Point summary'!A:A,'DS Point summary'!C:C)</f>
        <v>Garrett-John</v>
      </c>
      <c r="E71" s="39" t="str">
        <f>_xlfn.XLOOKUP(__xlnm._FilterDatabase_158[[#This Row],[SAPSA Number]],'DS Point summary'!A:A,'DS Point summary'!D:D)</f>
        <v>Evans</v>
      </c>
      <c r="F71" s="28" t="str">
        <f>_xlfn.XLOOKUP(__xlnm._FilterDatabase_158[[#This Row],[SAPSA Number]],'DS Point summary'!A:A,'DS Point summary'!E:E)</f>
        <v>G-J</v>
      </c>
      <c r="G71" s="17" t="str">
        <f ca="1">_xlfn.XLOOKUP(__xlnm._FilterDatabase_158[[#This Row],[SAPSA Number]],'DS Point summary'!A:A,'DS Point summary'!F:F)</f>
        <v xml:space="preserve"> </v>
      </c>
      <c r="H71" s="19">
        <f ca="1">_xlfn.XLOOKUP(__xlnm._FilterDatabase_158[[#This Row],[SAPSA Number]],'DS Point summary'!A:A,'DS Point summary'!G:G)</f>
        <v>31</v>
      </c>
      <c r="I71" s="19" t="s">
        <v>371</v>
      </c>
      <c r="J71" s="21">
        <f>(IF(L71&gt;0,1,0)+(IF(__xlnm._FilterDatabase_158[[#This Row],[Jan2]]&gt;0,1,0))+(IF(__xlnm._FilterDatabase_158[[#This Row],[Feb2]]&gt;0,1,0))+(IF(N71&gt;0,1,0))+(IF(P71&gt;0,1,0))+(IF(Q71&gt;0,1,0))+(IF(R71&gt;0,1,0))+(IF(T71&gt;0,1,0))+(IF(U71&gt;0,1,0))+(IF(V71&gt;0,1,0))+(IF(X71&gt;0,1,0))+(IF(Y71&gt;0,1,0))+(IF(Z71&gt;0,1,0))+(IF(AA71&gt;0,1,0))+(IF(AB71&gt;0,1,0))+(IF(AC71&gt;0,1,0))+(IF(AD71&gt;0,1,0))+(IF(AE71&gt;0,1,0))+(IF(AF71&gt;0,1,0))+(IF(AH71&gt;0,1,0))+(IF(AG71&gt;0,1,0))+(IF(__xlnm._FilterDatabase_158[[#This Row],[Apr2]]&gt;0,1,0)+(IF(__xlnm._FilterDatabase_158[[#This Row],[Jun2]]&gt;0,1,0))))</f>
        <v>1</v>
      </c>
      <c r="K71" s="22">
        <f t="shared" si="4"/>
        <v>0</v>
      </c>
      <c r="L71" s="23">
        <v>0</v>
      </c>
      <c r="M71" s="23">
        <v>0</v>
      </c>
      <c r="N71" s="24">
        <v>0</v>
      </c>
      <c r="O71" s="24">
        <v>0</v>
      </c>
      <c r="P71" s="23">
        <v>0</v>
      </c>
      <c r="Q71" s="23">
        <v>0</v>
      </c>
      <c r="R71" s="24">
        <v>0</v>
      </c>
      <c r="S71" s="24">
        <v>0</v>
      </c>
      <c r="T71" s="23">
        <v>0</v>
      </c>
      <c r="U71" s="23">
        <v>0</v>
      </c>
      <c r="V71" s="24">
        <v>0</v>
      </c>
      <c r="W71" s="24">
        <v>0</v>
      </c>
      <c r="X71" s="23">
        <v>0</v>
      </c>
      <c r="Y71" s="23">
        <v>0</v>
      </c>
      <c r="Z71" s="84">
        <v>0</v>
      </c>
      <c r="AA71" s="84">
        <v>0</v>
      </c>
      <c r="AB71" s="83">
        <v>0</v>
      </c>
      <c r="AC71" s="83">
        <v>0</v>
      </c>
      <c r="AD71" s="84">
        <v>0</v>
      </c>
      <c r="AE71" s="84">
        <v>0</v>
      </c>
      <c r="AF71" s="23">
        <v>0</v>
      </c>
      <c r="AG71" s="23">
        <v>0</v>
      </c>
      <c r="AH71" s="24">
        <v>100</v>
      </c>
      <c r="AI71" s="24">
        <v>0</v>
      </c>
    </row>
    <row r="72" spans="1:35" x14ac:dyDescent="0.25">
      <c r="A72" s="17">
        <f t="shared" si="5"/>
        <v>10</v>
      </c>
      <c r="B72" s="102">
        <v>6308</v>
      </c>
      <c r="C72" s="100" t="str">
        <f>_xlfn.XLOOKUP(__xlnm._FilterDatabase_158[[#This Row],[SAPSA Number]],Table1[SAPSA number],Table1[Paid up])</f>
        <v>Y</v>
      </c>
      <c r="D72" s="39" t="str">
        <f>_xlfn.XLOOKUP(__xlnm._FilterDatabase_158[[#This Row],[SAPSA Number]],'DS Point summary'!A:A,'DS Point summary'!C:C)</f>
        <v>James Matthew</v>
      </c>
      <c r="E72" s="39" t="str">
        <f>_xlfn.XLOOKUP(__xlnm._FilterDatabase_158[[#This Row],[SAPSA Number]],'DS Point summary'!A:A,'DS Point summary'!D:D)</f>
        <v>Hagemann</v>
      </c>
      <c r="F72" s="28" t="str">
        <f>_xlfn.XLOOKUP(__xlnm._FilterDatabase_158[[#This Row],[SAPSA Number]],'DS Point summary'!A:A,'DS Point summary'!E:E)</f>
        <v>JM</v>
      </c>
      <c r="G72" s="17" t="str">
        <f ca="1">_xlfn.XLOOKUP(__xlnm._FilterDatabase_158[[#This Row],[SAPSA Number]],'DS Point summary'!A:A,'DS Point summary'!F:F)</f>
        <v>Jnr</v>
      </c>
      <c r="H72" s="19">
        <f ca="1">_xlfn.XLOOKUP(__xlnm._FilterDatabase_158[[#This Row],[SAPSA Number]],'DS Point summary'!A:A,'DS Point summary'!G:G)</f>
        <v>19</v>
      </c>
      <c r="I72" s="19" t="s">
        <v>371</v>
      </c>
      <c r="J72" s="21">
        <f>(IF(L72&gt;0,1,0)+(IF(__xlnm._FilterDatabase_158[[#This Row],[Jan2]]&gt;0,1,0))+(IF(__xlnm._FilterDatabase_158[[#This Row],[Feb2]]&gt;0,1,0))+(IF(N72&gt;0,1,0))+(IF(P72&gt;0,1,0))+(IF(Q72&gt;0,1,0))+(IF(R72&gt;0,1,0))+(IF(T72&gt;0,1,0))+(IF(U72&gt;0,1,0))+(IF(V72&gt;0,1,0))+(IF(X72&gt;0,1,0))+(IF(Y72&gt;0,1,0))+(IF(Z72&gt;0,1,0))+(IF(AA72&gt;0,1,0))+(IF(AB72&gt;0,1,0))+(IF(AC72&gt;0,1,0))+(IF(AD72&gt;0,1,0))+(IF(AE72&gt;0,1,0))+(IF(AF72&gt;0,1,0))+(IF(AH72&gt;0,1,0))+(IF(AG72&gt;0,1,0))+(IF(__xlnm._FilterDatabase_158[[#This Row],[Apr2]]&gt;0,1,0)+(IF(__xlnm._FilterDatabase_158[[#This Row],[Jun2]]&gt;0,1,0))))</f>
        <v>0</v>
      </c>
      <c r="K72" s="22">
        <f t="shared" si="4"/>
        <v>0</v>
      </c>
      <c r="L72" s="23">
        <v>0</v>
      </c>
      <c r="M72" s="23">
        <v>0</v>
      </c>
      <c r="N72" s="24">
        <v>0</v>
      </c>
      <c r="O72" s="24">
        <v>0</v>
      </c>
      <c r="P72" s="23">
        <v>0</v>
      </c>
      <c r="Q72" s="23">
        <v>0</v>
      </c>
      <c r="R72" s="24">
        <v>0</v>
      </c>
      <c r="S72" s="24">
        <v>0</v>
      </c>
      <c r="T72" s="23">
        <v>0</v>
      </c>
      <c r="U72" s="23">
        <v>0</v>
      </c>
      <c r="V72" s="24">
        <v>0</v>
      </c>
      <c r="W72" s="24">
        <v>0</v>
      </c>
      <c r="X72" s="23">
        <v>0</v>
      </c>
      <c r="Y72" s="23">
        <v>0</v>
      </c>
      <c r="Z72" s="84">
        <v>0</v>
      </c>
      <c r="AA72" s="84">
        <v>0</v>
      </c>
      <c r="AB72" s="83">
        <v>0</v>
      </c>
      <c r="AC72" s="83">
        <v>0</v>
      </c>
      <c r="AD72" s="84">
        <v>0</v>
      </c>
      <c r="AE72" s="84">
        <v>0</v>
      </c>
      <c r="AF72" s="23">
        <v>0</v>
      </c>
      <c r="AG72" s="23">
        <v>0</v>
      </c>
      <c r="AH72" s="24">
        <v>0</v>
      </c>
      <c r="AI72" s="24">
        <v>0</v>
      </c>
    </row>
    <row r="73" spans="1:35" x14ac:dyDescent="0.25">
      <c r="A73" s="17">
        <f t="shared" si="5"/>
        <v>10</v>
      </c>
      <c r="B73" s="102">
        <v>645</v>
      </c>
      <c r="C73" s="100" t="str">
        <f>_xlfn.XLOOKUP(__xlnm._FilterDatabase_158[[#This Row],[SAPSA Number]],Table1[SAPSA number],Table1[Paid up])</f>
        <v>Y</v>
      </c>
      <c r="D73" s="39" t="str">
        <f>_xlfn.XLOOKUP(__xlnm._FilterDatabase_158[[#This Row],[SAPSA Number]],'DS Point summary'!A:A,'DS Point summary'!C:C)</f>
        <v>Lukas Marthinus</v>
      </c>
      <c r="E73" s="39" t="str">
        <f>_xlfn.XLOOKUP(__xlnm._FilterDatabase_158[[#This Row],[SAPSA Number]],'DS Point summary'!A:A,'DS Point summary'!D:D)</f>
        <v>Janse van Rensburg</v>
      </c>
      <c r="F73" s="28" t="str">
        <f>_xlfn.XLOOKUP(__xlnm._FilterDatabase_158[[#This Row],[SAPSA Number]],'DS Point summary'!A:A,'DS Point summary'!E:E)</f>
        <v>LM</v>
      </c>
      <c r="G73" s="17" t="str">
        <f ca="1">_xlfn.XLOOKUP(__xlnm._FilterDatabase_158[[#This Row],[SAPSA Number]],'DS Point summary'!A:A,'DS Point summary'!F:F)</f>
        <v xml:space="preserve"> </v>
      </c>
      <c r="H73" s="19">
        <f ca="1">_xlfn.XLOOKUP(__xlnm._FilterDatabase_158[[#This Row],[SAPSA Number]],'DS Point summary'!A:A,'DS Point summary'!G:G)</f>
        <v>29</v>
      </c>
      <c r="I73" s="19" t="s">
        <v>371</v>
      </c>
      <c r="J73" s="21">
        <f>(IF(L73&gt;0,1,0)+(IF(__xlnm._FilterDatabase_158[[#This Row],[Jan2]]&gt;0,1,0))+(IF(__xlnm._FilterDatabase_158[[#This Row],[Feb2]]&gt;0,1,0))+(IF(N73&gt;0,1,0))+(IF(P73&gt;0,1,0))+(IF(Q73&gt;0,1,0))+(IF(R73&gt;0,1,0))+(IF(T73&gt;0,1,0))+(IF(U73&gt;0,1,0))+(IF(V73&gt;0,1,0))+(IF(X73&gt;0,1,0))+(IF(Y73&gt;0,1,0))+(IF(Z73&gt;0,1,0))+(IF(AA73&gt;0,1,0))+(IF(AB73&gt;0,1,0))+(IF(AC73&gt;0,1,0))+(IF(AD73&gt;0,1,0))+(IF(AE73&gt;0,1,0))+(IF(AF73&gt;0,1,0))+(IF(AH73&gt;0,1,0))+(IF(AG73&gt;0,1,0))+(IF(__xlnm._FilterDatabase_158[[#This Row],[Apr2]]&gt;0,1,0)+(IF(__xlnm._FilterDatabase_158[[#This Row],[Jun2]]&gt;0,1,0))))</f>
        <v>0</v>
      </c>
      <c r="K73" s="22">
        <f t="shared" si="4"/>
        <v>0</v>
      </c>
      <c r="L73" s="23">
        <v>0</v>
      </c>
      <c r="M73" s="23">
        <v>0</v>
      </c>
      <c r="N73" s="24">
        <v>0</v>
      </c>
      <c r="O73" s="24">
        <v>0</v>
      </c>
      <c r="P73" s="23">
        <v>0</v>
      </c>
      <c r="Q73" s="23">
        <v>0</v>
      </c>
      <c r="R73" s="24">
        <v>0</v>
      </c>
      <c r="S73" s="24">
        <v>0</v>
      </c>
      <c r="T73" s="23">
        <v>0</v>
      </c>
      <c r="U73" s="23">
        <v>0</v>
      </c>
      <c r="V73" s="24">
        <v>0</v>
      </c>
      <c r="W73" s="24">
        <v>0</v>
      </c>
      <c r="X73" s="23">
        <v>0</v>
      </c>
      <c r="Y73" s="23">
        <v>0</v>
      </c>
      <c r="Z73" s="84">
        <v>0</v>
      </c>
      <c r="AA73" s="84">
        <v>0</v>
      </c>
      <c r="AB73" s="83">
        <v>0</v>
      </c>
      <c r="AC73" s="83">
        <v>0</v>
      </c>
      <c r="AD73" s="84">
        <v>0</v>
      </c>
      <c r="AE73" s="84">
        <v>0</v>
      </c>
      <c r="AF73" s="23">
        <v>0</v>
      </c>
      <c r="AG73" s="23">
        <v>0</v>
      </c>
      <c r="AH73" s="24">
        <v>0</v>
      </c>
      <c r="AI73" s="24">
        <v>0</v>
      </c>
    </row>
    <row r="74" spans="1:35" x14ac:dyDescent="0.25">
      <c r="A74" s="31">
        <f t="shared" si="5"/>
        <v>10</v>
      </c>
      <c r="B74" s="105">
        <v>7173</v>
      </c>
      <c r="C74" s="100" t="str">
        <f>_xlfn.XLOOKUP(__xlnm._FilterDatabase_158[[#This Row],[SAPSA Number]],Table1[SAPSA number],Table1[Paid up])</f>
        <v>Y</v>
      </c>
      <c r="D74" s="39" t="str">
        <f>_xlfn.XLOOKUP(__xlnm._FilterDatabase_158[[#This Row],[SAPSA Number]],'DS Point summary'!A:A,'DS Point summary'!C:C)</f>
        <v xml:space="preserve">Gideon Joubert </v>
      </c>
      <c r="E74" s="39" t="str">
        <f>_xlfn.XLOOKUP(__xlnm._FilterDatabase_158[[#This Row],[SAPSA Number]],'DS Point summary'!A:A,'DS Point summary'!D:D)</f>
        <v>Jansen</v>
      </c>
      <c r="F74" s="28" t="str">
        <f>_xlfn.XLOOKUP(__xlnm._FilterDatabase_158[[#This Row],[SAPSA Number]],'DS Point summary'!A:A,'DS Point summary'!E:E)</f>
        <v>GJ</v>
      </c>
      <c r="G74" s="17">
        <f>_xlfn.XLOOKUP(__xlnm._FilterDatabase_158[[#This Row],[SAPSA Number]],'DS Point summary'!A:A,'DS Point summary'!F:F)</f>
        <v>0</v>
      </c>
      <c r="H74" s="19">
        <f>_xlfn.XLOOKUP(__xlnm._FilterDatabase_158[[#This Row],[SAPSA Number]],'DS Point summary'!A:A,'DS Point summary'!G:G)</f>
        <v>0</v>
      </c>
      <c r="I74" s="19" t="s">
        <v>371</v>
      </c>
      <c r="J74" s="21">
        <f>(IF(L74&gt;0,1,0)+(IF(__xlnm._FilterDatabase_158[[#This Row],[Jan2]]&gt;0,1,0))+(IF(__xlnm._FilterDatabase_158[[#This Row],[Feb2]]&gt;0,1,0))+(IF(N74&gt;0,1,0))+(IF(P74&gt;0,1,0))+(IF(Q74&gt;0,1,0))+(IF(R74&gt;0,1,0))+(IF(T74&gt;0,1,0))+(IF(U74&gt;0,1,0))+(IF(V74&gt;0,1,0))+(IF(X74&gt;0,1,0))+(IF(Y74&gt;0,1,0))+(IF(Z74&gt;0,1,0))+(IF(AA74&gt;0,1,0))+(IF(AB74&gt;0,1,0))+(IF(AC74&gt;0,1,0))+(IF(AD74&gt;0,1,0))+(IF(AE74&gt;0,1,0))+(IF(AF74&gt;0,1,0))+(IF(AH74&gt;0,1,0))+(IF(AG74&gt;0,1,0))+(IF(__xlnm._FilterDatabase_158[[#This Row],[Apr2]]&gt;0,1,0)+(IF(__xlnm._FilterDatabase_158[[#This Row],[Jun2]]&gt;0,1,0))))</f>
        <v>0</v>
      </c>
      <c r="K74" s="22">
        <f t="shared" si="4"/>
        <v>0</v>
      </c>
      <c r="L74" s="23">
        <v>0</v>
      </c>
      <c r="M74" s="23">
        <v>0</v>
      </c>
      <c r="N74" s="24">
        <v>0</v>
      </c>
      <c r="O74" s="24">
        <v>0</v>
      </c>
      <c r="P74" s="23">
        <v>0</v>
      </c>
      <c r="Q74" s="23">
        <v>0</v>
      </c>
      <c r="R74" s="24">
        <v>0</v>
      </c>
      <c r="S74" s="24">
        <v>0</v>
      </c>
      <c r="T74" s="23">
        <v>0</v>
      </c>
      <c r="U74" s="23">
        <v>0</v>
      </c>
      <c r="V74" s="24">
        <v>0</v>
      </c>
      <c r="W74" s="24">
        <v>0</v>
      </c>
      <c r="X74" s="23">
        <v>0</v>
      </c>
      <c r="Y74" s="23">
        <v>0</v>
      </c>
      <c r="Z74" s="84">
        <v>0</v>
      </c>
      <c r="AA74" s="84">
        <v>0</v>
      </c>
      <c r="AB74" s="83">
        <v>0</v>
      </c>
      <c r="AC74" s="83">
        <v>0</v>
      </c>
      <c r="AD74" s="84">
        <v>0</v>
      </c>
      <c r="AE74" s="84">
        <v>0</v>
      </c>
      <c r="AF74" s="23">
        <v>0</v>
      </c>
      <c r="AG74" s="23">
        <v>0</v>
      </c>
      <c r="AH74" s="24">
        <v>0</v>
      </c>
      <c r="AI74" s="24">
        <v>0</v>
      </c>
    </row>
    <row r="75" spans="1:35" x14ac:dyDescent="0.25">
      <c r="A75" s="31">
        <f t="shared" si="5"/>
        <v>10</v>
      </c>
      <c r="B75" s="105">
        <v>7174</v>
      </c>
      <c r="C75" s="100" t="str">
        <f>_xlfn.XLOOKUP(__xlnm._FilterDatabase_158[[#This Row],[SAPSA Number]],Table1[SAPSA number],Table1[Paid up])</f>
        <v>Y</v>
      </c>
      <c r="D75" s="39" t="str">
        <f>_xlfn.XLOOKUP(__xlnm._FilterDatabase_158[[#This Row],[SAPSA Number]],'DS Point summary'!A:A,'DS Point summary'!C:C)</f>
        <v>Jacobus Francois</v>
      </c>
      <c r="E75" s="39" t="str">
        <f>_xlfn.XLOOKUP(__xlnm._FilterDatabase_158[[#This Row],[SAPSA Number]],'DS Point summary'!A:A,'DS Point summary'!D:D)</f>
        <v>Jansen</v>
      </c>
      <c r="F75" s="28" t="str">
        <f>_xlfn.XLOOKUP(__xlnm._FilterDatabase_158[[#This Row],[SAPSA Number]],'DS Point summary'!A:A,'DS Point summary'!E:E)</f>
        <v>JF</v>
      </c>
      <c r="G75" s="17">
        <f>_xlfn.XLOOKUP(__xlnm._FilterDatabase_158[[#This Row],[SAPSA Number]],'DS Point summary'!A:A,'DS Point summary'!F:F)</f>
        <v>0</v>
      </c>
      <c r="H75" s="19">
        <f>_xlfn.XLOOKUP(__xlnm._FilterDatabase_158[[#This Row],[SAPSA Number]],'DS Point summary'!A:A,'DS Point summary'!G:G)</f>
        <v>0</v>
      </c>
      <c r="I75" s="19" t="s">
        <v>371</v>
      </c>
      <c r="J75" s="21">
        <f>(IF(L75&gt;0,1,0)+(IF(__xlnm._FilterDatabase_158[[#This Row],[Jan2]]&gt;0,1,0))+(IF(__xlnm._FilterDatabase_158[[#This Row],[Feb2]]&gt;0,1,0))+(IF(N75&gt;0,1,0))+(IF(P75&gt;0,1,0))+(IF(Q75&gt;0,1,0))+(IF(R75&gt;0,1,0))+(IF(T75&gt;0,1,0))+(IF(U75&gt;0,1,0))+(IF(V75&gt;0,1,0))+(IF(X75&gt;0,1,0))+(IF(Y75&gt;0,1,0))+(IF(Z75&gt;0,1,0))+(IF(AA75&gt;0,1,0))+(IF(AB75&gt;0,1,0))+(IF(AC75&gt;0,1,0))+(IF(AD75&gt;0,1,0))+(IF(AE75&gt;0,1,0))+(IF(AF75&gt;0,1,0))+(IF(AH75&gt;0,1,0))+(IF(AG75&gt;0,1,0))+(IF(__xlnm._FilterDatabase_158[[#This Row],[Apr2]]&gt;0,1,0)+(IF(__xlnm._FilterDatabase_158[[#This Row],[Jun2]]&gt;0,1,0))))</f>
        <v>0</v>
      </c>
      <c r="K75" s="22">
        <f t="shared" si="4"/>
        <v>0</v>
      </c>
      <c r="L75" s="23">
        <v>0</v>
      </c>
      <c r="M75" s="23">
        <v>0</v>
      </c>
      <c r="N75" s="24">
        <v>0</v>
      </c>
      <c r="O75" s="24">
        <v>0</v>
      </c>
      <c r="P75" s="23">
        <v>0</v>
      </c>
      <c r="Q75" s="23">
        <v>0</v>
      </c>
      <c r="R75" s="24">
        <v>0</v>
      </c>
      <c r="S75" s="24">
        <v>0</v>
      </c>
      <c r="T75" s="23">
        <v>0</v>
      </c>
      <c r="U75" s="23">
        <v>0</v>
      </c>
      <c r="V75" s="24">
        <v>0</v>
      </c>
      <c r="W75" s="24">
        <v>0</v>
      </c>
      <c r="X75" s="23">
        <v>0</v>
      </c>
      <c r="Y75" s="23">
        <v>0</v>
      </c>
      <c r="Z75" s="84">
        <v>0</v>
      </c>
      <c r="AA75" s="84">
        <v>0</v>
      </c>
      <c r="AB75" s="83">
        <v>0</v>
      </c>
      <c r="AC75" s="83">
        <v>0</v>
      </c>
      <c r="AD75" s="84">
        <v>0</v>
      </c>
      <c r="AE75" s="84">
        <v>0</v>
      </c>
      <c r="AF75" s="23">
        <v>0</v>
      </c>
      <c r="AG75" s="23">
        <v>0</v>
      </c>
      <c r="AH75" s="24">
        <v>0</v>
      </c>
      <c r="AI75" s="24">
        <v>0</v>
      </c>
    </row>
    <row r="76" spans="1:35" x14ac:dyDescent="0.25">
      <c r="A76" s="31">
        <f t="shared" si="5"/>
        <v>10</v>
      </c>
      <c r="B76" s="105">
        <v>2655</v>
      </c>
      <c r="C76" s="100" t="str">
        <f>_xlfn.XLOOKUP(__xlnm._FilterDatabase_158[[#This Row],[SAPSA Number]],Table1[SAPSA number],Table1[Paid up])</f>
        <v>Y</v>
      </c>
      <c r="D76" s="39" t="str">
        <f>_xlfn.XLOOKUP(__xlnm._FilterDatabase_158[[#This Row],[SAPSA Number]],'DS Point summary'!A:A,'DS Point summary'!C:C)</f>
        <v>Ruben</v>
      </c>
      <c r="E76" s="39" t="str">
        <f>_xlfn.XLOOKUP(__xlnm._FilterDatabase_158[[#This Row],[SAPSA Number]],'DS Point summary'!A:A,'DS Point summary'!D:D)</f>
        <v>Joubert</v>
      </c>
      <c r="F76" s="28" t="str">
        <f>_xlfn.XLOOKUP(__xlnm._FilterDatabase_158[[#This Row],[SAPSA Number]],'DS Point summary'!A:A,'DS Point summary'!E:E)</f>
        <v>R</v>
      </c>
      <c r="G76" s="17" t="str">
        <f ca="1">_xlfn.XLOOKUP(__xlnm._FilterDatabase_158[[#This Row],[SAPSA Number]],'DS Point summary'!A:A,'DS Point summary'!F:F)</f>
        <v>Jnr</v>
      </c>
      <c r="H76" s="19">
        <f ca="1">_xlfn.XLOOKUP(__xlnm._FilterDatabase_158[[#This Row],[SAPSA Number]],'DS Point summary'!A:A,'DS Point summary'!G:G)</f>
        <v>17</v>
      </c>
      <c r="I76" s="19" t="s">
        <v>371</v>
      </c>
      <c r="J76" s="21">
        <f>(IF(L76&gt;0,1,0)+(IF(__xlnm._FilterDatabase_158[[#This Row],[Jan2]]&gt;0,1,0))+(IF(__xlnm._FilterDatabase_158[[#This Row],[Feb2]]&gt;0,1,0))+(IF(N76&gt;0,1,0))+(IF(P76&gt;0,1,0))+(IF(Q76&gt;0,1,0))+(IF(R76&gt;0,1,0))+(IF(T76&gt;0,1,0))+(IF(U76&gt;0,1,0))+(IF(V76&gt;0,1,0))+(IF(X76&gt;0,1,0))+(IF(Y76&gt;0,1,0))+(IF(Z76&gt;0,1,0))+(IF(AA76&gt;0,1,0))+(IF(AB76&gt;0,1,0))+(IF(AC76&gt;0,1,0))+(IF(AD76&gt;0,1,0))+(IF(AE76&gt;0,1,0))+(IF(AF76&gt;0,1,0))+(IF(AH76&gt;0,1,0))+(IF(AG76&gt;0,1,0))+(IF(__xlnm._FilterDatabase_158[[#This Row],[Apr2]]&gt;0,1,0)+(IF(__xlnm._FilterDatabase_158[[#This Row],[Jun2]]&gt;0,1,0))))</f>
        <v>0</v>
      </c>
      <c r="K76" s="22">
        <f t="shared" si="4"/>
        <v>0</v>
      </c>
      <c r="L76" s="23">
        <v>0</v>
      </c>
      <c r="M76" s="23">
        <v>0</v>
      </c>
      <c r="N76" s="24">
        <v>0</v>
      </c>
      <c r="O76" s="24">
        <v>0</v>
      </c>
      <c r="P76" s="23">
        <v>0</v>
      </c>
      <c r="Q76" s="23">
        <v>0</v>
      </c>
      <c r="R76" s="24">
        <v>0</v>
      </c>
      <c r="S76" s="24">
        <v>0</v>
      </c>
      <c r="T76" s="23">
        <v>0</v>
      </c>
      <c r="U76" s="23">
        <v>0</v>
      </c>
      <c r="V76" s="24">
        <v>0</v>
      </c>
      <c r="W76" s="24">
        <v>0</v>
      </c>
      <c r="X76" s="23">
        <v>0</v>
      </c>
      <c r="Y76" s="23">
        <v>0</v>
      </c>
      <c r="Z76" s="84">
        <v>0</v>
      </c>
      <c r="AA76" s="84">
        <v>0</v>
      </c>
      <c r="AB76" s="83">
        <v>0</v>
      </c>
      <c r="AC76" s="83">
        <v>0</v>
      </c>
      <c r="AD76" s="84">
        <v>0</v>
      </c>
      <c r="AE76" s="84">
        <v>0</v>
      </c>
      <c r="AF76" s="23">
        <v>0</v>
      </c>
      <c r="AG76" s="23">
        <v>0</v>
      </c>
      <c r="AH76" s="24">
        <v>0</v>
      </c>
      <c r="AI76" s="24">
        <v>0</v>
      </c>
    </row>
    <row r="77" spans="1:35" x14ac:dyDescent="0.25">
      <c r="A77" s="31">
        <f t="shared" si="5"/>
        <v>10</v>
      </c>
      <c r="B77" s="43">
        <v>3339</v>
      </c>
      <c r="C77" s="100" t="str">
        <f>_xlfn.XLOOKUP(__xlnm._FilterDatabase_158[[#This Row],[SAPSA Number]],Table1[SAPSA number],Table1[Paid up])</f>
        <v>Y</v>
      </c>
      <c r="D77" s="39" t="str">
        <f>_xlfn.XLOOKUP(__xlnm._FilterDatabase_158[[#This Row],[SAPSA Number]],'DS Point summary'!A:A,'DS Point summary'!C:C)</f>
        <v>Hendrik Johannes</v>
      </c>
      <c r="E77" s="39" t="str">
        <f>_xlfn.XLOOKUP(__xlnm._FilterDatabase_158[[#This Row],[SAPSA Number]],'DS Point summary'!A:A,'DS Point summary'!D:D)</f>
        <v>Joubert</v>
      </c>
      <c r="F77" s="28" t="str">
        <f>_xlfn.XLOOKUP(__xlnm._FilterDatabase_158[[#This Row],[SAPSA Number]],'DS Point summary'!A:A,'DS Point summary'!E:E)</f>
        <v>HJ</v>
      </c>
      <c r="G77" s="17" t="str">
        <f ca="1">_xlfn.XLOOKUP(__xlnm._FilterDatabase_158[[#This Row],[SAPSA Number]],'DS Point summary'!A:A,'DS Point summary'!F:F)</f>
        <v>S</v>
      </c>
      <c r="H77" s="19">
        <f ca="1">_xlfn.XLOOKUP(__xlnm._FilterDatabase_158[[#This Row],[SAPSA Number]],'DS Point summary'!A:A,'DS Point summary'!G:G)</f>
        <v>51</v>
      </c>
      <c r="I77" s="19" t="s">
        <v>371</v>
      </c>
      <c r="J77" s="21">
        <f>(IF(L77&gt;0,1,0)+(IF(__xlnm._FilterDatabase_158[[#This Row],[Jan2]]&gt;0,1,0))+(IF(__xlnm._FilterDatabase_158[[#This Row],[Feb2]]&gt;0,1,0))+(IF(N77&gt;0,1,0))+(IF(P77&gt;0,1,0))+(IF(Q77&gt;0,1,0))+(IF(R77&gt;0,1,0))+(IF(T77&gt;0,1,0))+(IF(U77&gt;0,1,0))+(IF(V77&gt;0,1,0))+(IF(X77&gt;0,1,0))+(IF(Y77&gt;0,1,0))+(IF(Z77&gt;0,1,0))+(IF(AA77&gt;0,1,0))+(IF(AB77&gt;0,1,0))+(IF(AC77&gt;0,1,0))+(IF(AD77&gt;0,1,0))+(IF(AE77&gt;0,1,0))+(IF(AF77&gt;0,1,0))+(IF(AH77&gt;0,1,0))+(IF(AG77&gt;0,1,0))+(IF(__xlnm._FilterDatabase_158[[#This Row],[Apr2]]&gt;0,1,0)+(IF(__xlnm._FilterDatabase_158[[#This Row],[Jun2]]&gt;0,1,0))))</f>
        <v>0</v>
      </c>
      <c r="K77" s="22">
        <f t="shared" si="4"/>
        <v>0</v>
      </c>
      <c r="L77" s="23">
        <v>0</v>
      </c>
      <c r="M77" s="23">
        <v>0</v>
      </c>
      <c r="N77" s="24">
        <v>0</v>
      </c>
      <c r="O77" s="24">
        <v>0</v>
      </c>
      <c r="P77" s="23">
        <v>0</v>
      </c>
      <c r="Q77" s="23">
        <v>0</v>
      </c>
      <c r="R77" s="24">
        <v>0</v>
      </c>
      <c r="S77" s="24">
        <v>0</v>
      </c>
      <c r="T77" s="23">
        <v>0</v>
      </c>
      <c r="U77" s="23">
        <v>0</v>
      </c>
      <c r="V77" s="24">
        <v>0</v>
      </c>
      <c r="W77" s="24">
        <v>0</v>
      </c>
      <c r="X77" s="23">
        <v>0</v>
      </c>
      <c r="Y77" s="23">
        <v>0</v>
      </c>
      <c r="Z77" s="84">
        <v>0</v>
      </c>
      <c r="AA77" s="84">
        <v>0</v>
      </c>
      <c r="AB77" s="83">
        <v>0</v>
      </c>
      <c r="AC77" s="83">
        <v>0</v>
      </c>
      <c r="AD77" s="84">
        <v>0</v>
      </c>
      <c r="AE77" s="84">
        <v>0</v>
      </c>
      <c r="AF77" s="23">
        <v>0</v>
      </c>
      <c r="AG77" s="23">
        <v>0</v>
      </c>
      <c r="AH77" s="24">
        <v>0</v>
      </c>
      <c r="AI77" s="24">
        <v>0</v>
      </c>
    </row>
    <row r="78" spans="1:35" x14ac:dyDescent="0.25">
      <c r="A78" s="31">
        <f t="shared" si="5"/>
        <v>10</v>
      </c>
      <c r="B78" s="43">
        <v>4094</v>
      </c>
      <c r="C78" s="100" t="str">
        <f>_xlfn.XLOOKUP(__xlnm._FilterDatabase_158[[#This Row],[SAPSA Number]],Table1[SAPSA number],Table1[Paid up])</f>
        <v>Y</v>
      </c>
      <c r="D78" s="39" t="str">
        <f>_xlfn.XLOOKUP(__xlnm._FilterDatabase_158[[#This Row],[SAPSA Number]],'DS Point summary'!A:A,'DS Point summary'!C:C)</f>
        <v>Johan</v>
      </c>
      <c r="E78" s="39" t="str">
        <f>_xlfn.XLOOKUP(__xlnm._FilterDatabase_158[[#This Row],[SAPSA Number]],'DS Point summary'!A:A,'DS Point summary'!D:D)</f>
        <v>Kemp</v>
      </c>
      <c r="F78" s="28" t="str">
        <f>_xlfn.XLOOKUP(__xlnm._FilterDatabase_158[[#This Row],[SAPSA Number]],'DS Point summary'!A:A,'DS Point summary'!E:E)</f>
        <v>J</v>
      </c>
      <c r="G78" s="17" t="str">
        <f ca="1">_xlfn.XLOOKUP(__xlnm._FilterDatabase_158[[#This Row],[SAPSA Number]],'DS Point summary'!A:A,'DS Point summary'!F:F)</f>
        <v xml:space="preserve"> </v>
      </c>
      <c r="H78" s="19">
        <f ca="1">_xlfn.XLOOKUP(__xlnm._FilterDatabase_158[[#This Row],[SAPSA Number]],'DS Point summary'!A:A,'DS Point summary'!G:G)</f>
        <v>42</v>
      </c>
      <c r="I78" s="19" t="s">
        <v>371</v>
      </c>
      <c r="J78" s="21">
        <f>(IF(L78&gt;0,1,0)+(IF(__xlnm._FilterDatabase_158[[#This Row],[Jan2]]&gt;0,1,0))+(IF(__xlnm._FilterDatabase_158[[#This Row],[Feb2]]&gt;0,1,0))+(IF(N78&gt;0,1,0))+(IF(P78&gt;0,1,0))+(IF(Q78&gt;0,1,0))+(IF(R78&gt;0,1,0))+(IF(T78&gt;0,1,0))+(IF(U78&gt;0,1,0))+(IF(V78&gt;0,1,0))+(IF(X78&gt;0,1,0))+(IF(Y78&gt;0,1,0))+(IF(Z78&gt;0,1,0))+(IF(AA78&gt;0,1,0))+(IF(AB78&gt;0,1,0))+(IF(AC78&gt;0,1,0))+(IF(AD78&gt;0,1,0))+(IF(AE78&gt;0,1,0))+(IF(AF78&gt;0,1,0))+(IF(AH78&gt;0,1,0))+(IF(AG78&gt;0,1,0))+(IF(__xlnm._FilterDatabase_158[[#This Row],[Apr2]]&gt;0,1,0)+(IF(__xlnm._FilterDatabase_158[[#This Row],[Jun2]]&gt;0,1,0))))</f>
        <v>0</v>
      </c>
      <c r="K78" s="22">
        <f t="shared" si="4"/>
        <v>0</v>
      </c>
      <c r="L78" s="23">
        <v>0</v>
      </c>
      <c r="M78" s="23">
        <v>0</v>
      </c>
      <c r="N78" s="24">
        <v>0</v>
      </c>
      <c r="O78" s="24">
        <v>0</v>
      </c>
      <c r="P78" s="23">
        <v>0</v>
      </c>
      <c r="Q78" s="23">
        <v>0</v>
      </c>
      <c r="R78" s="24">
        <v>0</v>
      </c>
      <c r="S78" s="24">
        <v>0</v>
      </c>
      <c r="T78" s="23">
        <v>0</v>
      </c>
      <c r="U78" s="23">
        <v>0</v>
      </c>
      <c r="V78" s="24">
        <v>0</v>
      </c>
      <c r="W78" s="24">
        <v>0</v>
      </c>
      <c r="X78" s="23">
        <v>0</v>
      </c>
      <c r="Y78" s="23">
        <v>0</v>
      </c>
      <c r="Z78" s="84">
        <v>0</v>
      </c>
      <c r="AA78" s="84">
        <v>0</v>
      </c>
      <c r="AB78" s="83">
        <v>0</v>
      </c>
      <c r="AC78" s="83">
        <v>0</v>
      </c>
      <c r="AD78" s="84">
        <v>0</v>
      </c>
      <c r="AE78" s="84">
        <v>0</v>
      </c>
      <c r="AF78" s="23">
        <v>0</v>
      </c>
      <c r="AG78" s="23">
        <v>0</v>
      </c>
      <c r="AH78" s="24">
        <v>0</v>
      </c>
      <c r="AI78" s="24">
        <v>0</v>
      </c>
    </row>
    <row r="79" spans="1:35" x14ac:dyDescent="0.25">
      <c r="A79" s="35">
        <f t="shared" si="5"/>
        <v>10</v>
      </c>
      <c r="B79" s="105">
        <v>6968</v>
      </c>
      <c r="C79" s="100" t="str">
        <f>_xlfn.XLOOKUP(__xlnm._FilterDatabase_158[[#This Row],[SAPSA Number]],Table1[SAPSA number],Table1[Paid up])</f>
        <v>Y</v>
      </c>
      <c r="D79" s="39" t="str">
        <f>_xlfn.XLOOKUP(__xlnm._FilterDatabase_158[[#This Row],[SAPSA Number]],'DS Point summary'!A:A,'DS Point summary'!C:C)</f>
        <v>Ian John</v>
      </c>
      <c r="E79" s="39" t="str">
        <f>_xlfn.XLOOKUP(__xlnm._FilterDatabase_158[[#This Row],[SAPSA Number]],'DS Point summary'!A:A,'DS Point summary'!D:D)</f>
        <v>Kewley</v>
      </c>
      <c r="F79" s="28" t="str">
        <f>_xlfn.XLOOKUP(__xlnm._FilterDatabase_158[[#This Row],[SAPSA Number]],'DS Point summary'!A:A,'DS Point summary'!E:E)</f>
        <v>IJ</v>
      </c>
      <c r="G79" s="17" t="str">
        <f ca="1">_xlfn.XLOOKUP(__xlnm._FilterDatabase_158[[#This Row],[SAPSA Number]],'DS Point summary'!A:A,'DS Point summary'!F:F)</f>
        <v xml:space="preserve"> </v>
      </c>
      <c r="H79" s="19">
        <f ca="1">_xlfn.XLOOKUP(__xlnm._FilterDatabase_158[[#This Row],[SAPSA Number]],'DS Point summary'!A:A,'DS Point summary'!G:G)</f>
        <v>44</v>
      </c>
      <c r="I79" s="19" t="s">
        <v>371</v>
      </c>
      <c r="J79" s="21">
        <f>(IF(L79&gt;0,1,0)+(IF(__xlnm._FilterDatabase_158[[#This Row],[Jan2]]&gt;0,1,0))+(IF(__xlnm._FilterDatabase_158[[#This Row],[Feb2]]&gt;0,1,0))+(IF(N79&gt;0,1,0))+(IF(P79&gt;0,1,0))+(IF(Q79&gt;0,1,0))+(IF(R79&gt;0,1,0))+(IF(T79&gt;0,1,0))+(IF(U79&gt;0,1,0))+(IF(V79&gt;0,1,0))+(IF(X79&gt;0,1,0))+(IF(Y79&gt;0,1,0))+(IF(Z79&gt;0,1,0))+(IF(AA79&gt;0,1,0))+(IF(AB79&gt;0,1,0))+(IF(AC79&gt;0,1,0))+(IF(AD79&gt;0,1,0))+(IF(AE79&gt;0,1,0))+(IF(AF79&gt;0,1,0))+(IF(AH79&gt;0,1,0))+(IF(AG79&gt;0,1,0))+(IF(__xlnm._FilterDatabase_158[[#This Row],[Apr2]]&gt;0,1,0)+(IF(__xlnm._FilterDatabase_158[[#This Row],[Jun2]]&gt;0,1,0))))</f>
        <v>0</v>
      </c>
      <c r="K79" s="22">
        <f t="shared" si="4"/>
        <v>0</v>
      </c>
      <c r="L79" s="23">
        <v>0</v>
      </c>
      <c r="M79" s="23">
        <v>0</v>
      </c>
      <c r="N79" s="24">
        <v>0</v>
      </c>
      <c r="O79" s="24">
        <v>0</v>
      </c>
      <c r="P79" s="23">
        <v>0</v>
      </c>
      <c r="Q79" s="23">
        <v>0</v>
      </c>
      <c r="R79" s="24">
        <v>0</v>
      </c>
      <c r="S79" s="24">
        <v>0</v>
      </c>
      <c r="T79" s="23">
        <v>0</v>
      </c>
      <c r="U79" s="23">
        <v>0</v>
      </c>
      <c r="V79" s="24">
        <v>0</v>
      </c>
      <c r="W79" s="24">
        <v>0</v>
      </c>
      <c r="X79" s="23">
        <v>0</v>
      </c>
      <c r="Y79" s="23">
        <v>0</v>
      </c>
      <c r="Z79" s="84">
        <v>0</v>
      </c>
      <c r="AA79" s="84">
        <v>0</v>
      </c>
      <c r="AB79" s="83">
        <v>0</v>
      </c>
      <c r="AC79" s="83">
        <v>0</v>
      </c>
      <c r="AD79" s="84">
        <v>0</v>
      </c>
      <c r="AE79" s="84">
        <v>0</v>
      </c>
      <c r="AF79" s="23">
        <v>0</v>
      </c>
      <c r="AG79" s="23">
        <v>0</v>
      </c>
      <c r="AH79" s="24">
        <v>0</v>
      </c>
      <c r="AI79" s="24">
        <v>0</v>
      </c>
    </row>
    <row r="80" spans="1:35" x14ac:dyDescent="0.25">
      <c r="A80" s="35">
        <f t="shared" si="5"/>
        <v>10</v>
      </c>
      <c r="B80" s="44">
        <v>7065</v>
      </c>
      <c r="C80" s="100" t="str">
        <f>_xlfn.XLOOKUP(__xlnm._FilterDatabase_158[[#This Row],[SAPSA Number]],Table1[SAPSA number],Table1[Paid up])</f>
        <v>Y</v>
      </c>
      <c r="D80" s="39" t="str">
        <f>_xlfn.XLOOKUP(__xlnm._FilterDatabase_158[[#This Row],[SAPSA Number]],'DS Point summary'!A:A,'DS Point summary'!C:C)</f>
        <v>Wesley Austin</v>
      </c>
      <c r="E80" s="39" t="str">
        <f>_xlfn.XLOOKUP(__xlnm._FilterDatabase_158[[#This Row],[SAPSA Number]],'DS Point summary'!A:A,'DS Point summary'!D:D)</f>
        <v>Kiloh</v>
      </c>
      <c r="F80" s="28" t="str">
        <f>_xlfn.XLOOKUP(__xlnm._FilterDatabase_158[[#This Row],[SAPSA Number]],'DS Point summary'!A:A,'DS Point summary'!E:E)</f>
        <v>WA</v>
      </c>
      <c r="G80" s="17" t="str">
        <f ca="1">_xlfn.XLOOKUP(__xlnm._FilterDatabase_158[[#This Row],[SAPSA Number]],'DS Point summary'!A:A,'DS Point summary'!F:F)</f>
        <v xml:space="preserve"> </v>
      </c>
      <c r="H80" s="19">
        <f>_xlfn.XLOOKUP(__xlnm._FilterDatabase_158[[#This Row],[SAPSA Number]],'DS Point summary'!A:A,'DS Point summary'!G:G)</f>
        <v>0</v>
      </c>
      <c r="I80" s="19" t="s">
        <v>371</v>
      </c>
      <c r="J80" s="21">
        <f>(IF(L80&gt;0,1,0)+(IF(__xlnm._FilterDatabase_158[[#This Row],[Jan2]]&gt;0,1,0))+(IF(__xlnm._FilterDatabase_158[[#This Row],[Feb2]]&gt;0,1,0))+(IF(N80&gt;0,1,0))+(IF(P80&gt;0,1,0))+(IF(Q80&gt;0,1,0))+(IF(R80&gt;0,1,0))+(IF(T80&gt;0,1,0))+(IF(U80&gt;0,1,0))+(IF(V80&gt;0,1,0))+(IF(X80&gt;0,1,0))+(IF(Y80&gt;0,1,0))+(IF(Z80&gt;0,1,0))+(IF(AA80&gt;0,1,0))+(IF(AB80&gt;0,1,0))+(IF(AC80&gt;0,1,0))+(IF(AD80&gt;0,1,0))+(IF(AE80&gt;0,1,0))+(IF(AF80&gt;0,1,0))+(IF(AH80&gt;0,1,0))+(IF(AG80&gt;0,1,0))+(IF(__xlnm._FilterDatabase_158[[#This Row],[Apr2]]&gt;0,1,0)+(IF(__xlnm._FilterDatabase_158[[#This Row],[Jun2]]&gt;0,1,0))))</f>
        <v>0</v>
      </c>
      <c r="K80" s="22">
        <f t="shared" si="4"/>
        <v>0</v>
      </c>
      <c r="L80" s="23">
        <v>0</v>
      </c>
      <c r="M80" s="23">
        <v>0</v>
      </c>
      <c r="N80" s="24">
        <v>0</v>
      </c>
      <c r="O80" s="24">
        <v>0</v>
      </c>
      <c r="P80" s="23">
        <v>0</v>
      </c>
      <c r="Q80" s="23">
        <v>0</v>
      </c>
      <c r="R80" s="24">
        <v>0</v>
      </c>
      <c r="S80" s="24">
        <v>0</v>
      </c>
      <c r="T80" s="23">
        <v>0</v>
      </c>
      <c r="U80" s="23">
        <v>0</v>
      </c>
      <c r="V80" s="24">
        <v>0</v>
      </c>
      <c r="W80" s="24">
        <v>0</v>
      </c>
      <c r="X80" s="23">
        <v>0</v>
      </c>
      <c r="Y80" s="23">
        <v>0</v>
      </c>
      <c r="Z80" s="84">
        <v>0</v>
      </c>
      <c r="AA80" s="84">
        <v>0</v>
      </c>
      <c r="AB80" s="83">
        <v>0</v>
      </c>
      <c r="AC80" s="83">
        <v>0</v>
      </c>
      <c r="AD80" s="84">
        <v>0</v>
      </c>
      <c r="AE80" s="84">
        <v>0</v>
      </c>
      <c r="AF80" s="23">
        <v>0</v>
      </c>
      <c r="AG80" s="23">
        <v>0</v>
      </c>
      <c r="AH80" s="24">
        <v>0</v>
      </c>
      <c r="AI80" s="24">
        <v>0</v>
      </c>
    </row>
    <row r="81" spans="1:35" x14ac:dyDescent="0.25">
      <c r="A81" s="35">
        <f t="shared" si="5"/>
        <v>10</v>
      </c>
      <c r="B81" s="105">
        <v>7066</v>
      </c>
      <c r="C81" s="100" t="str">
        <f>_xlfn.XLOOKUP(__xlnm._FilterDatabase_158[[#This Row],[SAPSA Number]],Table1[SAPSA number],Table1[Paid up])</f>
        <v>Y</v>
      </c>
      <c r="D81" s="39" t="str">
        <f>_xlfn.XLOOKUP(__xlnm._FilterDatabase_158[[#This Row],[SAPSA Number]],'DS Point summary'!A:A,'DS Point summary'!C:C)</f>
        <v>Adrian Warren</v>
      </c>
      <c r="E81" s="39" t="str">
        <f>_xlfn.XLOOKUP(__xlnm._FilterDatabase_158[[#This Row],[SAPSA Number]],'DS Point summary'!A:A,'DS Point summary'!D:D)</f>
        <v>Kiloh</v>
      </c>
      <c r="F81" s="28" t="str">
        <f>_xlfn.XLOOKUP(__xlnm._FilterDatabase_158[[#This Row],[SAPSA Number]],'DS Point summary'!A:A,'DS Point summary'!E:E)</f>
        <v>AW</v>
      </c>
      <c r="G81" s="17" t="str">
        <f ca="1">_xlfn.XLOOKUP(__xlnm._FilterDatabase_158[[#This Row],[SAPSA Number]],'DS Point summary'!A:A,'DS Point summary'!F:F)</f>
        <v>Jnr</v>
      </c>
      <c r="H81" s="19">
        <f>_xlfn.XLOOKUP(__xlnm._FilterDatabase_158[[#This Row],[SAPSA Number]],'DS Point summary'!A:A,'DS Point summary'!G:G)</f>
        <v>0</v>
      </c>
      <c r="I81" s="19" t="s">
        <v>371</v>
      </c>
      <c r="J81" s="21">
        <f>(IF(L81&gt;0,1,0)+(IF(__xlnm._FilterDatabase_158[[#This Row],[Jan2]]&gt;0,1,0))+(IF(__xlnm._FilterDatabase_158[[#This Row],[Feb2]]&gt;0,1,0))+(IF(N81&gt;0,1,0))+(IF(P81&gt;0,1,0))+(IF(Q81&gt;0,1,0))+(IF(R81&gt;0,1,0))+(IF(T81&gt;0,1,0))+(IF(U81&gt;0,1,0))+(IF(V81&gt;0,1,0))+(IF(X81&gt;0,1,0))+(IF(Y81&gt;0,1,0))+(IF(Z81&gt;0,1,0))+(IF(AA81&gt;0,1,0))+(IF(AB81&gt;0,1,0))+(IF(AC81&gt;0,1,0))+(IF(AD81&gt;0,1,0))+(IF(AE81&gt;0,1,0))+(IF(AF81&gt;0,1,0))+(IF(AH81&gt;0,1,0))+(IF(AG81&gt;0,1,0))+(IF(__xlnm._FilterDatabase_158[[#This Row],[Apr2]]&gt;0,1,0)+(IF(__xlnm._FilterDatabase_158[[#This Row],[Jun2]]&gt;0,1,0))))</f>
        <v>0</v>
      </c>
      <c r="K81" s="22">
        <f t="shared" si="4"/>
        <v>0</v>
      </c>
      <c r="L81" s="23">
        <v>0</v>
      </c>
      <c r="M81" s="23">
        <v>0</v>
      </c>
      <c r="N81" s="24">
        <v>0</v>
      </c>
      <c r="O81" s="24">
        <v>0</v>
      </c>
      <c r="P81" s="23">
        <v>0</v>
      </c>
      <c r="Q81" s="23">
        <v>0</v>
      </c>
      <c r="R81" s="24">
        <v>0</v>
      </c>
      <c r="S81" s="24">
        <v>0</v>
      </c>
      <c r="T81" s="23">
        <v>0</v>
      </c>
      <c r="U81" s="23">
        <v>0</v>
      </c>
      <c r="V81" s="24">
        <v>0</v>
      </c>
      <c r="W81" s="24">
        <v>0</v>
      </c>
      <c r="X81" s="23">
        <v>0</v>
      </c>
      <c r="Y81" s="23">
        <v>0</v>
      </c>
      <c r="Z81" s="84">
        <v>0</v>
      </c>
      <c r="AA81" s="84">
        <v>0</v>
      </c>
      <c r="AB81" s="83">
        <v>0</v>
      </c>
      <c r="AC81" s="83">
        <v>0</v>
      </c>
      <c r="AD81" s="84">
        <v>0</v>
      </c>
      <c r="AE81" s="84">
        <v>0</v>
      </c>
      <c r="AF81" s="23">
        <v>0</v>
      </c>
      <c r="AG81" s="23">
        <v>0</v>
      </c>
      <c r="AH81" s="24">
        <v>0</v>
      </c>
      <c r="AI81" s="24">
        <v>0</v>
      </c>
    </row>
    <row r="82" spans="1:35" x14ac:dyDescent="0.25">
      <c r="A82" s="35">
        <f>RANK(K82,K$2:K$148,0)</f>
        <v>10</v>
      </c>
      <c r="B82" s="105">
        <v>7067</v>
      </c>
      <c r="C82" s="100" t="str">
        <f>_xlfn.XLOOKUP(__xlnm._FilterDatabase_158[[#This Row],[SAPSA Number]],Table1[SAPSA number],Table1[Paid up])</f>
        <v>Y</v>
      </c>
      <c r="D82" s="39" t="str">
        <f>_xlfn.XLOOKUP(__xlnm._FilterDatabase_158[[#This Row],[SAPSA Number]],'DS Point summary'!A:A,'DS Point summary'!C:C)</f>
        <v>Kewan Rudy</v>
      </c>
      <c r="E82" s="39" t="str">
        <f>_xlfn.XLOOKUP(__xlnm._FilterDatabase_158[[#This Row],[SAPSA Number]],'DS Point summary'!A:A,'DS Point summary'!D:D)</f>
        <v>Kiloh</v>
      </c>
      <c r="F82" s="28" t="str">
        <f>_xlfn.XLOOKUP(__xlnm._FilterDatabase_158[[#This Row],[SAPSA Number]],'DS Point summary'!A:A,'DS Point summary'!E:E)</f>
        <v>KR</v>
      </c>
      <c r="G82" s="17" t="str">
        <f ca="1">_xlfn.XLOOKUP(__xlnm._FilterDatabase_158[[#This Row],[SAPSA Number]],'DS Point summary'!A:A,'DS Point summary'!F:F)</f>
        <v>Jnr</v>
      </c>
      <c r="H82" s="19">
        <f>_xlfn.XLOOKUP(__xlnm._FilterDatabase_158[[#This Row],[SAPSA Number]],'DS Point summary'!A:A,'DS Point summary'!G:G)</f>
        <v>0</v>
      </c>
      <c r="I82" s="19" t="s">
        <v>371</v>
      </c>
      <c r="J82" s="21">
        <f>(IF(L82&gt;0,1,0)+(IF(__xlnm._FilterDatabase_158[[#This Row],[Jan2]]&gt;0,1,0))+(IF(__xlnm._FilterDatabase_158[[#This Row],[Feb2]]&gt;0,1,0))+(IF(N82&gt;0,1,0))+(IF(P82&gt;0,1,0))+(IF(Q82&gt;0,1,0))+(IF(R82&gt;0,1,0))+(IF(T82&gt;0,1,0))+(IF(U82&gt;0,1,0))+(IF(V82&gt;0,1,0))+(IF(X82&gt;0,1,0))+(IF(Y82&gt;0,1,0))+(IF(Z82&gt;0,1,0))+(IF(AA82&gt;0,1,0))+(IF(AB82&gt;0,1,0))+(IF(AC82&gt;0,1,0))+(IF(AD82&gt;0,1,0))+(IF(AE82&gt;0,1,0))+(IF(AF82&gt;0,1,0))+(IF(AH82&gt;0,1,0))+(IF(AG82&gt;0,1,0))+(IF(__xlnm._FilterDatabase_158[[#This Row],[Apr2]]&gt;0,1,0)+(IF(__xlnm._FilterDatabase_158[[#This Row],[Jun2]]&gt;0,1,0))))</f>
        <v>0</v>
      </c>
      <c r="K82" s="22">
        <f t="shared" si="4"/>
        <v>0</v>
      </c>
      <c r="L82" s="23">
        <v>0</v>
      </c>
      <c r="M82" s="23">
        <v>0</v>
      </c>
      <c r="N82" s="24">
        <v>0</v>
      </c>
      <c r="O82" s="24">
        <v>0</v>
      </c>
      <c r="P82" s="23">
        <v>0</v>
      </c>
      <c r="Q82" s="23">
        <v>0</v>
      </c>
      <c r="R82" s="24">
        <v>0</v>
      </c>
      <c r="S82" s="24">
        <v>0</v>
      </c>
      <c r="T82" s="23">
        <v>0</v>
      </c>
      <c r="U82" s="23">
        <v>0</v>
      </c>
      <c r="V82" s="24">
        <v>0</v>
      </c>
      <c r="W82" s="24">
        <v>0</v>
      </c>
      <c r="X82" s="23">
        <v>0</v>
      </c>
      <c r="Y82" s="23">
        <v>0</v>
      </c>
      <c r="Z82" s="84">
        <v>0</v>
      </c>
      <c r="AA82" s="84">
        <v>0</v>
      </c>
      <c r="AB82" s="83">
        <v>0</v>
      </c>
      <c r="AC82" s="83">
        <v>0</v>
      </c>
      <c r="AD82" s="84">
        <v>0</v>
      </c>
      <c r="AE82" s="84">
        <v>0</v>
      </c>
      <c r="AF82" s="23">
        <v>0</v>
      </c>
      <c r="AG82" s="23">
        <v>0</v>
      </c>
      <c r="AH82" s="24">
        <v>0</v>
      </c>
      <c r="AI82" s="24">
        <v>0</v>
      </c>
    </row>
    <row r="83" spans="1:35" x14ac:dyDescent="0.25">
      <c r="A83" s="35">
        <f t="shared" ref="A83:A130" si="6">RANK(K83,K$2:K$144,0)</f>
        <v>10</v>
      </c>
      <c r="B83" s="105">
        <v>6434</v>
      </c>
      <c r="C83" s="100" t="str">
        <f>_xlfn.XLOOKUP(__xlnm._FilterDatabase_158[[#This Row],[SAPSA Number]],Table1[SAPSA number],Table1[Paid up])</f>
        <v>Y</v>
      </c>
      <c r="D83" s="39" t="str">
        <f>_xlfn.XLOOKUP(__xlnm._FilterDatabase_158[[#This Row],[SAPSA Number]],'DS Point summary'!A:A,'DS Point summary'!C:C)</f>
        <v>Francois Robert</v>
      </c>
      <c r="E83" s="39" t="str">
        <f>_xlfn.XLOOKUP(__xlnm._FilterDatabase_158[[#This Row],[SAPSA Number]],'DS Point summary'!A:A,'DS Point summary'!D:D)</f>
        <v>Koekemoer</v>
      </c>
      <c r="F83" s="28" t="str">
        <f>_xlfn.XLOOKUP(__xlnm._FilterDatabase_158[[#This Row],[SAPSA Number]],'DS Point summary'!A:A,'DS Point summary'!E:E)</f>
        <v>FR</v>
      </c>
      <c r="G83" s="17" t="str">
        <f ca="1">_xlfn.XLOOKUP(__xlnm._FilterDatabase_158[[#This Row],[SAPSA Number]],'DS Point summary'!A:A,'DS Point summary'!F:F)</f>
        <v xml:space="preserve"> </v>
      </c>
      <c r="H83" s="19">
        <f ca="1">_xlfn.XLOOKUP(__xlnm._FilterDatabase_158[[#This Row],[SAPSA Number]],'DS Point summary'!A:A,'DS Point summary'!G:G)</f>
        <v>42</v>
      </c>
      <c r="I83" s="19" t="s">
        <v>371</v>
      </c>
      <c r="J83" s="21">
        <f>(IF(L83&gt;0,1,0)+(IF(__xlnm._FilterDatabase_158[[#This Row],[Jan2]]&gt;0,1,0))+(IF(__xlnm._FilterDatabase_158[[#This Row],[Feb2]]&gt;0,1,0))+(IF(N83&gt;0,1,0))+(IF(P83&gt;0,1,0))+(IF(Q83&gt;0,1,0))+(IF(R83&gt;0,1,0))+(IF(T83&gt;0,1,0))+(IF(U83&gt;0,1,0))+(IF(V83&gt;0,1,0))+(IF(X83&gt;0,1,0))+(IF(Y83&gt;0,1,0))+(IF(Z83&gt;0,1,0))+(IF(AA83&gt;0,1,0))+(IF(AB83&gt;0,1,0))+(IF(AC83&gt;0,1,0))+(IF(AD83&gt;0,1,0))+(IF(AE83&gt;0,1,0))+(IF(AF83&gt;0,1,0))+(IF(AH83&gt;0,1,0))+(IF(AG83&gt;0,1,0))+(IF(__xlnm._FilterDatabase_158[[#This Row],[Apr2]]&gt;0,1,0)+(IF(__xlnm._FilterDatabase_158[[#This Row],[Jun2]]&gt;0,1,0))))</f>
        <v>0</v>
      </c>
      <c r="K83" s="22">
        <f t="shared" si="4"/>
        <v>0</v>
      </c>
      <c r="L83" s="23">
        <v>0</v>
      </c>
      <c r="M83" s="23">
        <v>0</v>
      </c>
      <c r="N83" s="24">
        <v>0</v>
      </c>
      <c r="O83" s="24">
        <v>0</v>
      </c>
      <c r="P83" s="23">
        <v>0</v>
      </c>
      <c r="Q83" s="23">
        <v>0</v>
      </c>
      <c r="R83" s="24">
        <v>0</v>
      </c>
      <c r="S83" s="24">
        <v>0</v>
      </c>
      <c r="T83" s="23">
        <v>0</v>
      </c>
      <c r="U83" s="23">
        <v>0</v>
      </c>
      <c r="V83" s="24">
        <v>0</v>
      </c>
      <c r="W83" s="24">
        <v>0</v>
      </c>
      <c r="X83" s="23">
        <v>0</v>
      </c>
      <c r="Y83" s="23">
        <v>0</v>
      </c>
      <c r="Z83" s="84">
        <v>0</v>
      </c>
      <c r="AA83" s="84">
        <v>0</v>
      </c>
      <c r="AB83" s="83">
        <v>0</v>
      </c>
      <c r="AC83" s="83">
        <v>0</v>
      </c>
      <c r="AD83" s="84">
        <v>0</v>
      </c>
      <c r="AE83" s="84">
        <v>0</v>
      </c>
      <c r="AF83" s="23">
        <v>0</v>
      </c>
      <c r="AG83" s="23">
        <v>0</v>
      </c>
      <c r="AH83" s="24">
        <v>0</v>
      </c>
      <c r="AI83" s="24">
        <v>0</v>
      </c>
    </row>
    <row r="84" spans="1:35" x14ac:dyDescent="0.25">
      <c r="A84" s="35">
        <f t="shared" si="6"/>
        <v>10</v>
      </c>
      <c r="B84" s="105">
        <v>191</v>
      </c>
      <c r="C84" s="100" t="str">
        <f>_xlfn.XLOOKUP(__xlnm._FilterDatabase_158[[#This Row],[SAPSA Number]],Table1[SAPSA number],Table1[Paid up])</f>
        <v>Y</v>
      </c>
      <c r="D84" s="39" t="str">
        <f>_xlfn.XLOOKUP(__xlnm._FilterDatabase_158[[#This Row],[SAPSA Number]],'DS Point summary'!A:A,'DS Point summary'!C:C)</f>
        <v>Joseph John</v>
      </c>
      <c r="E84" s="39" t="str">
        <f>_xlfn.XLOOKUP(__xlnm._FilterDatabase_158[[#This Row],[SAPSA Number]],'DS Point summary'!A:A,'DS Point summary'!D:D)</f>
        <v>Kriel</v>
      </c>
      <c r="F84" s="28" t="str">
        <f>_xlfn.XLOOKUP(__xlnm._FilterDatabase_158[[#This Row],[SAPSA Number]],'DS Point summary'!A:A,'DS Point summary'!E:E)</f>
        <v>JJ</v>
      </c>
      <c r="G84" s="17" t="str">
        <f ca="1">_xlfn.XLOOKUP(__xlnm._FilterDatabase_158[[#This Row],[SAPSA Number]],'DS Point summary'!A:A,'DS Point summary'!F:F)</f>
        <v>SS</v>
      </c>
      <c r="H84" s="19">
        <f ca="1">_xlfn.XLOOKUP(__xlnm._FilterDatabase_158[[#This Row],[SAPSA Number]],'DS Point summary'!A:A,'DS Point summary'!G:G)</f>
        <v>60</v>
      </c>
      <c r="I84" s="19" t="s">
        <v>371</v>
      </c>
      <c r="J84" s="21">
        <f>(IF(L84&gt;0,1,0)+(IF(__xlnm._FilterDatabase_158[[#This Row],[Jan2]]&gt;0,1,0))+(IF(__xlnm._FilterDatabase_158[[#This Row],[Feb2]]&gt;0,1,0))+(IF(N84&gt;0,1,0))+(IF(P84&gt;0,1,0))+(IF(Q84&gt;0,1,0))+(IF(R84&gt;0,1,0))+(IF(T84&gt;0,1,0))+(IF(U84&gt;0,1,0))+(IF(V84&gt;0,1,0))+(IF(X84&gt;0,1,0))+(IF(Y84&gt;0,1,0))+(IF(Z84&gt;0,1,0))+(IF(AA84&gt;0,1,0))+(IF(AB84&gt;0,1,0))+(IF(AC84&gt;0,1,0))+(IF(AD84&gt;0,1,0))+(IF(AE84&gt;0,1,0))+(IF(AF84&gt;0,1,0))+(IF(AH84&gt;0,1,0))+(IF(AG84&gt;0,1,0))+(IF(__xlnm._FilterDatabase_158[[#This Row],[Apr2]]&gt;0,1,0)+(IF(__xlnm._FilterDatabase_158[[#This Row],[Jun2]]&gt;0,1,0))))</f>
        <v>0</v>
      </c>
      <c r="K84" s="22">
        <f t="shared" si="4"/>
        <v>0</v>
      </c>
      <c r="L84" s="23">
        <v>0</v>
      </c>
      <c r="M84" s="23">
        <v>0</v>
      </c>
      <c r="N84" s="24">
        <v>0</v>
      </c>
      <c r="O84" s="24">
        <v>0</v>
      </c>
      <c r="P84" s="23">
        <v>0</v>
      </c>
      <c r="Q84" s="23">
        <v>0</v>
      </c>
      <c r="R84" s="24">
        <v>0</v>
      </c>
      <c r="S84" s="24">
        <v>0</v>
      </c>
      <c r="T84" s="23">
        <v>0</v>
      </c>
      <c r="U84" s="23">
        <v>0</v>
      </c>
      <c r="V84" s="24">
        <v>0</v>
      </c>
      <c r="W84" s="24">
        <v>0</v>
      </c>
      <c r="X84" s="23">
        <v>0</v>
      </c>
      <c r="Y84" s="23">
        <v>0</v>
      </c>
      <c r="Z84" s="84">
        <v>0</v>
      </c>
      <c r="AA84" s="84">
        <v>0</v>
      </c>
      <c r="AB84" s="83">
        <v>0</v>
      </c>
      <c r="AC84" s="83">
        <v>0</v>
      </c>
      <c r="AD84" s="84">
        <v>0</v>
      </c>
      <c r="AE84" s="84">
        <v>0</v>
      </c>
      <c r="AF84" s="23">
        <v>0</v>
      </c>
      <c r="AG84" s="23">
        <v>0</v>
      </c>
      <c r="AH84" s="24">
        <v>0</v>
      </c>
      <c r="AI84" s="24">
        <v>0</v>
      </c>
    </row>
    <row r="85" spans="1:35" x14ac:dyDescent="0.25">
      <c r="A85" s="35">
        <f t="shared" si="6"/>
        <v>10</v>
      </c>
      <c r="B85" s="105">
        <v>199</v>
      </c>
      <c r="C85" s="100" t="str">
        <f>_xlfn.XLOOKUP(__xlnm._FilterDatabase_158[[#This Row],[SAPSA Number]],Table1[SAPSA number],Table1[Paid up])</f>
        <v>Y</v>
      </c>
      <c r="D85" s="39" t="str">
        <f>_xlfn.XLOOKUP(__xlnm._FilterDatabase_158[[#This Row],[SAPSA Number]],'DS Point summary'!A:A,'DS Point summary'!C:C)</f>
        <v>Susanna Johanna</v>
      </c>
      <c r="E85" s="39" t="str">
        <f>_xlfn.XLOOKUP(__xlnm._FilterDatabase_158[[#This Row],[SAPSA Number]],'DS Point summary'!A:A,'DS Point summary'!D:D)</f>
        <v>Kriel</v>
      </c>
      <c r="F85" s="28" t="str">
        <f>_xlfn.XLOOKUP(__xlnm._FilterDatabase_158[[#This Row],[SAPSA Number]],'DS Point summary'!A:A,'DS Point summary'!E:E)</f>
        <v>SJ</v>
      </c>
      <c r="G85" s="17" t="str">
        <f>_xlfn.XLOOKUP(__xlnm._FilterDatabase_158[[#This Row],[SAPSA Number]],'DS Point summary'!A:A,'DS Point summary'!F:F)</f>
        <v>Lady</v>
      </c>
      <c r="H85" s="19">
        <f ca="1">_xlfn.XLOOKUP(__xlnm._FilterDatabase_158[[#This Row],[SAPSA Number]],'DS Point summary'!A:A,'DS Point summary'!G:G)</f>
        <v>60</v>
      </c>
      <c r="I85" s="19" t="s">
        <v>371</v>
      </c>
      <c r="J85" s="21">
        <f>(IF(L85&gt;0,1,0)+(IF(__xlnm._FilterDatabase_158[[#This Row],[Jan2]]&gt;0,1,0))+(IF(__xlnm._FilterDatabase_158[[#This Row],[Feb2]]&gt;0,1,0))+(IF(N85&gt;0,1,0))+(IF(P85&gt;0,1,0))+(IF(Q85&gt;0,1,0))+(IF(R85&gt;0,1,0))+(IF(T85&gt;0,1,0))+(IF(U85&gt;0,1,0))+(IF(V85&gt;0,1,0))+(IF(X85&gt;0,1,0))+(IF(Y85&gt;0,1,0))+(IF(Z85&gt;0,1,0))+(IF(AA85&gt;0,1,0))+(IF(AB85&gt;0,1,0))+(IF(AC85&gt;0,1,0))+(IF(AD85&gt;0,1,0))+(IF(AE85&gt;0,1,0))+(IF(AF85&gt;0,1,0))+(IF(AH85&gt;0,1,0))+(IF(AG85&gt;0,1,0))+(IF(__xlnm._FilterDatabase_158[[#This Row],[Apr2]]&gt;0,1,0)+(IF(__xlnm._FilterDatabase_158[[#This Row],[Jun2]]&gt;0,1,0))))</f>
        <v>0</v>
      </c>
      <c r="K85" s="22">
        <f t="shared" si="4"/>
        <v>0</v>
      </c>
      <c r="L85" s="23">
        <v>0</v>
      </c>
      <c r="M85" s="23">
        <v>0</v>
      </c>
      <c r="N85" s="24">
        <v>0</v>
      </c>
      <c r="O85" s="24">
        <v>0</v>
      </c>
      <c r="P85" s="23">
        <v>0</v>
      </c>
      <c r="Q85" s="23">
        <v>0</v>
      </c>
      <c r="R85" s="24">
        <v>0</v>
      </c>
      <c r="S85" s="24">
        <v>0</v>
      </c>
      <c r="T85" s="23">
        <v>0</v>
      </c>
      <c r="U85" s="23">
        <v>0</v>
      </c>
      <c r="V85" s="24">
        <v>0</v>
      </c>
      <c r="W85" s="24">
        <v>0</v>
      </c>
      <c r="X85" s="23">
        <v>0</v>
      </c>
      <c r="Y85" s="23">
        <v>0</v>
      </c>
      <c r="Z85" s="84">
        <v>0</v>
      </c>
      <c r="AA85" s="84">
        <v>0</v>
      </c>
      <c r="AB85" s="83">
        <v>0</v>
      </c>
      <c r="AC85" s="83">
        <v>0</v>
      </c>
      <c r="AD85" s="84">
        <v>0</v>
      </c>
      <c r="AE85" s="84">
        <v>0</v>
      </c>
      <c r="AF85" s="23">
        <v>0</v>
      </c>
      <c r="AG85" s="23">
        <v>0</v>
      </c>
      <c r="AH85" s="24">
        <v>0</v>
      </c>
      <c r="AI85" s="24">
        <v>0</v>
      </c>
    </row>
    <row r="86" spans="1:35" x14ac:dyDescent="0.25">
      <c r="A86" s="35">
        <f t="shared" si="6"/>
        <v>10</v>
      </c>
      <c r="B86" s="105">
        <v>252</v>
      </c>
      <c r="C86" s="100" t="str">
        <f>_xlfn.XLOOKUP(__xlnm._FilterDatabase_158[[#This Row],[SAPSA Number]],Table1[SAPSA number],Table1[Paid up])</f>
        <v>Y</v>
      </c>
      <c r="D86" s="39" t="str">
        <f>_xlfn.XLOOKUP(__xlnm._FilterDatabase_158[[#This Row],[SAPSA Number]],'DS Point summary'!A:A,'DS Point summary'!C:C)</f>
        <v>Deon</v>
      </c>
      <c r="E86" s="39" t="str">
        <f>_xlfn.XLOOKUP(__xlnm._FilterDatabase_158[[#This Row],[SAPSA Number]],'DS Point summary'!A:A,'DS Point summary'!D:D)</f>
        <v>Labuschagne</v>
      </c>
      <c r="F86" s="28" t="str">
        <f>_xlfn.XLOOKUP(__xlnm._FilterDatabase_158[[#This Row],[SAPSA Number]],'DS Point summary'!A:A,'DS Point summary'!E:E)</f>
        <v>D</v>
      </c>
      <c r="G86" s="17" t="str">
        <f ca="1">_xlfn.XLOOKUP(__xlnm._FilterDatabase_158[[#This Row],[SAPSA Number]],'DS Point summary'!A:A,'DS Point summary'!F:F)</f>
        <v>SS</v>
      </c>
      <c r="H86" s="19">
        <f ca="1">_xlfn.XLOOKUP(__xlnm._FilterDatabase_158[[#This Row],[SAPSA Number]],'DS Point summary'!A:A,'DS Point summary'!G:G)</f>
        <v>69</v>
      </c>
      <c r="I86" s="19" t="s">
        <v>371</v>
      </c>
      <c r="J86" s="21">
        <f>(IF(L86&gt;0,1,0)+(IF(__xlnm._FilterDatabase_158[[#This Row],[Jan2]]&gt;0,1,0))+(IF(__xlnm._FilterDatabase_158[[#This Row],[Feb2]]&gt;0,1,0))+(IF(N86&gt;0,1,0))+(IF(P86&gt;0,1,0))+(IF(Q86&gt;0,1,0))+(IF(R86&gt;0,1,0))+(IF(T86&gt;0,1,0))+(IF(U86&gt;0,1,0))+(IF(V86&gt;0,1,0))+(IF(X86&gt;0,1,0))+(IF(Y86&gt;0,1,0))+(IF(Z86&gt;0,1,0))+(IF(AA86&gt;0,1,0))+(IF(AB86&gt;0,1,0))+(IF(AC86&gt;0,1,0))+(IF(AD86&gt;0,1,0))+(IF(AE86&gt;0,1,0))+(IF(AF86&gt;0,1,0))+(IF(AH86&gt;0,1,0))+(IF(AG86&gt;0,1,0))+(IF(__xlnm._FilterDatabase_158[[#This Row],[Apr2]]&gt;0,1,0)+(IF(__xlnm._FilterDatabase_158[[#This Row],[Jun2]]&gt;0,1,0))))</f>
        <v>0</v>
      </c>
      <c r="K86" s="22">
        <f t="shared" si="4"/>
        <v>0</v>
      </c>
      <c r="L86" s="23">
        <v>0</v>
      </c>
      <c r="M86" s="23">
        <v>0</v>
      </c>
      <c r="N86" s="24">
        <v>0</v>
      </c>
      <c r="O86" s="24">
        <v>0</v>
      </c>
      <c r="P86" s="23">
        <v>0</v>
      </c>
      <c r="Q86" s="23">
        <v>0</v>
      </c>
      <c r="R86" s="24">
        <v>0</v>
      </c>
      <c r="S86" s="24">
        <v>0</v>
      </c>
      <c r="T86" s="23">
        <v>0</v>
      </c>
      <c r="U86" s="23">
        <v>0</v>
      </c>
      <c r="V86" s="24">
        <v>0</v>
      </c>
      <c r="W86" s="24">
        <v>0</v>
      </c>
      <c r="X86" s="23">
        <v>0</v>
      </c>
      <c r="Y86" s="23">
        <v>0</v>
      </c>
      <c r="Z86" s="84">
        <v>0</v>
      </c>
      <c r="AA86" s="84">
        <v>0</v>
      </c>
      <c r="AB86" s="83">
        <v>0</v>
      </c>
      <c r="AC86" s="83">
        <v>0</v>
      </c>
      <c r="AD86" s="84">
        <v>0</v>
      </c>
      <c r="AE86" s="84">
        <v>0</v>
      </c>
      <c r="AF86" s="23">
        <v>0</v>
      </c>
      <c r="AG86" s="23">
        <v>0</v>
      </c>
      <c r="AH86" s="24">
        <v>0</v>
      </c>
      <c r="AI86" s="24">
        <v>0</v>
      </c>
    </row>
    <row r="87" spans="1:35" x14ac:dyDescent="0.25">
      <c r="A87" s="35">
        <f t="shared" si="6"/>
        <v>10</v>
      </c>
      <c r="B87" s="43">
        <v>2651</v>
      </c>
      <c r="C87" s="100" t="str">
        <f>_xlfn.XLOOKUP(__xlnm._FilterDatabase_158[[#This Row],[SAPSA Number]],Table1[SAPSA number],Table1[Paid up])</f>
        <v>Y</v>
      </c>
      <c r="D87" s="39" t="str">
        <f>_xlfn.XLOOKUP(__xlnm._FilterDatabase_158[[#This Row],[SAPSA Number]],'DS Point summary'!A:A,'DS Point summary'!C:C)</f>
        <v>Paul Herman</v>
      </c>
      <c r="E87" s="39" t="str">
        <f>_xlfn.XLOOKUP(__xlnm._FilterDatabase_158[[#This Row],[SAPSA Number]],'DS Point summary'!A:A,'DS Point summary'!D:D)</f>
        <v>Leuschner</v>
      </c>
      <c r="F87" s="28" t="str">
        <f>_xlfn.XLOOKUP(__xlnm._FilterDatabase_158[[#This Row],[SAPSA Number]],'DS Point summary'!A:A,'DS Point summary'!E:E)</f>
        <v>PH</v>
      </c>
      <c r="G87" s="17" t="str">
        <f ca="1">_xlfn.XLOOKUP(__xlnm._FilterDatabase_158[[#This Row],[SAPSA Number]],'DS Point summary'!A:A,'DS Point summary'!F:F)</f>
        <v>S</v>
      </c>
      <c r="H87" s="19">
        <f ca="1">_xlfn.XLOOKUP(__xlnm._FilterDatabase_158[[#This Row],[SAPSA Number]],'DS Point summary'!A:A,'DS Point summary'!G:G)</f>
        <v>50</v>
      </c>
      <c r="I87" s="19" t="s">
        <v>371</v>
      </c>
      <c r="J87" s="21">
        <f>(IF(L87&gt;0,1,0)+(IF(__xlnm._FilterDatabase_158[[#This Row],[Jan2]]&gt;0,1,0))+(IF(__xlnm._FilterDatabase_158[[#This Row],[Feb2]]&gt;0,1,0))+(IF(N87&gt;0,1,0))+(IF(P87&gt;0,1,0))+(IF(Q87&gt;0,1,0))+(IF(R87&gt;0,1,0))+(IF(T87&gt;0,1,0))+(IF(U87&gt;0,1,0))+(IF(V87&gt;0,1,0))+(IF(X87&gt;0,1,0))+(IF(Y87&gt;0,1,0))+(IF(Z87&gt;0,1,0))+(IF(AA87&gt;0,1,0))+(IF(AB87&gt;0,1,0))+(IF(AC87&gt;0,1,0))+(IF(AD87&gt;0,1,0))+(IF(AE87&gt;0,1,0))+(IF(AF87&gt;0,1,0))+(IF(AH87&gt;0,1,0))+(IF(AG87&gt;0,1,0))+(IF(__xlnm._FilterDatabase_158[[#This Row],[Apr2]]&gt;0,1,0)+(IF(__xlnm._FilterDatabase_158[[#This Row],[Jun2]]&gt;0,1,0))))</f>
        <v>0</v>
      </c>
      <c r="K87" s="22">
        <f t="shared" si="4"/>
        <v>0</v>
      </c>
      <c r="L87" s="23">
        <v>0</v>
      </c>
      <c r="M87" s="23">
        <v>0</v>
      </c>
      <c r="N87" s="24">
        <v>0</v>
      </c>
      <c r="O87" s="24">
        <v>0</v>
      </c>
      <c r="P87" s="23">
        <v>0</v>
      </c>
      <c r="Q87" s="23">
        <v>0</v>
      </c>
      <c r="R87" s="24">
        <v>0</v>
      </c>
      <c r="S87" s="24">
        <v>0</v>
      </c>
      <c r="T87" s="23">
        <v>0</v>
      </c>
      <c r="U87" s="23">
        <v>0</v>
      </c>
      <c r="V87" s="24">
        <v>0</v>
      </c>
      <c r="W87" s="24">
        <v>0</v>
      </c>
      <c r="X87" s="23">
        <v>0</v>
      </c>
      <c r="Y87" s="23">
        <v>0</v>
      </c>
      <c r="Z87" s="84">
        <v>0</v>
      </c>
      <c r="AA87" s="84">
        <v>0</v>
      </c>
      <c r="AB87" s="83">
        <v>0</v>
      </c>
      <c r="AC87" s="83">
        <v>0</v>
      </c>
      <c r="AD87" s="84">
        <v>0</v>
      </c>
      <c r="AE87" s="84">
        <v>0</v>
      </c>
      <c r="AF87" s="23">
        <v>0</v>
      </c>
      <c r="AG87" s="23">
        <v>0</v>
      </c>
      <c r="AH87" s="24">
        <v>0</v>
      </c>
      <c r="AI87" s="24">
        <v>0</v>
      </c>
    </row>
    <row r="88" spans="1:35" x14ac:dyDescent="0.25">
      <c r="A88" s="31">
        <f t="shared" si="6"/>
        <v>10</v>
      </c>
      <c r="B88" s="105">
        <v>3810</v>
      </c>
      <c r="C88" s="100" t="str">
        <f>_xlfn.XLOOKUP(__xlnm._FilterDatabase_158[[#This Row],[SAPSA Number]],Table1[SAPSA number],Table1[Paid up])</f>
        <v>Y</v>
      </c>
      <c r="D88" s="39" t="str">
        <f>_xlfn.XLOOKUP(__xlnm._FilterDatabase_158[[#This Row],[SAPSA Number]],'DS Point summary'!A:A,'DS Point summary'!C:C)</f>
        <v>Roelof</v>
      </c>
      <c r="E88" s="39" t="str">
        <f>_xlfn.XLOOKUP(__xlnm._FilterDatabase_158[[#This Row],[SAPSA Number]],'DS Point summary'!A:A,'DS Point summary'!D:D)</f>
        <v>Liebenberg</v>
      </c>
      <c r="F88" s="28" t="str">
        <f>_xlfn.XLOOKUP(__xlnm._FilterDatabase_158[[#This Row],[SAPSA Number]],'DS Point summary'!A:A,'DS Point summary'!E:E)</f>
        <v>R</v>
      </c>
      <c r="G88" s="17" t="str">
        <f ca="1">_xlfn.XLOOKUP(__xlnm._FilterDatabase_158[[#This Row],[SAPSA Number]],'DS Point summary'!A:A,'DS Point summary'!F:F)</f>
        <v>S</v>
      </c>
      <c r="H88" s="19">
        <f ca="1">_xlfn.XLOOKUP(__xlnm._FilterDatabase_158[[#This Row],[SAPSA Number]],'DS Point summary'!A:A,'DS Point summary'!G:G)</f>
        <v>56</v>
      </c>
      <c r="I88" s="19" t="s">
        <v>371</v>
      </c>
      <c r="J88" s="21">
        <f>(IF(L88&gt;0,1,0)+(IF(__xlnm._FilterDatabase_158[[#This Row],[Jan2]]&gt;0,1,0))+(IF(__xlnm._FilterDatabase_158[[#This Row],[Feb2]]&gt;0,1,0))+(IF(N88&gt;0,1,0))+(IF(P88&gt;0,1,0))+(IF(Q88&gt;0,1,0))+(IF(R88&gt;0,1,0))+(IF(T88&gt;0,1,0))+(IF(U88&gt;0,1,0))+(IF(V88&gt;0,1,0))+(IF(X88&gt;0,1,0))+(IF(Y88&gt;0,1,0))+(IF(Z88&gt;0,1,0))+(IF(AA88&gt;0,1,0))+(IF(AB88&gt;0,1,0))+(IF(AC88&gt;0,1,0))+(IF(AD88&gt;0,1,0))+(IF(AE88&gt;0,1,0))+(IF(AF88&gt;0,1,0))+(IF(AH88&gt;0,1,0))+(IF(AG88&gt;0,1,0))+(IF(__xlnm._FilterDatabase_158[[#This Row],[Apr2]]&gt;0,1,0)+(IF(__xlnm._FilterDatabase_158[[#This Row],[Jun2]]&gt;0,1,0))))</f>
        <v>0</v>
      </c>
      <c r="K88" s="22">
        <f t="shared" si="4"/>
        <v>0</v>
      </c>
      <c r="L88" s="23">
        <v>0</v>
      </c>
      <c r="M88" s="23">
        <v>0</v>
      </c>
      <c r="N88" s="24">
        <v>0</v>
      </c>
      <c r="O88" s="24">
        <v>0</v>
      </c>
      <c r="P88" s="23">
        <v>0</v>
      </c>
      <c r="Q88" s="23">
        <v>0</v>
      </c>
      <c r="R88" s="24">
        <v>0</v>
      </c>
      <c r="S88" s="24">
        <v>0</v>
      </c>
      <c r="T88" s="23">
        <v>0</v>
      </c>
      <c r="U88" s="23">
        <v>0</v>
      </c>
      <c r="V88" s="24">
        <v>0</v>
      </c>
      <c r="W88" s="24">
        <v>0</v>
      </c>
      <c r="X88" s="23">
        <v>0</v>
      </c>
      <c r="Y88" s="23">
        <v>0</v>
      </c>
      <c r="Z88" s="84">
        <v>0</v>
      </c>
      <c r="AA88" s="84">
        <v>0</v>
      </c>
      <c r="AB88" s="83">
        <v>0</v>
      </c>
      <c r="AC88" s="83">
        <v>0</v>
      </c>
      <c r="AD88" s="84">
        <v>0</v>
      </c>
      <c r="AE88" s="84">
        <v>0</v>
      </c>
      <c r="AF88" s="23">
        <v>0</v>
      </c>
      <c r="AG88" s="23">
        <v>0</v>
      </c>
      <c r="AH88" s="24">
        <v>0</v>
      </c>
      <c r="AI88" s="24">
        <v>0</v>
      </c>
    </row>
    <row r="89" spans="1:35" x14ac:dyDescent="0.25">
      <c r="A89" s="31">
        <f t="shared" si="6"/>
        <v>10</v>
      </c>
      <c r="B89" s="106">
        <v>6395</v>
      </c>
      <c r="C89" s="100" t="str">
        <f>_xlfn.XLOOKUP(__xlnm._FilterDatabase_158[[#This Row],[SAPSA Number]],Table1[SAPSA number],Table1[Paid up])</f>
        <v>Y</v>
      </c>
      <c r="D89" s="39" t="str">
        <f>_xlfn.XLOOKUP(__xlnm._FilterDatabase_158[[#This Row],[SAPSA Number]],'DS Point summary'!A:A,'DS Point summary'!C:C)</f>
        <v>Andre Jacque</v>
      </c>
      <c r="E89" s="39" t="str">
        <f>_xlfn.XLOOKUP(__xlnm._FilterDatabase_158[[#This Row],[SAPSA Number]],'DS Point summary'!A:A,'DS Point summary'!D:D)</f>
        <v>Loubser</v>
      </c>
      <c r="F89" s="28" t="str">
        <f>_xlfn.XLOOKUP(__xlnm._FilterDatabase_158[[#This Row],[SAPSA Number]],'DS Point summary'!A:A,'DS Point summary'!E:E)</f>
        <v>AJP</v>
      </c>
      <c r="G89" s="17" t="str">
        <f>_xlfn.XLOOKUP(__xlnm._FilterDatabase_158[[#This Row],[SAPSA Number]],'DS Point summary'!A:A,'DS Point summary'!F:F)</f>
        <v>Y</v>
      </c>
      <c r="H89" s="19">
        <f>_xlfn.XLOOKUP(__xlnm._FilterDatabase_158[[#This Row],[SAPSA Number]],'DS Point summary'!A:A,'DS Point summary'!G:G)</f>
        <v>0</v>
      </c>
      <c r="I89" s="19" t="s">
        <v>371</v>
      </c>
      <c r="J89" s="21">
        <f>(IF(L89&gt;0,1,0)+(IF(__xlnm._FilterDatabase_158[[#This Row],[Jan2]]&gt;0,1,0))+(IF(__xlnm._FilterDatabase_158[[#This Row],[Feb2]]&gt;0,1,0))+(IF(N89&gt;0,1,0))+(IF(P89&gt;0,1,0))+(IF(Q89&gt;0,1,0))+(IF(R89&gt;0,1,0))+(IF(T89&gt;0,1,0))+(IF(U89&gt;0,1,0))+(IF(V89&gt;0,1,0))+(IF(X89&gt;0,1,0))+(IF(Y89&gt;0,1,0))+(IF(Z89&gt;0,1,0))+(IF(AA89&gt;0,1,0))+(IF(AB89&gt;0,1,0))+(IF(AC89&gt;0,1,0))+(IF(AD89&gt;0,1,0))+(IF(AE89&gt;0,1,0))+(IF(AF89&gt;0,1,0))+(IF(AH89&gt;0,1,0))+(IF(AG89&gt;0,1,0))+(IF(__xlnm._FilterDatabase_158[[#This Row],[Apr2]]&gt;0,1,0)+(IF(__xlnm._FilterDatabase_158[[#This Row],[Jun2]]&gt;0,1,0))))</f>
        <v>0</v>
      </c>
      <c r="K89" s="22">
        <f t="shared" si="4"/>
        <v>0</v>
      </c>
      <c r="L89" s="23">
        <v>0</v>
      </c>
      <c r="M89" s="23">
        <v>0</v>
      </c>
      <c r="N89" s="24">
        <v>0</v>
      </c>
      <c r="O89" s="24">
        <v>0</v>
      </c>
      <c r="P89" s="23">
        <v>0</v>
      </c>
      <c r="Q89" s="23">
        <v>0</v>
      </c>
      <c r="R89" s="24">
        <v>0</v>
      </c>
      <c r="S89" s="24">
        <v>0</v>
      </c>
      <c r="T89" s="23">
        <v>0</v>
      </c>
      <c r="U89" s="23">
        <v>0</v>
      </c>
      <c r="V89" s="24">
        <v>0</v>
      </c>
      <c r="W89" s="24">
        <v>0</v>
      </c>
      <c r="X89" s="23">
        <v>0</v>
      </c>
      <c r="Y89" s="23">
        <v>0</v>
      </c>
      <c r="Z89" s="84">
        <v>0</v>
      </c>
      <c r="AA89" s="84">
        <v>0</v>
      </c>
      <c r="AB89" s="83">
        <v>0</v>
      </c>
      <c r="AC89" s="83">
        <v>0</v>
      </c>
      <c r="AD89" s="84">
        <v>0</v>
      </c>
      <c r="AE89" s="84">
        <v>0</v>
      </c>
      <c r="AF89" s="23">
        <v>0</v>
      </c>
      <c r="AG89" s="23">
        <v>0</v>
      </c>
      <c r="AH89" s="24">
        <v>0</v>
      </c>
      <c r="AI89" s="24">
        <v>0</v>
      </c>
    </row>
    <row r="90" spans="1:35" x14ac:dyDescent="0.25">
      <c r="A90" s="31">
        <f t="shared" si="6"/>
        <v>10</v>
      </c>
      <c r="B90" s="105">
        <v>683</v>
      </c>
      <c r="C90" s="100" t="str">
        <f>_xlfn.XLOOKUP(__xlnm._FilterDatabase_158[[#This Row],[SAPSA Number]],Table1[SAPSA number],Table1[Paid up])</f>
        <v>Y</v>
      </c>
      <c r="D90" s="39" t="str">
        <f>_xlfn.XLOOKUP(__xlnm._FilterDatabase_158[[#This Row],[SAPSA Number]],'DS Point summary'!A:A,'DS Point summary'!C:C)</f>
        <v>Ivor</v>
      </c>
      <c r="E90" s="39" t="str">
        <f>_xlfn.XLOOKUP(__xlnm._FilterDatabase_158[[#This Row],[SAPSA Number]],'DS Point summary'!A:A,'DS Point summary'!D:D)</f>
        <v>Marais</v>
      </c>
      <c r="F90" s="28" t="str">
        <f>_xlfn.XLOOKUP(__xlnm._FilterDatabase_158[[#This Row],[SAPSA Number]],'DS Point summary'!A:A,'DS Point summary'!E:E)</f>
        <v>I</v>
      </c>
      <c r="G90" s="17" t="str">
        <f ca="1">_xlfn.XLOOKUP(__xlnm._FilterDatabase_158[[#This Row],[SAPSA Number]],'DS Point summary'!A:A,'DS Point summary'!F:F)</f>
        <v>S</v>
      </c>
      <c r="H90" s="19">
        <f ca="1">_xlfn.XLOOKUP(__xlnm._FilterDatabase_158[[#This Row],[SAPSA Number]],'DS Point summary'!A:A,'DS Point summary'!G:G)</f>
        <v>57</v>
      </c>
      <c r="I90" s="19" t="s">
        <v>371</v>
      </c>
      <c r="J90" s="21">
        <f>(IF(L90&gt;0,1,0)+(IF(__xlnm._FilterDatabase_158[[#This Row],[Jan2]]&gt;0,1,0))+(IF(__xlnm._FilterDatabase_158[[#This Row],[Feb2]]&gt;0,1,0))+(IF(N90&gt;0,1,0))+(IF(P90&gt;0,1,0))+(IF(Q90&gt;0,1,0))+(IF(R90&gt;0,1,0))+(IF(T90&gt;0,1,0))+(IF(U90&gt;0,1,0))+(IF(V90&gt;0,1,0))+(IF(X90&gt;0,1,0))+(IF(Y90&gt;0,1,0))+(IF(Z90&gt;0,1,0))+(IF(AA90&gt;0,1,0))+(IF(AB90&gt;0,1,0))+(IF(AC90&gt;0,1,0))+(IF(AD90&gt;0,1,0))+(IF(AE90&gt;0,1,0))+(IF(AF90&gt;0,1,0))+(IF(AH90&gt;0,1,0))+(IF(AG90&gt;0,1,0))+(IF(__xlnm._FilterDatabase_158[[#This Row],[Apr2]]&gt;0,1,0)+(IF(__xlnm._FilterDatabase_158[[#This Row],[Jun2]]&gt;0,1,0))))</f>
        <v>0</v>
      </c>
      <c r="K90" s="22">
        <f t="shared" si="4"/>
        <v>0</v>
      </c>
      <c r="L90" s="23">
        <v>0</v>
      </c>
      <c r="M90" s="23">
        <v>0</v>
      </c>
      <c r="N90" s="24">
        <v>0</v>
      </c>
      <c r="O90" s="24">
        <v>0</v>
      </c>
      <c r="P90" s="23">
        <v>0</v>
      </c>
      <c r="Q90" s="23">
        <v>0</v>
      </c>
      <c r="R90" s="24">
        <v>0</v>
      </c>
      <c r="S90" s="24">
        <v>0</v>
      </c>
      <c r="T90" s="23">
        <v>0</v>
      </c>
      <c r="U90" s="23">
        <v>0</v>
      </c>
      <c r="V90" s="24">
        <v>0</v>
      </c>
      <c r="W90" s="24">
        <v>0</v>
      </c>
      <c r="X90" s="23">
        <v>0</v>
      </c>
      <c r="Y90" s="23">
        <v>0</v>
      </c>
      <c r="Z90" s="84">
        <v>0</v>
      </c>
      <c r="AA90" s="84">
        <v>0</v>
      </c>
      <c r="AB90" s="83">
        <v>0</v>
      </c>
      <c r="AC90" s="83">
        <v>0</v>
      </c>
      <c r="AD90" s="84">
        <v>0</v>
      </c>
      <c r="AE90" s="84">
        <v>0</v>
      </c>
      <c r="AF90" s="23">
        <v>0</v>
      </c>
      <c r="AG90" s="23">
        <v>0</v>
      </c>
      <c r="AH90" s="24">
        <v>0</v>
      </c>
      <c r="AI90" s="24">
        <v>0</v>
      </c>
    </row>
    <row r="91" spans="1:35" x14ac:dyDescent="0.25">
      <c r="A91" s="35">
        <f t="shared" si="6"/>
        <v>10</v>
      </c>
      <c r="B91" s="123">
        <v>4862</v>
      </c>
      <c r="C91" s="100" t="str">
        <f>_xlfn.XLOOKUP(__xlnm._FilterDatabase_158[[#This Row],[SAPSA Number]],Table1[SAPSA number],Table1[Paid up])</f>
        <v>Y</v>
      </c>
      <c r="D91" s="39" t="str">
        <f>_xlfn.XLOOKUP(__xlnm._FilterDatabase_158[[#This Row],[SAPSA Number]],'DS Point summary'!A:A,'DS Point summary'!C:C)</f>
        <v>George Keith</v>
      </c>
      <c r="E91" s="39" t="str">
        <f>_xlfn.XLOOKUP(__xlnm._FilterDatabase_158[[#This Row],[SAPSA Number]],'DS Point summary'!A:A,'DS Point summary'!D:D)</f>
        <v>Marais</v>
      </c>
      <c r="F91" s="28" t="str">
        <f>_xlfn.XLOOKUP(__xlnm._FilterDatabase_158[[#This Row],[SAPSA Number]],'DS Point summary'!A:A,'DS Point summary'!E:E)</f>
        <v>GK</v>
      </c>
      <c r="G91" s="17" t="str">
        <f ca="1">_xlfn.XLOOKUP(__xlnm._FilterDatabase_158[[#This Row],[SAPSA Number]],'DS Point summary'!A:A,'DS Point summary'!F:F)</f>
        <v>S</v>
      </c>
      <c r="H91" s="19">
        <f ca="1">_xlfn.XLOOKUP(__xlnm._FilterDatabase_158[[#This Row],[SAPSA Number]],'DS Point summary'!A:A,'DS Point summary'!G:G)</f>
        <v>52</v>
      </c>
      <c r="I91" s="19" t="s">
        <v>371</v>
      </c>
      <c r="J91" s="21">
        <f>(IF(L91&gt;0,1,0)+(IF(__xlnm._FilterDatabase_158[[#This Row],[Jan2]]&gt;0,1,0))+(IF(__xlnm._FilterDatabase_158[[#This Row],[Feb2]]&gt;0,1,0))+(IF(N91&gt;0,1,0))+(IF(P91&gt;0,1,0))+(IF(Q91&gt;0,1,0))+(IF(R91&gt;0,1,0))+(IF(T91&gt;0,1,0))+(IF(U91&gt;0,1,0))+(IF(V91&gt;0,1,0))+(IF(X91&gt;0,1,0))+(IF(Y91&gt;0,1,0))+(IF(Z91&gt;0,1,0))+(IF(AA91&gt;0,1,0))+(IF(AB91&gt;0,1,0))+(IF(AC91&gt;0,1,0))+(IF(AD91&gt;0,1,0))+(IF(AE91&gt;0,1,0))+(IF(AF91&gt;0,1,0))+(IF(AH91&gt;0,1,0))+(IF(AG91&gt;0,1,0))+(IF(__xlnm._FilterDatabase_158[[#This Row],[Apr2]]&gt;0,1,0)+(IF(__xlnm._FilterDatabase_158[[#This Row],[Jun2]]&gt;0,1,0))))</f>
        <v>0</v>
      </c>
      <c r="K91" s="22">
        <f t="shared" si="4"/>
        <v>0</v>
      </c>
      <c r="L91" s="23">
        <v>0</v>
      </c>
      <c r="M91" s="23">
        <v>0</v>
      </c>
      <c r="N91" s="24">
        <v>0</v>
      </c>
      <c r="O91" s="24">
        <v>0</v>
      </c>
      <c r="P91" s="23">
        <v>0</v>
      </c>
      <c r="Q91" s="23">
        <v>0</v>
      </c>
      <c r="R91" s="24">
        <v>0</v>
      </c>
      <c r="S91" s="24">
        <v>0</v>
      </c>
      <c r="T91" s="23">
        <v>0</v>
      </c>
      <c r="U91" s="23">
        <v>0</v>
      </c>
      <c r="V91" s="24">
        <v>0</v>
      </c>
      <c r="W91" s="24">
        <v>0</v>
      </c>
      <c r="X91" s="23">
        <v>0</v>
      </c>
      <c r="Y91" s="23">
        <v>0</v>
      </c>
      <c r="Z91" s="84">
        <v>0</v>
      </c>
      <c r="AA91" s="84">
        <v>0</v>
      </c>
      <c r="AB91" s="83">
        <v>0</v>
      </c>
      <c r="AC91" s="83">
        <v>0</v>
      </c>
      <c r="AD91" s="84">
        <v>0</v>
      </c>
      <c r="AE91" s="84">
        <v>0</v>
      </c>
      <c r="AF91" s="23">
        <v>0</v>
      </c>
      <c r="AG91" s="23">
        <v>0</v>
      </c>
      <c r="AH91" s="24">
        <v>0</v>
      </c>
      <c r="AI91" s="24">
        <v>0</v>
      </c>
    </row>
    <row r="92" spans="1:35" x14ac:dyDescent="0.25">
      <c r="A92" s="35">
        <f t="shared" si="6"/>
        <v>10</v>
      </c>
      <c r="B92" s="106">
        <v>6966</v>
      </c>
      <c r="C92" s="100" t="str">
        <f>_xlfn.XLOOKUP(__xlnm._FilterDatabase_158[[#This Row],[SAPSA Number]],Table1[SAPSA number],Table1[Paid up])</f>
        <v>Y</v>
      </c>
      <c r="D92" s="39" t="str">
        <f>_xlfn.XLOOKUP(__xlnm._FilterDatabase_158[[#This Row],[SAPSA Number]],'DS Point summary'!A:A,'DS Point summary'!C:C)</f>
        <v>James</v>
      </c>
      <c r="E92" s="39" t="str">
        <f>_xlfn.XLOOKUP(__xlnm._FilterDatabase_158[[#This Row],[SAPSA Number]],'DS Point summary'!A:A,'DS Point summary'!D:D)</f>
        <v>Masonganye</v>
      </c>
      <c r="F92" s="28" t="str">
        <f>_xlfn.XLOOKUP(__xlnm._FilterDatabase_158[[#This Row],[SAPSA Number]],'DS Point summary'!A:A,'DS Point summary'!E:E)</f>
        <v>J</v>
      </c>
      <c r="G92" s="17" t="str">
        <f ca="1">_xlfn.XLOOKUP(__xlnm._FilterDatabase_158[[#This Row],[SAPSA Number]],'DS Point summary'!A:A,'DS Point summary'!F:F)</f>
        <v>S</v>
      </c>
      <c r="H92" s="19">
        <f ca="1">_xlfn.XLOOKUP(__xlnm._FilterDatabase_158[[#This Row],[SAPSA Number]],'DS Point summary'!A:A,'DS Point summary'!G:G)</f>
        <v>50</v>
      </c>
      <c r="I92" s="19" t="s">
        <v>371</v>
      </c>
      <c r="J92" s="21">
        <f>(IF(L92&gt;0,1,0)+(IF(__xlnm._FilterDatabase_158[[#This Row],[Jan2]]&gt;0,1,0))+(IF(__xlnm._FilterDatabase_158[[#This Row],[Feb2]]&gt;0,1,0))+(IF(N92&gt;0,1,0))+(IF(P92&gt;0,1,0))+(IF(Q92&gt;0,1,0))+(IF(R92&gt;0,1,0))+(IF(T92&gt;0,1,0))+(IF(U92&gt;0,1,0))+(IF(V92&gt;0,1,0))+(IF(X92&gt;0,1,0))+(IF(Y92&gt;0,1,0))+(IF(Z92&gt;0,1,0))+(IF(AA92&gt;0,1,0))+(IF(AB92&gt;0,1,0))+(IF(AC92&gt;0,1,0))+(IF(AD92&gt;0,1,0))+(IF(AE92&gt;0,1,0))+(IF(AF92&gt;0,1,0))+(IF(AH92&gt;0,1,0))+(IF(AG92&gt;0,1,0))+(IF(__xlnm._FilterDatabase_158[[#This Row],[Apr2]]&gt;0,1,0)+(IF(__xlnm._FilterDatabase_158[[#This Row],[Jun2]]&gt;0,1,0))))</f>
        <v>0</v>
      </c>
      <c r="K92" s="22">
        <f t="shared" si="4"/>
        <v>0</v>
      </c>
      <c r="L92" s="23">
        <v>0</v>
      </c>
      <c r="M92" s="23">
        <v>0</v>
      </c>
      <c r="N92" s="24">
        <v>0</v>
      </c>
      <c r="O92" s="24">
        <v>0</v>
      </c>
      <c r="P92" s="23">
        <v>0</v>
      </c>
      <c r="Q92" s="23">
        <v>0</v>
      </c>
      <c r="R92" s="24">
        <v>0</v>
      </c>
      <c r="S92" s="24">
        <v>0</v>
      </c>
      <c r="T92" s="23">
        <v>0</v>
      </c>
      <c r="U92" s="23">
        <v>0</v>
      </c>
      <c r="V92" s="24">
        <v>0</v>
      </c>
      <c r="W92" s="24">
        <v>0</v>
      </c>
      <c r="X92" s="23">
        <v>0</v>
      </c>
      <c r="Y92" s="23">
        <v>0</v>
      </c>
      <c r="Z92" s="84">
        <v>0</v>
      </c>
      <c r="AA92" s="84">
        <v>0</v>
      </c>
      <c r="AB92" s="83">
        <v>0</v>
      </c>
      <c r="AC92" s="83">
        <v>0</v>
      </c>
      <c r="AD92" s="84">
        <v>0</v>
      </c>
      <c r="AE92" s="84">
        <v>0</v>
      </c>
      <c r="AF92" s="23">
        <v>0</v>
      </c>
      <c r="AG92" s="23">
        <v>0</v>
      </c>
      <c r="AH92" s="24">
        <v>0</v>
      </c>
      <c r="AI92" s="24">
        <v>0</v>
      </c>
    </row>
    <row r="93" spans="1:35" x14ac:dyDescent="0.25">
      <c r="A93" s="31">
        <f t="shared" si="6"/>
        <v>10</v>
      </c>
      <c r="B93" s="106">
        <v>7132</v>
      </c>
      <c r="C93" s="100" t="str">
        <f>_xlfn.XLOOKUP(__xlnm._FilterDatabase_158[[#This Row],[SAPSA Number]],Table1[SAPSA number],Table1[Paid up])</f>
        <v>Y</v>
      </c>
      <c r="D93" s="39" t="str">
        <f>_xlfn.XLOOKUP(__xlnm._FilterDatabase_158[[#This Row],[SAPSA Number]],'DS Point summary'!A:A,'DS Point summary'!C:C)</f>
        <v>Yussuf</v>
      </c>
      <c r="E93" s="39" t="str">
        <f>_xlfn.XLOOKUP(__xlnm._FilterDatabase_158[[#This Row],[SAPSA Number]],'DS Point summary'!A:A,'DS Point summary'!D:D)</f>
        <v>Mayet</v>
      </c>
      <c r="F93" s="28" t="str">
        <f>_xlfn.XLOOKUP(__xlnm._FilterDatabase_158[[#This Row],[SAPSA Number]],'DS Point summary'!A:A,'DS Point summary'!E:E)</f>
        <v>Y</v>
      </c>
      <c r="G93" s="17" t="str">
        <f ca="1">_xlfn.XLOOKUP(__xlnm._FilterDatabase_158[[#This Row],[SAPSA Number]],'DS Point summary'!A:A,'DS Point summary'!F:F)</f>
        <v>GS</v>
      </c>
      <c r="H93" s="19">
        <f>_xlfn.XLOOKUP(__xlnm._FilterDatabase_158[[#This Row],[SAPSA Number]],'DS Point summary'!A:A,'DS Point summary'!G:G)</f>
        <v>0</v>
      </c>
      <c r="I93" s="19" t="s">
        <v>371</v>
      </c>
      <c r="J93" s="21">
        <f>(IF(L93&gt;0,1,0)+(IF(__xlnm._FilterDatabase_158[[#This Row],[Jan2]]&gt;0,1,0))+(IF(__xlnm._FilterDatabase_158[[#This Row],[Feb2]]&gt;0,1,0))+(IF(N93&gt;0,1,0))+(IF(P93&gt;0,1,0))+(IF(Q93&gt;0,1,0))+(IF(R93&gt;0,1,0))+(IF(T93&gt;0,1,0))+(IF(U93&gt;0,1,0))+(IF(V93&gt;0,1,0))+(IF(X93&gt;0,1,0))+(IF(Y93&gt;0,1,0))+(IF(Z93&gt;0,1,0))+(IF(AA93&gt;0,1,0))+(IF(AB93&gt;0,1,0))+(IF(AC93&gt;0,1,0))+(IF(AD93&gt;0,1,0))+(IF(AE93&gt;0,1,0))+(IF(AF93&gt;0,1,0))+(IF(AH93&gt;0,1,0))+(IF(AG93&gt;0,1,0))+(IF(__xlnm._FilterDatabase_158[[#This Row],[Apr2]]&gt;0,1,0)+(IF(__xlnm._FilterDatabase_158[[#This Row],[Jun2]]&gt;0,1,0))))</f>
        <v>0</v>
      </c>
      <c r="K93" s="22">
        <f t="shared" si="4"/>
        <v>0</v>
      </c>
      <c r="L93" s="23">
        <v>0</v>
      </c>
      <c r="M93" s="23">
        <v>0</v>
      </c>
      <c r="N93" s="24">
        <v>0</v>
      </c>
      <c r="O93" s="24">
        <v>0</v>
      </c>
      <c r="P93" s="23">
        <v>0</v>
      </c>
      <c r="Q93" s="23">
        <v>0</v>
      </c>
      <c r="R93" s="24">
        <v>0</v>
      </c>
      <c r="S93" s="24">
        <v>0</v>
      </c>
      <c r="T93" s="23">
        <v>0</v>
      </c>
      <c r="U93" s="23">
        <v>0</v>
      </c>
      <c r="V93" s="24">
        <v>0</v>
      </c>
      <c r="W93" s="24">
        <v>0</v>
      </c>
      <c r="X93" s="23">
        <v>0</v>
      </c>
      <c r="Y93" s="23">
        <v>0</v>
      </c>
      <c r="Z93" s="84">
        <v>0</v>
      </c>
      <c r="AA93" s="84">
        <v>0</v>
      </c>
      <c r="AB93" s="83">
        <v>0</v>
      </c>
      <c r="AC93" s="83">
        <v>0</v>
      </c>
      <c r="AD93" s="84">
        <v>0</v>
      </c>
      <c r="AE93" s="84">
        <v>0</v>
      </c>
      <c r="AF93" s="23">
        <v>0</v>
      </c>
      <c r="AG93" s="23">
        <v>0</v>
      </c>
      <c r="AH93" s="24">
        <v>0</v>
      </c>
      <c r="AI93" s="24">
        <v>0</v>
      </c>
    </row>
    <row r="94" spans="1:35" x14ac:dyDescent="0.25">
      <c r="A94" s="31">
        <f t="shared" si="6"/>
        <v>10</v>
      </c>
      <c r="B94" s="43">
        <v>888</v>
      </c>
      <c r="C94" s="100" t="str">
        <f>_xlfn.XLOOKUP(__xlnm._FilterDatabase_158[[#This Row],[SAPSA Number]],Table1[SAPSA number],Table1[Paid up])</f>
        <v>Y</v>
      </c>
      <c r="D94" s="39" t="str">
        <f>_xlfn.XLOOKUP(__xlnm._FilterDatabase_158[[#This Row],[SAPSA Number]],'DS Point summary'!A:A,'DS Point summary'!C:C)</f>
        <v>Yolandi Elaine</v>
      </c>
      <c r="E94" s="39" t="str">
        <f>_xlfn.XLOOKUP(__xlnm._FilterDatabase_158[[#This Row],[SAPSA Number]],'DS Point summary'!A:A,'DS Point summary'!D:D)</f>
        <v>McAllister</v>
      </c>
      <c r="F94" s="28" t="str">
        <f>_xlfn.XLOOKUP(__xlnm._FilterDatabase_158[[#This Row],[SAPSA Number]],'DS Point summary'!A:A,'DS Point summary'!E:E)</f>
        <v>YE</v>
      </c>
      <c r="G94" s="17" t="str">
        <f>_xlfn.XLOOKUP(__xlnm._FilterDatabase_158[[#This Row],[SAPSA Number]],'DS Point summary'!A:A,'DS Point summary'!F:F)</f>
        <v>Lady</v>
      </c>
      <c r="H94" s="19">
        <f ca="1">_xlfn.XLOOKUP(__xlnm._FilterDatabase_158[[#This Row],[SAPSA Number]],'DS Point summary'!A:A,'DS Point summary'!G:G)</f>
        <v>55</v>
      </c>
      <c r="I94" s="19" t="s">
        <v>371</v>
      </c>
      <c r="J94" s="21">
        <f>(IF(L94&gt;0,1,0)+(IF(__xlnm._FilterDatabase_158[[#This Row],[Jan2]]&gt;0,1,0))+(IF(__xlnm._FilterDatabase_158[[#This Row],[Feb2]]&gt;0,1,0))+(IF(N94&gt;0,1,0))+(IF(P94&gt;0,1,0))+(IF(Q94&gt;0,1,0))+(IF(R94&gt;0,1,0))+(IF(T94&gt;0,1,0))+(IF(U94&gt;0,1,0))+(IF(V94&gt;0,1,0))+(IF(X94&gt;0,1,0))+(IF(Y94&gt;0,1,0))+(IF(Z94&gt;0,1,0))+(IF(AA94&gt;0,1,0))+(IF(AB94&gt;0,1,0))+(IF(AC94&gt;0,1,0))+(IF(AD94&gt;0,1,0))+(IF(AE94&gt;0,1,0))+(IF(AF94&gt;0,1,0))+(IF(AH94&gt;0,1,0))+(IF(AG94&gt;0,1,0))+(IF(__xlnm._FilterDatabase_158[[#This Row],[Apr2]]&gt;0,1,0)+(IF(__xlnm._FilterDatabase_158[[#This Row],[Jun2]]&gt;0,1,0))))</f>
        <v>0</v>
      </c>
      <c r="K94" s="22">
        <f t="shared" si="4"/>
        <v>0</v>
      </c>
      <c r="L94" s="23">
        <v>0</v>
      </c>
      <c r="M94" s="23">
        <v>0</v>
      </c>
      <c r="N94" s="24">
        <v>0</v>
      </c>
      <c r="O94" s="24">
        <v>0</v>
      </c>
      <c r="P94" s="23">
        <v>0</v>
      </c>
      <c r="Q94" s="23">
        <v>0</v>
      </c>
      <c r="R94" s="24">
        <v>0</v>
      </c>
      <c r="S94" s="24">
        <v>0</v>
      </c>
      <c r="T94" s="23">
        <v>0</v>
      </c>
      <c r="U94" s="23">
        <v>0</v>
      </c>
      <c r="V94" s="24">
        <v>0</v>
      </c>
      <c r="W94" s="24">
        <v>0</v>
      </c>
      <c r="X94" s="23">
        <v>0</v>
      </c>
      <c r="Y94" s="23">
        <v>0</v>
      </c>
      <c r="Z94" s="84">
        <v>0</v>
      </c>
      <c r="AA94" s="84">
        <v>0</v>
      </c>
      <c r="AB94" s="83">
        <v>0</v>
      </c>
      <c r="AC94" s="83">
        <v>0</v>
      </c>
      <c r="AD94" s="84">
        <v>0</v>
      </c>
      <c r="AE94" s="84">
        <v>0</v>
      </c>
      <c r="AF94" s="23">
        <v>0</v>
      </c>
      <c r="AG94" s="23">
        <v>0</v>
      </c>
      <c r="AH94" s="24">
        <v>0</v>
      </c>
      <c r="AI94" s="24">
        <v>0</v>
      </c>
    </row>
    <row r="95" spans="1:35" x14ac:dyDescent="0.25">
      <c r="A95" s="31">
        <f t="shared" si="6"/>
        <v>10</v>
      </c>
      <c r="B95" s="105">
        <v>851</v>
      </c>
      <c r="C95" s="100" t="str">
        <f>_xlfn.XLOOKUP(__xlnm._FilterDatabase_158[[#This Row],[SAPSA Number]],Table1[SAPSA number],Table1[Paid up])</f>
        <v>Y</v>
      </c>
      <c r="D95" s="39" t="str">
        <f>_xlfn.XLOOKUP(__xlnm._FilterDatabase_158[[#This Row],[SAPSA Number]],'DS Point summary'!A:A,'DS Point summary'!C:C)</f>
        <v>Ian David</v>
      </c>
      <c r="E95" s="39" t="str">
        <f>_xlfn.XLOOKUP(__xlnm._FilterDatabase_158[[#This Row],[SAPSA Number]],'DS Point summary'!A:A,'DS Point summary'!D:D)</f>
        <v>McLaren</v>
      </c>
      <c r="F95" s="28" t="str">
        <f>_xlfn.XLOOKUP(__xlnm._FilterDatabase_158[[#This Row],[SAPSA Number]],'DS Point summary'!A:A,'DS Point summary'!E:E)</f>
        <v>ID</v>
      </c>
      <c r="G95" s="17" t="str">
        <f ca="1">_xlfn.XLOOKUP(__xlnm._FilterDatabase_158[[#This Row],[SAPSA Number]],'DS Point summary'!A:A,'DS Point summary'!F:F)</f>
        <v>SS</v>
      </c>
      <c r="H95" s="19">
        <f ca="1">_xlfn.XLOOKUP(__xlnm._FilterDatabase_158[[#This Row],[SAPSA Number]],'DS Point summary'!A:A,'DS Point summary'!G:G)</f>
        <v>67</v>
      </c>
      <c r="I95" s="19" t="s">
        <v>371</v>
      </c>
      <c r="J95" s="21">
        <f>(IF(L95&gt;0,1,0)+(IF(__xlnm._FilterDatabase_158[[#This Row],[Jan2]]&gt;0,1,0))+(IF(__xlnm._FilterDatabase_158[[#This Row],[Feb2]]&gt;0,1,0))+(IF(N95&gt;0,1,0))+(IF(P95&gt;0,1,0))+(IF(Q95&gt;0,1,0))+(IF(R95&gt;0,1,0))+(IF(T95&gt;0,1,0))+(IF(U95&gt;0,1,0))+(IF(V95&gt;0,1,0))+(IF(X95&gt;0,1,0))+(IF(Y95&gt;0,1,0))+(IF(Z95&gt;0,1,0))+(IF(AA95&gt;0,1,0))+(IF(AB95&gt;0,1,0))+(IF(AC95&gt;0,1,0))+(IF(AD95&gt;0,1,0))+(IF(AE95&gt;0,1,0))+(IF(AF95&gt;0,1,0))+(IF(AH95&gt;0,1,0))+(IF(AG95&gt;0,1,0))+(IF(__xlnm._FilterDatabase_158[[#This Row],[Apr2]]&gt;0,1,0)+(IF(__xlnm._FilterDatabase_158[[#This Row],[Jun2]]&gt;0,1,0))))</f>
        <v>0</v>
      </c>
      <c r="K95" s="22">
        <f t="shared" si="4"/>
        <v>0</v>
      </c>
      <c r="L95" s="23">
        <v>0</v>
      </c>
      <c r="M95" s="23">
        <v>0</v>
      </c>
      <c r="N95" s="24">
        <v>0</v>
      </c>
      <c r="O95" s="24">
        <v>0</v>
      </c>
      <c r="P95" s="23">
        <v>0</v>
      </c>
      <c r="Q95" s="23">
        <v>0</v>
      </c>
      <c r="R95" s="24">
        <v>0</v>
      </c>
      <c r="S95" s="24">
        <v>0</v>
      </c>
      <c r="T95" s="23">
        <v>0</v>
      </c>
      <c r="U95" s="23">
        <v>0</v>
      </c>
      <c r="V95" s="24">
        <v>0</v>
      </c>
      <c r="W95" s="24">
        <v>0</v>
      </c>
      <c r="X95" s="23">
        <v>0</v>
      </c>
      <c r="Y95" s="23">
        <v>0</v>
      </c>
      <c r="Z95" s="84">
        <v>0</v>
      </c>
      <c r="AA95" s="84">
        <v>0</v>
      </c>
      <c r="AB95" s="83">
        <v>0</v>
      </c>
      <c r="AC95" s="83">
        <v>0</v>
      </c>
      <c r="AD95" s="84">
        <v>0</v>
      </c>
      <c r="AE95" s="84">
        <v>0</v>
      </c>
      <c r="AF95" s="23">
        <v>0</v>
      </c>
      <c r="AG95" s="23">
        <v>0</v>
      </c>
      <c r="AH95" s="24">
        <v>0</v>
      </c>
      <c r="AI95" s="24">
        <v>0</v>
      </c>
    </row>
    <row r="96" spans="1:35" x14ac:dyDescent="0.25">
      <c r="A96" s="31">
        <f t="shared" si="6"/>
        <v>10</v>
      </c>
      <c r="B96" s="106">
        <v>5200</v>
      </c>
      <c r="C96" s="100" t="str">
        <f>_xlfn.XLOOKUP(__xlnm._FilterDatabase_158[[#This Row],[SAPSA Number]],Table1[SAPSA number],Table1[Paid up])</f>
        <v>Y</v>
      </c>
      <c r="D96" s="39" t="str">
        <f>_xlfn.XLOOKUP(__xlnm._FilterDatabase_158[[#This Row],[SAPSA Number]],'DS Point summary'!A:A,'DS Point summary'!C:C)</f>
        <v>Daniel</v>
      </c>
      <c r="E96" s="39" t="str">
        <f>_xlfn.XLOOKUP(__xlnm._FilterDatabase_158[[#This Row],[SAPSA Number]],'DS Point summary'!A:A,'DS Point summary'!D:D)</f>
        <v>McWilliam</v>
      </c>
      <c r="F96" s="28" t="str">
        <f>_xlfn.XLOOKUP(__xlnm._FilterDatabase_158[[#This Row],[SAPSA Number]],'DS Point summary'!A:A,'DS Point summary'!E:E)</f>
        <v>D</v>
      </c>
      <c r="G96" s="17">
        <f>_xlfn.XLOOKUP(__xlnm._FilterDatabase_158[[#This Row],[SAPSA Number]],'DS Point summary'!A:A,'DS Point summary'!F:F)</f>
        <v>0</v>
      </c>
      <c r="H96" s="19">
        <f ca="1">_xlfn.XLOOKUP(__xlnm._FilterDatabase_158[[#This Row],[SAPSA Number]],'DS Point summary'!A:A,'DS Point summary'!G:G)</f>
        <v>37</v>
      </c>
      <c r="I96" s="19" t="s">
        <v>371</v>
      </c>
      <c r="J96" s="21">
        <f>(IF(L96&gt;0,1,0)+(IF(__xlnm._FilterDatabase_158[[#This Row],[Jan2]]&gt;0,1,0))+(IF(__xlnm._FilterDatabase_158[[#This Row],[Feb2]]&gt;0,1,0))+(IF(N96&gt;0,1,0))+(IF(P96&gt;0,1,0))+(IF(Q96&gt;0,1,0))+(IF(R96&gt;0,1,0))+(IF(T96&gt;0,1,0))+(IF(U96&gt;0,1,0))+(IF(V96&gt;0,1,0))+(IF(X96&gt;0,1,0))+(IF(Y96&gt;0,1,0))+(IF(Z96&gt;0,1,0))+(IF(AA96&gt;0,1,0))+(IF(AB96&gt;0,1,0))+(IF(AC96&gt;0,1,0))+(IF(AD96&gt;0,1,0))+(IF(AE96&gt;0,1,0))+(IF(AF96&gt;0,1,0))+(IF(AH96&gt;0,1,0))+(IF(AG96&gt;0,1,0))+(IF(__xlnm._FilterDatabase_158[[#This Row],[Apr2]]&gt;0,1,0)+(IF(__xlnm._FilterDatabase_158[[#This Row],[Jun2]]&gt;0,1,0))))</f>
        <v>0</v>
      </c>
      <c r="K96" s="22">
        <f t="shared" si="4"/>
        <v>0</v>
      </c>
      <c r="L96" s="23">
        <v>0</v>
      </c>
      <c r="M96" s="23">
        <v>0</v>
      </c>
      <c r="N96" s="24">
        <v>0</v>
      </c>
      <c r="O96" s="24">
        <v>0</v>
      </c>
      <c r="P96" s="23">
        <v>0</v>
      </c>
      <c r="Q96" s="23">
        <v>0</v>
      </c>
      <c r="R96" s="24">
        <v>0</v>
      </c>
      <c r="S96" s="24">
        <v>0</v>
      </c>
      <c r="T96" s="23">
        <v>0</v>
      </c>
      <c r="U96" s="23">
        <v>0</v>
      </c>
      <c r="V96" s="24">
        <v>0</v>
      </c>
      <c r="W96" s="24">
        <v>0</v>
      </c>
      <c r="X96" s="23">
        <v>0</v>
      </c>
      <c r="Y96" s="23">
        <v>0</v>
      </c>
      <c r="Z96" s="84">
        <v>0</v>
      </c>
      <c r="AA96" s="84">
        <v>0</v>
      </c>
      <c r="AB96" s="83">
        <v>0</v>
      </c>
      <c r="AC96" s="83">
        <v>0</v>
      </c>
      <c r="AD96" s="84">
        <v>0</v>
      </c>
      <c r="AE96" s="84">
        <v>0</v>
      </c>
      <c r="AF96" s="23">
        <v>0</v>
      </c>
      <c r="AG96" s="23">
        <v>0</v>
      </c>
      <c r="AH96" s="24">
        <v>0</v>
      </c>
      <c r="AI96" s="24">
        <v>0</v>
      </c>
    </row>
    <row r="97" spans="1:35" x14ac:dyDescent="0.25">
      <c r="A97" s="31">
        <f t="shared" si="6"/>
        <v>10</v>
      </c>
      <c r="B97" s="105">
        <v>1771</v>
      </c>
      <c r="C97" s="100" t="str">
        <f>_xlfn.XLOOKUP(__xlnm._FilterDatabase_158[[#This Row],[SAPSA Number]],Table1[SAPSA number],Table1[Paid up])</f>
        <v>Y</v>
      </c>
      <c r="D97" s="39" t="str">
        <f>_xlfn.XLOOKUP(__xlnm._FilterDatabase_158[[#This Row],[SAPSA Number]],'DS Point summary'!A:A,'DS Point summary'!C:C)</f>
        <v>Rodney Ralph</v>
      </c>
      <c r="E97" s="39" t="str">
        <f>_xlfn.XLOOKUP(__xlnm._FilterDatabase_158[[#This Row],[SAPSA Number]],'DS Point summary'!A:A,'DS Point summary'!D:D)</f>
        <v>Mills</v>
      </c>
      <c r="F97" s="28" t="str">
        <f>_xlfn.XLOOKUP(__xlnm._FilterDatabase_158[[#This Row],[SAPSA Number]],'DS Point summary'!A:A,'DS Point summary'!E:E)</f>
        <v>RR</v>
      </c>
      <c r="G97" s="17" t="str">
        <f ca="1">_xlfn.XLOOKUP(__xlnm._FilterDatabase_158[[#This Row],[SAPSA Number]],'DS Point summary'!A:A,'DS Point summary'!F:F)</f>
        <v>GS</v>
      </c>
      <c r="H97" s="19">
        <f ca="1">_xlfn.XLOOKUP(__xlnm._FilterDatabase_158[[#This Row],[SAPSA Number]],'DS Point summary'!A:A,'DS Point summary'!G:G)</f>
        <v>80</v>
      </c>
      <c r="I97" s="19" t="s">
        <v>371</v>
      </c>
      <c r="J97" s="21">
        <f>(IF(L97&gt;0,1,0)+(IF(__xlnm._FilterDatabase_158[[#This Row],[Jan2]]&gt;0,1,0))+(IF(__xlnm._FilterDatabase_158[[#This Row],[Feb2]]&gt;0,1,0))+(IF(N97&gt;0,1,0))+(IF(P97&gt;0,1,0))+(IF(Q97&gt;0,1,0))+(IF(R97&gt;0,1,0))+(IF(T97&gt;0,1,0))+(IF(U97&gt;0,1,0))+(IF(V97&gt;0,1,0))+(IF(X97&gt;0,1,0))+(IF(Y97&gt;0,1,0))+(IF(Z97&gt;0,1,0))+(IF(AA97&gt;0,1,0))+(IF(AB97&gt;0,1,0))+(IF(AC97&gt;0,1,0))+(IF(AD97&gt;0,1,0))+(IF(AE97&gt;0,1,0))+(IF(AF97&gt;0,1,0))+(IF(AH97&gt;0,1,0))+(IF(AG97&gt;0,1,0))+(IF(__xlnm._FilterDatabase_158[[#This Row],[Apr2]]&gt;0,1,0)+(IF(__xlnm._FilterDatabase_158[[#This Row],[Jun2]]&gt;0,1,0))))</f>
        <v>0</v>
      </c>
      <c r="K97" s="22">
        <f t="shared" si="4"/>
        <v>0</v>
      </c>
      <c r="L97" s="23">
        <v>0</v>
      </c>
      <c r="M97" s="23">
        <v>0</v>
      </c>
      <c r="N97" s="24">
        <v>0</v>
      </c>
      <c r="O97" s="24">
        <v>0</v>
      </c>
      <c r="P97" s="23">
        <v>0</v>
      </c>
      <c r="Q97" s="23">
        <v>0</v>
      </c>
      <c r="R97" s="24">
        <v>0</v>
      </c>
      <c r="S97" s="24">
        <v>0</v>
      </c>
      <c r="T97" s="23">
        <v>0</v>
      </c>
      <c r="U97" s="23">
        <v>0</v>
      </c>
      <c r="V97" s="24">
        <v>0</v>
      </c>
      <c r="W97" s="24">
        <v>0</v>
      </c>
      <c r="X97" s="23">
        <v>0</v>
      </c>
      <c r="Y97" s="23">
        <v>0</v>
      </c>
      <c r="Z97" s="84">
        <v>0</v>
      </c>
      <c r="AA97" s="84">
        <v>0</v>
      </c>
      <c r="AB97" s="83">
        <v>0</v>
      </c>
      <c r="AC97" s="83">
        <v>0</v>
      </c>
      <c r="AD97" s="84">
        <v>0</v>
      </c>
      <c r="AE97" s="84">
        <v>0</v>
      </c>
      <c r="AF97" s="23">
        <v>0</v>
      </c>
      <c r="AG97" s="23">
        <v>0</v>
      </c>
      <c r="AH97" s="24">
        <v>0</v>
      </c>
      <c r="AI97" s="24">
        <v>0</v>
      </c>
    </row>
    <row r="98" spans="1:35" x14ac:dyDescent="0.25">
      <c r="A98" s="31">
        <f t="shared" si="6"/>
        <v>10</v>
      </c>
      <c r="B98" s="105">
        <v>1637</v>
      </c>
      <c r="C98" s="100" t="str">
        <f>_xlfn.XLOOKUP(__xlnm._FilterDatabase_158[[#This Row],[SAPSA Number]],Table1[SAPSA number],Table1[Paid up])</f>
        <v>Y</v>
      </c>
      <c r="D98" s="39" t="str">
        <f>_xlfn.XLOOKUP(__xlnm._FilterDatabase_158[[#This Row],[SAPSA Number]],'DS Point summary'!A:A,'DS Point summary'!C:C)</f>
        <v>Andre Johann Pieter</v>
      </c>
      <c r="E98" s="39" t="str">
        <f>_xlfn.XLOOKUP(__xlnm._FilterDatabase_158[[#This Row],[SAPSA Number]],'DS Point summary'!A:A,'DS Point summary'!D:D)</f>
        <v>Mouton</v>
      </c>
      <c r="F98" s="28" t="str">
        <f>_xlfn.XLOOKUP(__xlnm._FilterDatabase_158[[#This Row],[SAPSA Number]],'DS Point summary'!A:A,'DS Point summary'!E:E)</f>
        <v>AJP</v>
      </c>
      <c r="G98" s="17" t="str">
        <f ca="1">_xlfn.XLOOKUP(__xlnm._FilterDatabase_158[[#This Row],[SAPSA Number]],'DS Point summary'!A:A,'DS Point summary'!F:F)</f>
        <v>SS</v>
      </c>
      <c r="H98" s="19">
        <f ca="1">_xlfn.XLOOKUP(__xlnm._FilterDatabase_158[[#This Row],[SAPSA Number]],'DS Point summary'!A:A,'DS Point summary'!G:G)</f>
        <v>69</v>
      </c>
      <c r="I98" s="19" t="s">
        <v>371</v>
      </c>
      <c r="J98" s="21">
        <f>(IF(L98&gt;0,1,0)+(IF(__xlnm._FilterDatabase_158[[#This Row],[Jan2]]&gt;0,1,0))+(IF(__xlnm._FilterDatabase_158[[#This Row],[Feb2]]&gt;0,1,0))+(IF(N98&gt;0,1,0))+(IF(P98&gt;0,1,0))+(IF(Q98&gt;0,1,0))+(IF(R98&gt;0,1,0))+(IF(T98&gt;0,1,0))+(IF(U98&gt;0,1,0))+(IF(V98&gt;0,1,0))+(IF(X98&gt;0,1,0))+(IF(Y98&gt;0,1,0))+(IF(Z98&gt;0,1,0))+(IF(AA98&gt;0,1,0))+(IF(AB98&gt;0,1,0))+(IF(AC98&gt;0,1,0))+(IF(AD98&gt;0,1,0))+(IF(AE98&gt;0,1,0))+(IF(AF98&gt;0,1,0))+(IF(AH98&gt;0,1,0))+(IF(AG98&gt;0,1,0))+(IF(__xlnm._FilterDatabase_158[[#This Row],[Apr2]]&gt;0,1,0)+(IF(__xlnm._FilterDatabase_158[[#This Row],[Jun2]]&gt;0,1,0))))</f>
        <v>0</v>
      </c>
      <c r="K98" s="22">
        <f t="shared" si="4"/>
        <v>0</v>
      </c>
      <c r="L98" s="23">
        <v>0</v>
      </c>
      <c r="M98" s="23">
        <v>0</v>
      </c>
      <c r="N98" s="24">
        <v>0</v>
      </c>
      <c r="O98" s="24">
        <v>0</v>
      </c>
      <c r="P98" s="23">
        <v>0</v>
      </c>
      <c r="Q98" s="23">
        <v>0</v>
      </c>
      <c r="R98" s="24">
        <v>0</v>
      </c>
      <c r="S98" s="24">
        <v>0</v>
      </c>
      <c r="T98" s="23">
        <v>0</v>
      </c>
      <c r="U98" s="23">
        <v>0</v>
      </c>
      <c r="V98" s="24">
        <v>0</v>
      </c>
      <c r="W98" s="24">
        <v>0</v>
      </c>
      <c r="X98" s="23">
        <v>0</v>
      </c>
      <c r="Y98" s="23">
        <v>0</v>
      </c>
      <c r="Z98" s="84">
        <v>0</v>
      </c>
      <c r="AA98" s="84">
        <v>0</v>
      </c>
      <c r="AB98" s="83">
        <v>0</v>
      </c>
      <c r="AC98" s="83">
        <v>0</v>
      </c>
      <c r="AD98" s="84">
        <v>0</v>
      </c>
      <c r="AE98" s="84">
        <v>0</v>
      </c>
      <c r="AF98" s="23">
        <v>0</v>
      </c>
      <c r="AG98" s="23">
        <v>0</v>
      </c>
      <c r="AH98" s="24">
        <v>0</v>
      </c>
      <c r="AI98" s="24">
        <v>0</v>
      </c>
    </row>
    <row r="99" spans="1:35" x14ac:dyDescent="0.25">
      <c r="A99" s="31">
        <f t="shared" si="6"/>
        <v>10</v>
      </c>
      <c r="B99" s="43">
        <v>1776</v>
      </c>
      <c r="C99" s="100" t="str">
        <f>_xlfn.XLOOKUP(__xlnm._FilterDatabase_158[[#This Row],[SAPSA Number]],Table1[SAPSA number],Table1[Paid up])</f>
        <v>Y</v>
      </c>
      <c r="D99" s="39" t="str">
        <f>_xlfn.XLOOKUP(__xlnm._FilterDatabase_158[[#This Row],[SAPSA Number]],'DS Point summary'!A:A,'DS Point summary'!C:C)</f>
        <v>Leonie Christina</v>
      </c>
      <c r="E99" s="39" t="str">
        <f>_xlfn.XLOOKUP(__xlnm._FilterDatabase_158[[#This Row],[SAPSA Number]],'DS Point summary'!A:A,'DS Point summary'!D:D)</f>
        <v>Myburgh</v>
      </c>
      <c r="F99" s="28" t="str">
        <f>_xlfn.XLOOKUP(__xlnm._FilterDatabase_158[[#This Row],[SAPSA Number]],'DS Point summary'!A:A,'DS Point summary'!E:E)</f>
        <v>LC</v>
      </c>
      <c r="G99" s="17" t="str">
        <f>_xlfn.XLOOKUP(__xlnm._FilterDatabase_158[[#This Row],[SAPSA Number]],'DS Point summary'!A:A,'DS Point summary'!F:F)</f>
        <v>Lady</v>
      </c>
      <c r="H99" s="19">
        <f ca="1">_xlfn.XLOOKUP(__xlnm._FilterDatabase_158[[#This Row],[SAPSA Number]],'DS Point summary'!A:A,'DS Point summary'!G:G)</f>
        <v>54</v>
      </c>
      <c r="I99" s="19" t="s">
        <v>371</v>
      </c>
      <c r="J99" s="21">
        <f>(IF(L99&gt;0,1,0)+(IF(__xlnm._FilterDatabase_158[[#This Row],[Jan2]]&gt;0,1,0))+(IF(__xlnm._FilterDatabase_158[[#This Row],[Feb2]]&gt;0,1,0))+(IF(N99&gt;0,1,0))+(IF(P99&gt;0,1,0))+(IF(Q99&gt;0,1,0))+(IF(R99&gt;0,1,0))+(IF(T99&gt;0,1,0))+(IF(U99&gt;0,1,0))+(IF(V99&gt;0,1,0))+(IF(X99&gt;0,1,0))+(IF(Y99&gt;0,1,0))+(IF(Z99&gt;0,1,0))+(IF(AA99&gt;0,1,0))+(IF(AB99&gt;0,1,0))+(IF(AC99&gt;0,1,0))+(IF(AD99&gt;0,1,0))+(IF(AE99&gt;0,1,0))+(IF(AF99&gt;0,1,0))+(IF(AH99&gt;0,1,0))+(IF(AG99&gt;0,1,0))+(IF(__xlnm._FilterDatabase_158[[#This Row],[Apr2]]&gt;0,1,0)+(IF(__xlnm._FilterDatabase_158[[#This Row],[Jun2]]&gt;0,1,0))))</f>
        <v>0</v>
      </c>
      <c r="K99" s="22">
        <f t="shared" si="4"/>
        <v>0</v>
      </c>
      <c r="L99" s="23">
        <v>0</v>
      </c>
      <c r="M99" s="23">
        <v>0</v>
      </c>
      <c r="N99" s="24">
        <v>0</v>
      </c>
      <c r="O99" s="24">
        <v>0</v>
      </c>
      <c r="P99" s="23">
        <v>0</v>
      </c>
      <c r="Q99" s="23">
        <v>0</v>
      </c>
      <c r="R99" s="24">
        <v>0</v>
      </c>
      <c r="S99" s="24">
        <v>0</v>
      </c>
      <c r="T99" s="23">
        <v>0</v>
      </c>
      <c r="U99" s="23">
        <v>0</v>
      </c>
      <c r="V99" s="24">
        <v>0</v>
      </c>
      <c r="W99" s="24">
        <v>0</v>
      </c>
      <c r="X99" s="23">
        <v>0</v>
      </c>
      <c r="Y99" s="23">
        <v>0</v>
      </c>
      <c r="Z99" s="84">
        <v>0</v>
      </c>
      <c r="AA99" s="84">
        <v>0</v>
      </c>
      <c r="AB99" s="83">
        <v>0</v>
      </c>
      <c r="AC99" s="83">
        <v>0</v>
      </c>
      <c r="AD99" s="84">
        <v>0</v>
      </c>
      <c r="AE99" s="84">
        <v>0</v>
      </c>
      <c r="AF99" s="23">
        <v>0</v>
      </c>
      <c r="AG99" s="23">
        <v>0</v>
      </c>
      <c r="AH99" s="24">
        <v>0</v>
      </c>
      <c r="AI99" s="24">
        <v>0</v>
      </c>
    </row>
    <row r="100" spans="1:35" x14ac:dyDescent="0.25">
      <c r="A100" s="31">
        <f t="shared" si="6"/>
        <v>10</v>
      </c>
      <c r="B100" s="43">
        <v>1777</v>
      </c>
      <c r="C100" s="100" t="str">
        <f>_xlfn.XLOOKUP(__xlnm._FilterDatabase_158[[#This Row],[SAPSA Number]],Table1[SAPSA number],Table1[Paid up])</f>
        <v>Y</v>
      </c>
      <c r="D100" s="39" t="str">
        <f>_xlfn.XLOOKUP(__xlnm._FilterDatabase_158[[#This Row],[SAPSA Number]],'DS Point summary'!A:A,'DS Point summary'!C:C)</f>
        <v xml:space="preserve">Leon </v>
      </c>
      <c r="E100" s="39" t="str">
        <f>_xlfn.XLOOKUP(__xlnm._FilterDatabase_158[[#This Row],[SAPSA Number]],'DS Point summary'!A:A,'DS Point summary'!D:D)</f>
        <v>Myburgh</v>
      </c>
      <c r="F100" s="28" t="str">
        <f>_xlfn.XLOOKUP(__xlnm._FilterDatabase_158[[#This Row],[SAPSA Number]],'DS Point summary'!A:A,'DS Point summary'!E:E)</f>
        <v>LC</v>
      </c>
      <c r="G100" s="17" t="str">
        <f ca="1">_xlfn.XLOOKUP(__xlnm._FilterDatabase_158[[#This Row],[SAPSA Number]],'DS Point summary'!A:A,'DS Point summary'!F:F)</f>
        <v>S</v>
      </c>
      <c r="H100" s="19">
        <f ca="1">_xlfn.XLOOKUP(__xlnm._FilterDatabase_158[[#This Row],[SAPSA Number]],'DS Point summary'!A:A,'DS Point summary'!G:G)</f>
        <v>51</v>
      </c>
      <c r="I100" s="19" t="s">
        <v>371</v>
      </c>
      <c r="J100" s="21">
        <f>(IF(L100&gt;0,1,0)+(IF(__xlnm._FilterDatabase_158[[#This Row],[Jan2]]&gt;0,1,0))+(IF(__xlnm._FilterDatabase_158[[#This Row],[Feb2]]&gt;0,1,0))+(IF(N100&gt;0,1,0))+(IF(P100&gt;0,1,0))+(IF(Q100&gt;0,1,0))+(IF(R100&gt;0,1,0))+(IF(T100&gt;0,1,0))+(IF(U100&gt;0,1,0))+(IF(V100&gt;0,1,0))+(IF(X100&gt;0,1,0))+(IF(Y100&gt;0,1,0))+(IF(Z100&gt;0,1,0))+(IF(AA100&gt;0,1,0))+(IF(AB100&gt;0,1,0))+(IF(AC100&gt;0,1,0))+(IF(AD100&gt;0,1,0))+(IF(AE100&gt;0,1,0))+(IF(AF100&gt;0,1,0))+(IF(AH100&gt;0,1,0))+(IF(AG100&gt;0,1,0))+(IF(__xlnm._FilterDatabase_158[[#This Row],[Apr2]]&gt;0,1,0)+(IF(__xlnm._FilterDatabase_158[[#This Row],[Jun2]]&gt;0,1,0))))</f>
        <v>0</v>
      </c>
      <c r="K100" s="22">
        <f t="shared" ref="K100:K130" si="7">(LARGE(L100:U100,1)+LARGE(L100:U100,2)+LARGE(L100:U100,3)+LARGE(L100:U100,4)+LARGE(L100:U100,5))/5</f>
        <v>0</v>
      </c>
      <c r="L100" s="23">
        <v>0</v>
      </c>
      <c r="M100" s="23">
        <v>0</v>
      </c>
      <c r="N100" s="24">
        <v>0</v>
      </c>
      <c r="O100" s="24">
        <v>0</v>
      </c>
      <c r="P100" s="23">
        <v>0</v>
      </c>
      <c r="Q100" s="23">
        <v>0</v>
      </c>
      <c r="R100" s="24">
        <v>0</v>
      </c>
      <c r="S100" s="24">
        <v>0</v>
      </c>
      <c r="T100" s="23">
        <v>0</v>
      </c>
      <c r="U100" s="23">
        <v>0</v>
      </c>
      <c r="V100" s="24">
        <v>0</v>
      </c>
      <c r="W100" s="24">
        <v>0</v>
      </c>
      <c r="X100" s="23">
        <v>0</v>
      </c>
      <c r="Y100" s="23">
        <v>0</v>
      </c>
      <c r="Z100" s="84">
        <v>0</v>
      </c>
      <c r="AA100" s="84">
        <v>0</v>
      </c>
      <c r="AB100" s="83">
        <v>0</v>
      </c>
      <c r="AC100" s="83">
        <v>0</v>
      </c>
      <c r="AD100" s="84">
        <v>0</v>
      </c>
      <c r="AE100" s="84">
        <v>0</v>
      </c>
      <c r="AF100" s="23">
        <v>0</v>
      </c>
      <c r="AG100" s="23">
        <v>0</v>
      </c>
      <c r="AH100" s="24">
        <v>0</v>
      </c>
      <c r="AI100" s="24">
        <v>0</v>
      </c>
    </row>
    <row r="101" spans="1:35" x14ac:dyDescent="0.25">
      <c r="A101" s="31">
        <f t="shared" si="6"/>
        <v>10</v>
      </c>
      <c r="B101" s="106">
        <v>5804</v>
      </c>
      <c r="C101" s="100" t="str">
        <f>_xlfn.XLOOKUP(__xlnm._FilterDatabase_158[[#This Row],[SAPSA Number]],Table1[SAPSA number],Table1[Paid up])</f>
        <v>Y</v>
      </c>
      <c r="D101" s="39" t="str">
        <f>_xlfn.XLOOKUP(__xlnm._FilterDatabase_158[[#This Row],[SAPSA Number]],'DS Point summary'!A:A,'DS Point summary'!C:C)</f>
        <v>Louis Johannes</v>
      </c>
      <c r="E101" s="39" t="str">
        <f>_xlfn.XLOOKUP(__xlnm._FilterDatabase_158[[#This Row],[SAPSA Number]],'DS Point summary'!A:A,'DS Point summary'!D:D)</f>
        <v>Nel</v>
      </c>
      <c r="F101" s="28" t="str">
        <f>_xlfn.XLOOKUP(__xlnm._FilterDatabase_158[[#This Row],[SAPSA Number]],'DS Point summary'!A:A,'DS Point summary'!E:E)</f>
        <v>LJ</v>
      </c>
      <c r="G101" s="17" t="str">
        <f ca="1">_xlfn.XLOOKUP(__xlnm._FilterDatabase_158[[#This Row],[SAPSA Number]],'DS Point summary'!A:A,'DS Point summary'!F:F)</f>
        <v xml:space="preserve"> </v>
      </c>
      <c r="H101" s="19">
        <f ca="1">_xlfn.XLOOKUP(__xlnm._FilterDatabase_158[[#This Row],[SAPSA Number]],'DS Point summary'!A:A,'DS Point summary'!G:G)</f>
        <v>46</v>
      </c>
      <c r="I101" s="19" t="s">
        <v>371</v>
      </c>
      <c r="J101" s="21">
        <f>(IF(L101&gt;0,1,0)+(IF(__xlnm._FilterDatabase_158[[#This Row],[Jan2]]&gt;0,1,0))+(IF(__xlnm._FilterDatabase_158[[#This Row],[Feb2]]&gt;0,1,0))+(IF(N101&gt;0,1,0))+(IF(P101&gt;0,1,0))+(IF(Q101&gt;0,1,0))+(IF(R101&gt;0,1,0))+(IF(T101&gt;0,1,0))+(IF(U101&gt;0,1,0))+(IF(V101&gt;0,1,0))+(IF(X101&gt;0,1,0))+(IF(Y101&gt;0,1,0))+(IF(Z101&gt;0,1,0))+(IF(AA101&gt;0,1,0))+(IF(AB101&gt;0,1,0))+(IF(AC101&gt;0,1,0))+(IF(AD101&gt;0,1,0))+(IF(AE101&gt;0,1,0))+(IF(AF101&gt;0,1,0))+(IF(AH101&gt;0,1,0))+(IF(AG101&gt;0,1,0))+(IF(__xlnm._FilterDatabase_158[[#This Row],[Apr2]]&gt;0,1,0)+(IF(__xlnm._FilterDatabase_158[[#This Row],[Jun2]]&gt;0,1,0))))</f>
        <v>0</v>
      </c>
      <c r="K101" s="22">
        <f t="shared" si="7"/>
        <v>0</v>
      </c>
      <c r="L101" s="23">
        <v>0</v>
      </c>
      <c r="M101" s="23">
        <v>0</v>
      </c>
      <c r="N101" s="24">
        <v>0</v>
      </c>
      <c r="O101" s="24">
        <v>0</v>
      </c>
      <c r="P101" s="23">
        <v>0</v>
      </c>
      <c r="Q101" s="23">
        <v>0</v>
      </c>
      <c r="R101" s="24">
        <v>0</v>
      </c>
      <c r="S101" s="24">
        <v>0</v>
      </c>
      <c r="T101" s="23">
        <v>0</v>
      </c>
      <c r="U101" s="23">
        <v>0</v>
      </c>
      <c r="V101" s="24">
        <v>0</v>
      </c>
      <c r="W101" s="24">
        <v>0</v>
      </c>
      <c r="X101" s="23">
        <v>0</v>
      </c>
      <c r="Y101" s="23">
        <v>0</v>
      </c>
      <c r="Z101" s="84">
        <v>0</v>
      </c>
      <c r="AA101" s="84">
        <v>0</v>
      </c>
      <c r="AB101" s="83">
        <v>0</v>
      </c>
      <c r="AC101" s="83">
        <v>0</v>
      </c>
      <c r="AD101" s="84">
        <v>0</v>
      </c>
      <c r="AE101" s="84">
        <v>0</v>
      </c>
      <c r="AF101" s="23">
        <v>0</v>
      </c>
      <c r="AG101" s="23">
        <v>0</v>
      </c>
      <c r="AH101" s="24">
        <v>0</v>
      </c>
      <c r="AI101" s="24">
        <v>0</v>
      </c>
    </row>
    <row r="102" spans="1:35" x14ac:dyDescent="0.25">
      <c r="A102" s="31">
        <f t="shared" si="6"/>
        <v>10</v>
      </c>
      <c r="B102" s="43">
        <v>400</v>
      </c>
      <c r="C102" s="100" t="str">
        <f>_xlfn.XLOOKUP(__xlnm._FilterDatabase_158[[#This Row],[SAPSA Number]],Table1[SAPSA number],Table1[Paid up])</f>
        <v>Y</v>
      </c>
      <c r="D102" s="39" t="str">
        <f>_xlfn.XLOOKUP(__xlnm._FilterDatabase_158[[#This Row],[SAPSA Number]],'DS Point summary'!A:A,'DS Point summary'!C:C)</f>
        <v>Sean Michael</v>
      </c>
      <c r="E102" s="39" t="str">
        <f>_xlfn.XLOOKUP(__xlnm._FilterDatabase_158[[#This Row],[SAPSA Number]],'DS Point summary'!A:A,'DS Point summary'!D:D)</f>
        <v>O'Donovan</v>
      </c>
      <c r="F102" s="28" t="str">
        <f>_xlfn.XLOOKUP(__xlnm._FilterDatabase_158[[#This Row],[SAPSA Number]],'DS Point summary'!A:A,'DS Point summary'!E:E)</f>
        <v>SM</v>
      </c>
      <c r="G102" s="17" t="str">
        <f ca="1">_xlfn.XLOOKUP(__xlnm._FilterDatabase_158[[#This Row],[SAPSA Number]],'DS Point summary'!A:A,'DS Point summary'!F:F)</f>
        <v>S</v>
      </c>
      <c r="H102" s="19">
        <f ca="1">_xlfn.XLOOKUP(__xlnm._FilterDatabase_158[[#This Row],[SAPSA Number]],'DS Point summary'!A:A,'DS Point summary'!G:G)</f>
        <v>59</v>
      </c>
      <c r="I102" s="19" t="s">
        <v>371</v>
      </c>
      <c r="J102" s="21">
        <f>(IF(L102&gt;0,1,0)+(IF(__xlnm._FilterDatabase_158[[#This Row],[Jan2]]&gt;0,1,0))+(IF(__xlnm._FilterDatabase_158[[#This Row],[Feb2]]&gt;0,1,0))+(IF(N102&gt;0,1,0))+(IF(P102&gt;0,1,0))+(IF(Q102&gt;0,1,0))+(IF(R102&gt;0,1,0))+(IF(T102&gt;0,1,0))+(IF(U102&gt;0,1,0))+(IF(V102&gt;0,1,0))+(IF(X102&gt;0,1,0))+(IF(Y102&gt;0,1,0))+(IF(Z102&gt;0,1,0))+(IF(AA102&gt;0,1,0))+(IF(AB102&gt;0,1,0))+(IF(AC102&gt;0,1,0))+(IF(AD102&gt;0,1,0))+(IF(AE102&gt;0,1,0))+(IF(AF102&gt;0,1,0))+(IF(AH102&gt;0,1,0))+(IF(AG102&gt;0,1,0))+(IF(__xlnm._FilterDatabase_158[[#This Row],[Apr2]]&gt;0,1,0)+(IF(__xlnm._FilterDatabase_158[[#This Row],[Jun2]]&gt;0,1,0))))</f>
        <v>0</v>
      </c>
      <c r="K102" s="22">
        <f t="shared" si="7"/>
        <v>0</v>
      </c>
      <c r="L102" s="23">
        <v>0</v>
      </c>
      <c r="M102" s="23">
        <v>0</v>
      </c>
      <c r="N102" s="24">
        <v>0</v>
      </c>
      <c r="O102" s="24">
        <v>0</v>
      </c>
      <c r="P102" s="23">
        <v>0</v>
      </c>
      <c r="Q102" s="23">
        <v>0</v>
      </c>
      <c r="R102" s="24">
        <v>0</v>
      </c>
      <c r="S102" s="24">
        <v>0</v>
      </c>
      <c r="T102" s="23">
        <v>0</v>
      </c>
      <c r="U102" s="23">
        <v>0</v>
      </c>
      <c r="V102" s="24">
        <v>0</v>
      </c>
      <c r="W102" s="24">
        <v>0</v>
      </c>
      <c r="X102" s="23">
        <v>0</v>
      </c>
      <c r="Y102" s="23">
        <v>0</v>
      </c>
      <c r="Z102" s="84">
        <v>0</v>
      </c>
      <c r="AA102" s="84">
        <v>0</v>
      </c>
      <c r="AB102" s="83">
        <v>0</v>
      </c>
      <c r="AC102" s="83">
        <v>0</v>
      </c>
      <c r="AD102" s="84">
        <v>0</v>
      </c>
      <c r="AE102" s="84">
        <v>0</v>
      </c>
      <c r="AF102" s="23">
        <v>0</v>
      </c>
      <c r="AG102" s="23">
        <v>0</v>
      </c>
      <c r="AH102" s="24">
        <v>0</v>
      </c>
      <c r="AI102" s="24">
        <v>0</v>
      </c>
    </row>
    <row r="103" spans="1:35" x14ac:dyDescent="0.25">
      <c r="A103" s="31">
        <f t="shared" si="6"/>
        <v>10</v>
      </c>
      <c r="B103" s="105">
        <v>401</v>
      </c>
      <c r="C103" s="100" t="str">
        <f>_xlfn.XLOOKUP(__xlnm._FilterDatabase_158[[#This Row],[SAPSA Number]],Table1[SAPSA number],Table1[Paid up])</f>
        <v>Y</v>
      </c>
      <c r="D103" s="39" t="str">
        <f>_xlfn.XLOOKUP(__xlnm._FilterDatabase_158[[#This Row],[SAPSA Number]],'DS Point summary'!A:A,'DS Point summary'!C:C)</f>
        <v>Sebella</v>
      </c>
      <c r="E103" s="39" t="str">
        <f>_xlfn.XLOOKUP(__xlnm._FilterDatabase_158[[#This Row],[SAPSA Number]],'DS Point summary'!A:A,'DS Point summary'!D:D)</f>
        <v>O'Donovan</v>
      </c>
      <c r="F103" s="28" t="str">
        <f>_xlfn.XLOOKUP(__xlnm._FilterDatabase_158[[#This Row],[SAPSA Number]],'DS Point summary'!A:A,'DS Point summary'!E:E)</f>
        <v>S</v>
      </c>
      <c r="G103" s="17" t="str">
        <f>_xlfn.XLOOKUP(__xlnm._FilterDatabase_158[[#This Row],[SAPSA Number]],'DS Point summary'!A:A,'DS Point summary'!F:F)</f>
        <v>Lady</v>
      </c>
      <c r="H103" s="19">
        <f ca="1">_xlfn.XLOOKUP(__xlnm._FilterDatabase_158[[#This Row],[SAPSA Number]],'DS Point summary'!A:A,'DS Point summary'!G:G)</f>
        <v>69</v>
      </c>
      <c r="I103" s="19" t="s">
        <v>371</v>
      </c>
      <c r="J103" s="21">
        <f>(IF(L103&gt;0,1,0)+(IF(__xlnm._FilterDatabase_158[[#This Row],[Jan2]]&gt;0,1,0))+(IF(__xlnm._FilterDatabase_158[[#This Row],[Feb2]]&gt;0,1,0))+(IF(N103&gt;0,1,0))+(IF(P103&gt;0,1,0))+(IF(Q103&gt;0,1,0))+(IF(R103&gt;0,1,0))+(IF(T103&gt;0,1,0))+(IF(U103&gt;0,1,0))+(IF(V103&gt;0,1,0))+(IF(X103&gt;0,1,0))+(IF(Y103&gt;0,1,0))+(IF(Z103&gt;0,1,0))+(IF(AA103&gt;0,1,0))+(IF(AB103&gt;0,1,0))+(IF(AC103&gt;0,1,0))+(IF(AD103&gt;0,1,0))+(IF(AE103&gt;0,1,0))+(IF(AF103&gt;0,1,0))+(IF(AH103&gt;0,1,0))+(IF(AG103&gt;0,1,0))+(IF(__xlnm._FilterDatabase_158[[#This Row],[Apr2]]&gt;0,1,0)+(IF(__xlnm._FilterDatabase_158[[#This Row],[Jun2]]&gt;0,1,0))))</f>
        <v>0</v>
      </c>
      <c r="K103" s="22">
        <f t="shared" si="7"/>
        <v>0</v>
      </c>
      <c r="L103" s="23">
        <v>0</v>
      </c>
      <c r="M103" s="23">
        <v>0</v>
      </c>
      <c r="N103" s="24">
        <v>0</v>
      </c>
      <c r="O103" s="24">
        <v>0</v>
      </c>
      <c r="P103" s="23">
        <v>0</v>
      </c>
      <c r="Q103" s="23">
        <v>0</v>
      </c>
      <c r="R103" s="24">
        <v>0</v>
      </c>
      <c r="S103" s="24">
        <v>0</v>
      </c>
      <c r="T103" s="23">
        <v>0</v>
      </c>
      <c r="U103" s="23">
        <v>0</v>
      </c>
      <c r="V103" s="24">
        <v>0</v>
      </c>
      <c r="W103" s="24">
        <v>0</v>
      </c>
      <c r="X103" s="23">
        <v>0</v>
      </c>
      <c r="Y103" s="23">
        <v>0</v>
      </c>
      <c r="Z103" s="84">
        <v>0</v>
      </c>
      <c r="AA103" s="84">
        <v>0</v>
      </c>
      <c r="AB103" s="83">
        <v>0</v>
      </c>
      <c r="AC103" s="83">
        <v>0</v>
      </c>
      <c r="AD103" s="84">
        <v>0</v>
      </c>
      <c r="AE103" s="84">
        <v>0</v>
      </c>
      <c r="AF103" s="23">
        <v>0</v>
      </c>
      <c r="AG103" s="23">
        <v>0</v>
      </c>
      <c r="AH103" s="24">
        <v>0</v>
      </c>
      <c r="AI103" s="24">
        <v>0</v>
      </c>
    </row>
    <row r="104" spans="1:35" x14ac:dyDescent="0.25">
      <c r="A104" s="31">
        <f t="shared" si="6"/>
        <v>10</v>
      </c>
      <c r="B104" s="105">
        <v>250</v>
      </c>
      <c r="C104" s="100" t="str">
        <f>_xlfn.XLOOKUP(__xlnm._FilterDatabase_158[[#This Row],[SAPSA Number]],Table1[SAPSA number],Table1[Paid up])</f>
        <v>Y</v>
      </c>
      <c r="D104" s="39" t="str">
        <f>_xlfn.XLOOKUP(__xlnm._FilterDatabase_158[[#This Row],[SAPSA Number]],'DS Point summary'!A:A,'DS Point summary'!C:C)</f>
        <v>Adriano Walter</v>
      </c>
      <c r="E104" s="39" t="str">
        <f>_xlfn.XLOOKUP(__xlnm._FilterDatabase_158[[#This Row],[SAPSA Number]],'DS Point summary'!A:A,'DS Point summary'!D:D)</f>
        <v>Paschini</v>
      </c>
      <c r="F104" s="28" t="str">
        <f>_xlfn.XLOOKUP(__xlnm._FilterDatabase_158[[#This Row],[SAPSA Number]],'DS Point summary'!A:A,'DS Point summary'!E:E)</f>
        <v>AW</v>
      </c>
      <c r="G104" s="17" t="str">
        <f ca="1">_xlfn.XLOOKUP(__xlnm._FilterDatabase_158[[#This Row],[SAPSA Number]],'DS Point summary'!A:A,'DS Point summary'!F:F)</f>
        <v>SS</v>
      </c>
      <c r="H104" s="19">
        <f ca="1">_xlfn.XLOOKUP(__xlnm._FilterDatabase_158[[#This Row],[SAPSA Number]],'DS Point summary'!A:A,'DS Point summary'!G:G)</f>
        <v>65</v>
      </c>
      <c r="I104" s="19" t="s">
        <v>371</v>
      </c>
      <c r="J104" s="21">
        <f>(IF(L104&gt;0,1,0)+(IF(__xlnm._FilterDatabase_158[[#This Row],[Jan2]]&gt;0,1,0))+(IF(__xlnm._FilterDatabase_158[[#This Row],[Feb2]]&gt;0,1,0))+(IF(N104&gt;0,1,0))+(IF(P104&gt;0,1,0))+(IF(Q104&gt;0,1,0))+(IF(R104&gt;0,1,0))+(IF(T104&gt;0,1,0))+(IF(U104&gt;0,1,0))+(IF(V104&gt;0,1,0))+(IF(X104&gt;0,1,0))+(IF(Y104&gt;0,1,0))+(IF(Z104&gt;0,1,0))+(IF(AA104&gt;0,1,0))+(IF(AB104&gt;0,1,0))+(IF(AC104&gt;0,1,0))+(IF(AD104&gt;0,1,0))+(IF(AE104&gt;0,1,0))+(IF(AF104&gt;0,1,0))+(IF(AH104&gt;0,1,0))+(IF(AG104&gt;0,1,0))+(IF(__xlnm._FilterDatabase_158[[#This Row],[Apr2]]&gt;0,1,0)+(IF(__xlnm._FilterDatabase_158[[#This Row],[Jun2]]&gt;0,1,0))))</f>
        <v>0</v>
      </c>
      <c r="K104" s="22">
        <f t="shared" si="7"/>
        <v>0</v>
      </c>
      <c r="L104" s="23">
        <v>0</v>
      </c>
      <c r="M104" s="23">
        <v>0</v>
      </c>
      <c r="N104" s="24">
        <v>0</v>
      </c>
      <c r="O104" s="24">
        <v>0</v>
      </c>
      <c r="P104" s="23">
        <v>0</v>
      </c>
      <c r="Q104" s="23">
        <v>0</v>
      </c>
      <c r="R104" s="24">
        <v>0</v>
      </c>
      <c r="S104" s="24">
        <v>0</v>
      </c>
      <c r="T104" s="23">
        <v>0</v>
      </c>
      <c r="U104" s="23">
        <v>0</v>
      </c>
      <c r="V104" s="24">
        <v>0</v>
      </c>
      <c r="W104" s="24">
        <v>0</v>
      </c>
      <c r="X104" s="23">
        <v>0</v>
      </c>
      <c r="Y104" s="23">
        <v>0</v>
      </c>
      <c r="Z104" s="84">
        <v>0</v>
      </c>
      <c r="AA104" s="84">
        <v>0</v>
      </c>
      <c r="AB104" s="83">
        <v>0</v>
      </c>
      <c r="AC104" s="83">
        <v>0</v>
      </c>
      <c r="AD104" s="84">
        <v>0</v>
      </c>
      <c r="AE104" s="84">
        <v>0</v>
      </c>
      <c r="AF104" s="23">
        <v>0</v>
      </c>
      <c r="AG104" s="23">
        <v>0</v>
      </c>
      <c r="AH104" s="24">
        <v>0</v>
      </c>
      <c r="AI104" s="24">
        <v>0</v>
      </c>
    </row>
    <row r="105" spans="1:35" x14ac:dyDescent="0.25">
      <c r="A105" s="31">
        <f t="shared" si="6"/>
        <v>10</v>
      </c>
      <c r="B105" s="106">
        <v>6633</v>
      </c>
      <c r="C105" s="100" t="str">
        <f>_xlfn.XLOOKUP(__xlnm._FilterDatabase_158[[#This Row],[SAPSA Number]],Table1[SAPSA number],Table1[Paid up])</f>
        <v>Y</v>
      </c>
      <c r="D105" s="39" t="str">
        <f>_xlfn.XLOOKUP(__xlnm._FilterDatabase_158[[#This Row],[SAPSA Number]],'DS Point summary'!A:A,'DS Point summary'!C:C)</f>
        <v>Allessandro Raffaele</v>
      </c>
      <c r="E105" s="39" t="str">
        <f>_xlfn.XLOOKUP(__xlnm._FilterDatabase_158[[#This Row],[SAPSA Number]],'DS Point summary'!A:A,'DS Point summary'!D:D)</f>
        <v>Paschini</v>
      </c>
      <c r="F105" s="28" t="str">
        <f>_xlfn.XLOOKUP(__xlnm._FilterDatabase_158[[#This Row],[SAPSA Number]],'DS Point summary'!A:A,'DS Point summary'!E:E)</f>
        <v>AR</v>
      </c>
      <c r="G105" s="17" t="str">
        <f ca="1">_xlfn.XLOOKUP(__xlnm._FilterDatabase_158[[#This Row],[SAPSA Number]],'DS Point summary'!A:A,'DS Point summary'!F:F)</f>
        <v xml:space="preserve"> </v>
      </c>
      <c r="H105" s="19">
        <f ca="1">_xlfn.XLOOKUP(__xlnm._FilterDatabase_158[[#This Row],[SAPSA Number]],'DS Point summary'!A:A,'DS Point summary'!G:G)</f>
        <v>24</v>
      </c>
      <c r="I105" s="19" t="s">
        <v>371</v>
      </c>
      <c r="J105" s="21">
        <f>(IF(L105&gt;0,1,0)+(IF(__xlnm._FilterDatabase_158[[#This Row],[Jan2]]&gt;0,1,0))+(IF(__xlnm._FilterDatabase_158[[#This Row],[Feb2]]&gt;0,1,0))+(IF(N105&gt;0,1,0))+(IF(P105&gt;0,1,0))+(IF(Q105&gt;0,1,0))+(IF(R105&gt;0,1,0))+(IF(T105&gt;0,1,0))+(IF(U105&gt;0,1,0))+(IF(V105&gt;0,1,0))+(IF(X105&gt;0,1,0))+(IF(Y105&gt;0,1,0))+(IF(Z105&gt;0,1,0))+(IF(AA105&gt;0,1,0))+(IF(AB105&gt;0,1,0))+(IF(AC105&gt;0,1,0))+(IF(AD105&gt;0,1,0))+(IF(AE105&gt;0,1,0))+(IF(AF105&gt;0,1,0))+(IF(AH105&gt;0,1,0))+(IF(AG105&gt;0,1,0))+(IF(__xlnm._FilterDatabase_158[[#This Row],[Apr2]]&gt;0,1,0)+(IF(__xlnm._FilterDatabase_158[[#This Row],[Jun2]]&gt;0,1,0))))</f>
        <v>0</v>
      </c>
      <c r="K105" s="22">
        <f t="shared" si="7"/>
        <v>0</v>
      </c>
      <c r="L105" s="23">
        <v>0</v>
      </c>
      <c r="M105" s="23">
        <v>0</v>
      </c>
      <c r="N105" s="24">
        <v>0</v>
      </c>
      <c r="O105" s="24">
        <v>0</v>
      </c>
      <c r="P105" s="23">
        <v>0</v>
      </c>
      <c r="Q105" s="23">
        <v>0</v>
      </c>
      <c r="R105" s="24">
        <v>0</v>
      </c>
      <c r="S105" s="24">
        <v>0</v>
      </c>
      <c r="T105" s="23">
        <v>0</v>
      </c>
      <c r="U105" s="23">
        <v>0</v>
      </c>
      <c r="V105" s="24">
        <v>0</v>
      </c>
      <c r="W105" s="24">
        <v>0</v>
      </c>
      <c r="X105" s="23">
        <v>0</v>
      </c>
      <c r="Y105" s="23">
        <v>0</v>
      </c>
      <c r="Z105" s="84">
        <v>0</v>
      </c>
      <c r="AA105" s="84">
        <v>0</v>
      </c>
      <c r="AB105" s="83">
        <v>0</v>
      </c>
      <c r="AC105" s="83">
        <v>0</v>
      </c>
      <c r="AD105" s="84">
        <v>0</v>
      </c>
      <c r="AE105" s="84">
        <v>0</v>
      </c>
      <c r="AF105" s="23">
        <v>0</v>
      </c>
      <c r="AG105" s="23">
        <v>0</v>
      </c>
      <c r="AH105" s="24">
        <v>0</v>
      </c>
      <c r="AI105" s="24">
        <v>0</v>
      </c>
    </row>
    <row r="106" spans="1:35" x14ac:dyDescent="0.25">
      <c r="A106" s="31">
        <f t="shared" si="6"/>
        <v>10</v>
      </c>
      <c r="B106" s="108">
        <v>7074</v>
      </c>
      <c r="C106" s="100" t="str">
        <f>_xlfn.XLOOKUP(__xlnm._FilterDatabase_158[[#This Row],[SAPSA Number]],Table1[SAPSA number],Table1[Paid up])</f>
        <v>Y</v>
      </c>
      <c r="D106" s="39" t="str">
        <f>_xlfn.XLOOKUP(__xlnm._FilterDatabase_158[[#This Row],[SAPSA Number]],'DS Point summary'!A:A,'DS Point summary'!C:C)</f>
        <v>Christoffel</v>
      </c>
      <c r="E106" s="39" t="str">
        <f>_xlfn.XLOOKUP(__xlnm._FilterDatabase_158[[#This Row],[SAPSA Number]],'DS Point summary'!A:A,'DS Point summary'!D:D)</f>
        <v>Pretorius</v>
      </c>
      <c r="F106" s="28" t="str">
        <f>_xlfn.XLOOKUP(__xlnm._FilterDatabase_158[[#This Row],[SAPSA Number]],'DS Point summary'!A:A,'DS Point summary'!E:E)</f>
        <v>C</v>
      </c>
      <c r="G106" s="17" t="str">
        <f ca="1">_xlfn.XLOOKUP(__xlnm._FilterDatabase_158[[#This Row],[SAPSA Number]],'DS Point summary'!A:A,'DS Point summary'!F:F)</f>
        <v xml:space="preserve"> </v>
      </c>
      <c r="H106" s="19">
        <f>_xlfn.XLOOKUP(__xlnm._FilterDatabase_158[[#This Row],[SAPSA Number]],'DS Point summary'!A:A,'DS Point summary'!G:G)</f>
        <v>0</v>
      </c>
      <c r="I106" s="19" t="s">
        <v>371</v>
      </c>
      <c r="J106" s="21">
        <f>(IF(L106&gt;0,1,0)+(IF(__xlnm._FilterDatabase_158[[#This Row],[Jan2]]&gt;0,1,0))+(IF(__xlnm._FilterDatabase_158[[#This Row],[Feb2]]&gt;0,1,0))+(IF(N106&gt;0,1,0))+(IF(P106&gt;0,1,0))+(IF(Q106&gt;0,1,0))+(IF(R106&gt;0,1,0))+(IF(T106&gt;0,1,0))+(IF(U106&gt;0,1,0))+(IF(V106&gt;0,1,0))+(IF(X106&gt;0,1,0))+(IF(Y106&gt;0,1,0))+(IF(Z106&gt;0,1,0))+(IF(AA106&gt;0,1,0))+(IF(AB106&gt;0,1,0))+(IF(AC106&gt;0,1,0))+(IF(AD106&gt;0,1,0))+(IF(AE106&gt;0,1,0))+(IF(AF106&gt;0,1,0))+(IF(AH106&gt;0,1,0))+(IF(AG106&gt;0,1,0))+(IF(__xlnm._FilterDatabase_158[[#This Row],[Apr2]]&gt;0,1,0)+(IF(__xlnm._FilterDatabase_158[[#This Row],[Jun2]]&gt;0,1,0))))</f>
        <v>0</v>
      </c>
      <c r="K106" s="22">
        <f t="shared" si="7"/>
        <v>0</v>
      </c>
      <c r="L106" s="23">
        <v>0</v>
      </c>
      <c r="M106" s="23">
        <v>0</v>
      </c>
      <c r="N106" s="24">
        <v>0</v>
      </c>
      <c r="O106" s="24">
        <v>0</v>
      </c>
      <c r="P106" s="23">
        <v>0</v>
      </c>
      <c r="Q106" s="23">
        <v>0</v>
      </c>
      <c r="R106" s="24">
        <v>0</v>
      </c>
      <c r="S106" s="24">
        <v>0</v>
      </c>
      <c r="T106" s="23">
        <v>0</v>
      </c>
      <c r="U106" s="23">
        <v>0</v>
      </c>
      <c r="V106" s="24">
        <v>0</v>
      </c>
      <c r="W106" s="24">
        <v>0</v>
      </c>
      <c r="X106" s="23">
        <v>0</v>
      </c>
      <c r="Y106" s="23">
        <v>0</v>
      </c>
      <c r="Z106" s="84">
        <v>0</v>
      </c>
      <c r="AA106" s="84">
        <v>0</v>
      </c>
      <c r="AB106" s="83">
        <v>0</v>
      </c>
      <c r="AC106" s="83">
        <v>0</v>
      </c>
      <c r="AD106" s="84">
        <v>0</v>
      </c>
      <c r="AE106" s="84">
        <v>0</v>
      </c>
      <c r="AF106" s="23">
        <v>0</v>
      </c>
      <c r="AG106" s="23">
        <v>0</v>
      </c>
      <c r="AH106" s="24">
        <v>0</v>
      </c>
      <c r="AI106" s="24">
        <v>0</v>
      </c>
    </row>
    <row r="107" spans="1:35" x14ac:dyDescent="0.25">
      <c r="A107" s="31">
        <f t="shared" si="6"/>
        <v>10</v>
      </c>
      <c r="B107" s="105">
        <v>2950</v>
      </c>
      <c r="C107" s="100" t="str">
        <f>_xlfn.XLOOKUP(__xlnm._FilterDatabase_158[[#This Row],[SAPSA Number]],Table1[SAPSA number],Table1[Paid up])</f>
        <v>Y</v>
      </c>
      <c r="D107" s="39" t="str">
        <f>_xlfn.XLOOKUP(__xlnm._FilterDatabase_158[[#This Row],[SAPSA Number]],'DS Point summary'!A:A,'DS Point summary'!C:C)</f>
        <v>Renier Jansen</v>
      </c>
      <c r="E107" s="39" t="str">
        <f>_xlfn.XLOOKUP(__xlnm._FilterDatabase_158[[#This Row],[SAPSA Number]],'DS Point summary'!A:A,'DS Point summary'!D:D)</f>
        <v>Reynders</v>
      </c>
      <c r="F107" s="28" t="str">
        <f>_xlfn.XLOOKUP(__xlnm._FilterDatabase_158[[#This Row],[SAPSA Number]],'DS Point summary'!A:A,'DS Point summary'!E:E)</f>
        <v>RJ</v>
      </c>
      <c r="G107" s="17" t="str">
        <f ca="1">_xlfn.XLOOKUP(__xlnm._FilterDatabase_158[[#This Row],[SAPSA Number]],'DS Point summary'!A:A,'DS Point summary'!F:F)</f>
        <v xml:space="preserve"> </v>
      </c>
      <c r="H107" s="19">
        <f ca="1">_xlfn.XLOOKUP(__xlnm._FilterDatabase_158[[#This Row],[SAPSA Number]],'DS Point summary'!A:A,'DS Point summary'!G:G)</f>
        <v>45</v>
      </c>
      <c r="I107" s="19" t="s">
        <v>371</v>
      </c>
      <c r="J107" s="21">
        <f>(IF(L107&gt;0,1,0)+(IF(__xlnm._FilterDatabase_158[[#This Row],[Jan2]]&gt;0,1,0))+(IF(__xlnm._FilterDatabase_158[[#This Row],[Feb2]]&gt;0,1,0))+(IF(N107&gt;0,1,0))+(IF(P107&gt;0,1,0))+(IF(Q107&gt;0,1,0))+(IF(R107&gt;0,1,0))+(IF(T107&gt;0,1,0))+(IF(U107&gt;0,1,0))+(IF(V107&gt;0,1,0))+(IF(X107&gt;0,1,0))+(IF(Y107&gt;0,1,0))+(IF(Z107&gt;0,1,0))+(IF(AA107&gt;0,1,0))+(IF(AB107&gt;0,1,0))+(IF(AC107&gt;0,1,0))+(IF(AD107&gt;0,1,0))+(IF(AE107&gt;0,1,0))+(IF(AF107&gt;0,1,0))+(IF(AH107&gt;0,1,0))+(IF(AG107&gt;0,1,0))+(IF(__xlnm._FilterDatabase_158[[#This Row],[Apr2]]&gt;0,1,0)+(IF(__xlnm._FilterDatabase_158[[#This Row],[Jun2]]&gt;0,1,0))))</f>
        <v>0</v>
      </c>
      <c r="K107" s="22">
        <f t="shared" si="7"/>
        <v>0</v>
      </c>
      <c r="L107" s="23">
        <v>0</v>
      </c>
      <c r="M107" s="23">
        <v>0</v>
      </c>
      <c r="N107" s="24">
        <v>0</v>
      </c>
      <c r="O107" s="24">
        <v>0</v>
      </c>
      <c r="P107" s="23">
        <v>0</v>
      </c>
      <c r="Q107" s="23">
        <v>0</v>
      </c>
      <c r="R107" s="24">
        <v>0</v>
      </c>
      <c r="S107" s="24">
        <v>0</v>
      </c>
      <c r="T107" s="23">
        <v>0</v>
      </c>
      <c r="U107" s="23">
        <v>0</v>
      </c>
      <c r="V107" s="24">
        <v>0</v>
      </c>
      <c r="W107" s="24">
        <v>0</v>
      </c>
      <c r="X107" s="23">
        <v>0</v>
      </c>
      <c r="Y107" s="23">
        <v>0</v>
      </c>
      <c r="Z107" s="84">
        <v>0</v>
      </c>
      <c r="AA107" s="84">
        <v>0</v>
      </c>
      <c r="AB107" s="83">
        <v>0</v>
      </c>
      <c r="AC107" s="83">
        <v>0</v>
      </c>
      <c r="AD107" s="84">
        <v>0</v>
      </c>
      <c r="AE107" s="84">
        <v>0</v>
      </c>
      <c r="AF107" s="23">
        <v>0</v>
      </c>
      <c r="AG107" s="23">
        <v>0</v>
      </c>
      <c r="AH107" s="24">
        <v>0</v>
      </c>
      <c r="AI107" s="24">
        <v>0</v>
      </c>
    </row>
    <row r="108" spans="1:35" x14ac:dyDescent="0.25">
      <c r="A108" s="31">
        <f t="shared" si="6"/>
        <v>10</v>
      </c>
      <c r="B108" s="105">
        <v>1929</v>
      </c>
      <c r="C108" s="100" t="str">
        <f>_xlfn.XLOOKUP(__xlnm._FilterDatabase_158[[#This Row],[SAPSA Number]],Table1[SAPSA number],Table1[Paid up])</f>
        <v>Y</v>
      </c>
      <c r="D108" s="39" t="str">
        <f>_xlfn.XLOOKUP(__xlnm._FilterDatabase_158[[#This Row],[SAPSA Number]],'DS Point summary'!A:A,'DS Point summary'!C:C)</f>
        <v>Chris</v>
      </c>
      <c r="E108" s="39" t="str">
        <f>_xlfn.XLOOKUP(__xlnm._FilterDatabase_158[[#This Row],[SAPSA Number]],'DS Point summary'!A:A,'DS Point summary'!D:D)</f>
        <v>Ridout</v>
      </c>
      <c r="F108" s="28" t="str">
        <f>_xlfn.XLOOKUP(__xlnm._FilterDatabase_158[[#This Row],[SAPSA Number]],'DS Point summary'!A:A,'DS Point summary'!E:E)</f>
        <v>CJ</v>
      </c>
      <c r="G108" s="17" t="str">
        <f ca="1">_xlfn.XLOOKUP(__xlnm._FilterDatabase_158[[#This Row],[SAPSA Number]],'DS Point summary'!A:A,'DS Point summary'!F:F)</f>
        <v xml:space="preserve"> </v>
      </c>
      <c r="H108" s="19">
        <f ca="1">_xlfn.XLOOKUP(__xlnm._FilterDatabase_158[[#This Row],[SAPSA Number]],'DS Point summary'!A:A,'DS Point summary'!G:G)</f>
        <v>43</v>
      </c>
      <c r="I108" s="19" t="s">
        <v>371</v>
      </c>
      <c r="J108" s="21">
        <f>(IF(L108&gt;0,1,0)+(IF(__xlnm._FilterDatabase_158[[#This Row],[Jan2]]&gt;0,1,0))+(IF(__xlnm._FilterDatabase_158[[#This Row],[Feb2]]&gt;0,1,0))+(IF(N108&gt;0,1,0))+(IF(P108&gt;0,1,0))+(IF(Q108&gt;0,1,0))+(IF(R108&gt;0,1,0))+(IF(T108&gt;0,1,0))+(IF(U108&gt;0,1,0))+(IF(V108&gt;0,1,0))+(IF(X108&gt;0,1,0))+(IF(Y108&gt;0,1,0))+(IF(Z108&gt;0,1,0))+(IF(AA108&gt;0,1,0))+(IF(AB108&gt;0,1,0))+(IF(AC108&gt;0,1,0))+(IF(AD108&gt;0,1,0))+(IF(AE108&gt;0,1,0))+(IF(AF108&gt;0,1,0))+(IF(AH108&gt;0,1,0))+(IF(AG108&gt;0,1,0))+(IF(__xlnm._FilterDatabase_158[[#This Row],[Apr2]]&gt;0,1,0)+(IF(__xlnm._FilterDatabase_158[[#This Row],[Jun2]]&gt;0,1,0))))</f>
        <v>0</v>
      </c>
      <c r="K108" s="22">
        <f t="shared" si="7"/>
        <v>0</v>
      </c>
      <c r="L108" s="23">
        <v>0</v>
      </c>
      <c r="M108" s="23">
        <v>0</v>
      </c>
      <c r="N108" s="24">
        <v>0</v>
      </c>
      <c r="O108" s="24">
        <v>0</v>
      </c>
      <c r="P108" s="23">
        <v>0</v>
      </c>
      <c r="Q108" s="23">
        <v>0</v>
      </c>
      <c r="R108" s="24">
        <v>0</v>
      </c>
      <c r="S108" s="24">
        <v>0</v>
      </c>
      <c r="T108" s="23">
        <v>0</v>
      </c>
      <c r="U108" s="23">
        <v>0</v>
      </c>
      <c r="V108" s="24">
        <v>0</v>
      </c>
      <c r="W108" s="24">
        <v>0</v>
      </c>
      <c r="X108" s="23">
        <v>0</v>
      </c>
      <c r="Y108" s="23">
        <v>0</v>
      </c>
      <c r="Z108" s="84">
        <v>0</v>
      </c>
      <c r="AA108" s="84">
        <v>0</v>
      </c>
      <c r="AB108" s="83">
        <v>0</v>
      </c>
      <c r="AC108" s="83">
        <v>0</v>
      </c>
      <c r="AD108" s="84">
        <v>0</v>
      </c>
      <c r="AE108" s="84">
        <v>0</v>
      </c>
      <c r="AF108" s="23">
        <v>0</v>
      </c>
      <c r="AG108" s="23">
        <v>0</v>
      </c>
      <c r="AH108" s="24">
        <v>0</v>
      </c>
      <c r="AI108" s="24">
        <v>0</v>
      </c>
    </row>
    <row r="109" spans="1:35" x14ac:dyDescent="0.25">
      <c r="A109" s="31">
        <f t="shared" si="6"/>
        <v>10</v>
      </c>
      <c r="B109" s="105">
        <v>1838</v>
      </c>
      <c r="C109" s="100" t="str">
        <f>_xlfn.XLOOKUP(__xlnm._FilterDatabase_158[[#This Row],[SAPSA Number]],Table1[SAPSA number],Table1[Paid up])</f>
        <v>Y</v>
      </c>
      <c r="D109" s="39" t="str">
        <f>_xlfn.XLOOKUP(__xlnm._FilterDatabase_158[[#This Row],[SAPSA Number]],'DS Point summary'!A:A,'DS Point summary'!C:C)</f>
        <v>Laurence Talbot</v>
      </c>
      <c r="E109" s="39" t="str">
        <f>_xlfn.XLOOKUP(__xlnm._FilterDatabase_158[[#This Row],[SAPSA Number]],'DS Point summary'!A:A,'DS Point summary'!D:D)</f>
        <v>Rowland</v>
      </c>
      <c r="F109" s="28" t="str">
        <f>_xlfn.XLOOKUP(__xlnm._FilterDatabase_158[[#This Row],[SAPSA Number]],'DS Point summary'!A:A,'DS Point summary'!E:E)</f>
        <v>LT</v>
      </c>
      <c r="G109" s="17" t="str">
        <f ca="1">_xlfn.XLOOKUP(__xlnm._FilterDatabase_158[[#This Row],[SAPSA Number]],'DS Point summary'!A:A,'DS Point summary'!F:F)</f>
        <v>S</v>
      </c>
      <c r="H109" s="19">
        <f ca="1">_xlfn.XLOOKUP(__xlnm._FilterDatabase_158[[#This Row],[SAPSA Number]],'DS Point summary'!A:A,'DS Point summary'!G:G)</f>
        <v>51</v>
      </c>
      <c r="I109" s="19" t="s">
        <v>371</v>
      </c>
      <c r="J109" s="21">
        <f>(IF(L109&gt;0,1,0)+(IF(__xlnm._FilterDatabase_158[[#This Row],[Jan2]]&gt;0,1,0))+(IF(__xlnm._FilterDatabase_158[[#This Row],[Feb2]]&gt;0,1,0))+(IF(N109&gt;0,1,0))+(IF(P109&gt;0,1,0))+(IF(Q109&gt;0,1,0))+(IF(R109&gt;0,1,0))+(IF(T109&gt;0,1,0))+(IF(U109&gt;0,1,0))+(IF(V109&gt;0,1,0))+(IF(X109&gt;0,1,0))+(IF(Y109&gt;0,1,0))+(IF(Z109&gt;0,1,0))+(IF(AA109&gt;0,1,0))+(IF(AB109&gt;0,1,0))+(IF(AC109&gt;0,1,0))+(IF(AD109&gt;0,1,0))+(IF(AE109&gt;0,1,0))+(IF(AF109&gt;0,1,0))+(IF(AH109&gt;0,1,0))+(IF(AG109&gt;0,1,0))+(IF(__xlnm._FilterDatabase_158[[#This Row],[Apr2]]&gt;0,1,0)+(IF(__xlnm._FilterDatabase_158[[#This Row],[Jun2]]&gt;0,1,0))))</f>
        <v>0</v>
      </c>
      <c r="K109" s="22">
        <f t="shared" si="7"/>
        <v>0</v>
      </c>
      <c r="L109" s="23">
        <v>0</v>
      </c>
      <c r="M109" s="23">
        <v>0</v>
      </c>
      <c r="N109" s="24">
        <v>0</v>
      </c>
      <c r="O109" s="24">
        <v>0</v>
      </c>
      <c r="P109" s="23">
        <v>0</v>
      </c>
      <c r="Q109" s="23">
        <v>0</v>
      </c>
      <c r="R109" s="24">
        <v>0</v>
      </c>
      <c r="S109" s="24">
        <v>0</v>
      </c>
      <c r="T109" s="23">
        <v>0</v>
      </c>
      <c r="U109" s="23">
        <v>0</v>
      </c>
      <c r="V109" s="24">
        <v>0</v>
      </c>
      <c r="W109" s="24">
        <v>0</v>
      </c>
      <c r="X109" s="23">
        <v>0</v>
      </c>
      <c r="Y109" s="23">
        <v>0</v>
      </c>
      <c r="Z109" s="84">
        <v>0</v>
      </c>
      <c r="AA109" s="84">
        <v>0</v>
      </c>
      <c r="AB109" s="83">
        <v>0</v>
      </c>
      <c r="AC109" s="83">
        <v>0</v>
      </c>
      <c r="AD109" s="84">
        <v>0</v>
      </c>
      <c r="AE109" s="84">
        <v>0</v>
      </c>
      <c r="AF109" s="23">
        <v>0</v>
      </c>
      <c r="AG109" s="23">
        <v>0</v>
      </c>
      <c r="AH109" s="24">
        <v>0</v>
      </c>
      <c r="AI109" s="24">
        <v>0</v>
      </c>
    </row>
    <row r="110" spans="1:35" x14ac:dyDescent="0.25">
      <c r="A110" s="31">
        <f t="shared" si="6"/>
        <v>10</v>
      </c>
      <c r="B110" s="105">
        <v>3703</v>
      </c>
      <c r="C110" s="100" t="str">
        <f>_xlfn.XLOOKUP(__xlnm._FilterDatabase_158[[#This Row],[SAPSA Number]],Table1[SAPSA number],Table1[Paid up])</f>
        <v>Y</v>
      </c>
      <c r="D110" s="39" t="str">
        <f>_xlfn.XLOOKUP(__xlnm._FilterDatabase_158[[#This Row],[SAPSA Number]],'DS Point summary'!A:A,'DS Point summary'!C:C)</f>
        <v>Gregory Andrew</v>
      </c>
      <c r="E110" s="39" t="str">
        <f>_xlfn.XLOOKUP(__xlnm._FilterDatabase_158[[#This Row],[SAPSA Number]],'DS Point summary'!A:A,'DS Point summary'!D:D)</f>
        <v>Salzwedel</v>
      </c>
      <c r="F110" s="28" t="str">
        <f>_xlfn.XLOOKUP(__xlnm._FilterDatabase_158[[#This Row],[SAPSA Number]],'DS Point summary'!A:A,'DS Point summary'!E:E)</f>
        <v>G</v>
      </c>
      <c r="G110" s="17" t="str">
        <f ca="1">_xlfn.XLOOKUP(__xlnm._FilterDatabase_158[[#This Row],[SAPSA Number]],'DS Point summary'!A:A,'DS Point summary'!F:F)</f>
        <v>S</v>
      </c>
      <c r="H110" s="19">
        <f ca="1">_xlfn.XLOOKUP(__xlnm._FilterDatabase_158[[#This Row],[SAPSA Number]],'DS Point summary'!A:A,'DS Point summary'!G:G)</f>
        <v>55</v>
      </c>
      <c r="I110" s="19" t="s">
        <v>371</v>
      </c>
      <c r="J110" s="21">
        <f>(IF(L110&gt;0,1,0)+(IF(__xlnm._FilterDatabase_158[[#This Row],[Jan2]]&gt;0,1,0))+(IF(__xlnm._FilterDatabase_158[[#This Row],[Feb2]]&gt;0,1,0))+(IF(N110&gt;0,1,0))+(IF(P110&gt;0,1,0))+(IF(Q110&gt;0,1,0))+(IF(R110&gt;0,1,0))+(IF(T110&gt;0,1,0))+(IF(U110&gt;0,1,0))+(IF(V110&gt;0,1,0))+(IF(X110&gt;0,1,0))+(IF(Y110&gt;0,1,0))+(IF(Z110&gt;0,1,0))+(IF(AA110&gt;0,1,0))+(IF(AB110&gt;0,1,0))+(IF(AC110&gt;0,1,0))+(IF(AD110&gt;0,1,0))+(IF(AE110&gt;0,1,0))+(IF(AF110&gt;0,1,0))+(IF(AH110&gt;0,1,0))+(IF(AG110&gt;0,1,0))+(IF(__xlnm._FilterDatabase_158[[#This Row],[Apr2]]&gt;0,1,0)+(IF(__xlnm._FilterDatabase_158[[#This Row],[Jun2]]&gt;0,1,0))))</f>
        <v>0</v>
      </c>
      <c r="K110" s="22">
        <f t="shared" si="7"/>
        <v>0</v>
      </c>
      <c r="L110" s="23">
        <v>0</v>
      </c>
      <c r="M110" s="23">
        <v>0</v>
      </c>
      <c r="N110" s="24">
        <v>0</v>
      </c>
      <c r="O110" s="24">
        <v>0</v>
      </c>
      <c r="P110" s="23">
        <v>0</v>
      </c>
      <c r="Q110" s="23">
        <v>0</v>
      </c>
      <c r="R110" s="24">
        <v>0</v>
      </c>
      <c r="S110" s="24">
        <v>0</v>
      </c>
      <c r="T110" s="23">
        <v>0</v>
      </c>
      <c r="U110" s="23">
        <v>0</v>
      </c>
      <c r="V110" s="24">
        <v>0</v>
      </c>
      <c r="W110" s="24">
        <v>0</v>
      </c>
      <c r="X110" s="23">
        <v>0</v>
      </c>
      <c r="Y110" s="23">
        <v>0</v>
      </c>
      <c r="Z110" s="84">
        <v>0</v>
      </c>
      <c r="AA110" s="84">
        <v>0</v>
      </c>
      <c r="AB110" s="83">
        <v>0</v>
      </c>
      <c r="AC110" s="83">
        <v>0</v>
      </c>
      <c r="AD110" s="84">
        <v>0</v>
      </c>
      <c r="AE110" s="84">
        <v>0</v>
      </c>
      <c r="AF110" s="23">
        <v>0</v>
      </c>
      <c r="AG110" s="23">
        <v>0</v>
      </c>
      <c r="AH110" s="24">
        <v>0</v>
      </c>
      <c r="AI110" s="24">
        <v>0</v>
      </c>
    </row>
    <row r="111" spans="1:35" x14ac:dyDescent="0.25">
      <c r="A111" s="31">
        <f t="shared" si="6"/>
        <v>10</v>
      </c>
      <c r="B111" s="105">
        <v>572</v>
      </c>
      <c r="C111" s="100" t="str">
        <f>_xlfn.XLOOKUP(__xlnm._FilterDatabase_158[[#This Row],[SAPSA Number]],Table1[SAPSA number],Table1[Paid up])</f>
        <v>Y</v>
      </c>
      <c r="D111" s="39" t="str">
        <f>_xlfn.XLOOKUP(__xlnm._FilterDatabase_158[[#This Row],[SAPSA Number]],'DS Point summary'!A:A,'DS Point summary'!C:C)</f>
        <v>DJ</v>
      </c>
      <c r="E111" s="39" t="str">
        <f>_xlfn.XLOOKUP(__xlnm._FilterDatabase_158[[#This Row],[SAPSA Number]],'DS Point summary'!A:A,'DS Point summary'!D:D)</f>
        <v>Smith</v>
      </c>
      <c r="F111" s="28" t="str">
        <f>_xlfn.XLOOKUP(__xlnm._FilterDatabase_158[[#This Row],[SAPSA Number]],'DS Point summary'!A:A,'DS Point summary'!E:E)</f>
        <v>DJ</v>
      </c>
      <c r="G111" s="17" t="str">
        <f ca="1">_xlfn.XLOOKUP(__xlnm._FilterDatabase_158[[#This Row],[SAPSA Number]],'DS Point summary'!A:A,'DS Point summary'!F:F)</f>
        <v>S</v>
      </c>
      <c r="H111" s="19">
        <f ca="1">_xlfn.XLOOKUP(__xlnm._FilterDatabase_158[[#This Row],[SAPSA Number]],'DS Point summary'!A:A,'DS Point summary'!G:G)</f>
        <v>59</v>
      </c>
      <c r="I111" s="19" t="s">
        <v>371</v>
      </c>
      <c r="J111" s="21">
        <f>(IF(L111&gt;0,1,0)+(IF(__xlnm._FilterDatabase_158[[#This Row],[Jan2]]&gt;0,1,0))+(IF(__xlnm._FilterDatabase_158[[#This Row],[Feb2]]&gt;0,1,0))+(IF(N111&gt;0,1,0))+(IF(P111&gt;0,1,0))+(IF(Q111&gt;0,1,0))+(IF(R111&gt;0,1,0))+(IF(T111&gt;0,1,0))+(IF(U111&gt;0,1,0))+(IF(V111&gt;0,1,0))+(IF(X111&gt;0,1,0))+(IF(Y111&gt;0,1,0))+(IF(Z111&gt;0,1,0))+(IF(AA111&gt;0,1,0))+(IF(AB111&gt;0,1,0))+(IF(AC111&gt;0,1,0))+(IF(AD111&gt;0,1,0))+(IF(AE111&gt;0,1,0))+(IF(AF111&gt;0,1,0))+(IF(AH111&gt;0,1,0))+(IF(AG111&gt;0,1,0))+(IF(__xlnm._FilterDatabase_158[[#This Row],[Apr2]]&gt;0,1,0)+(IF(__xlnm._FilterDatabase_158[[#This Row],[Jun2]]&gt;0,1,0))))</f>
        <v>0</v>
      </c>
      <c r="K111" s="22">
        <f t="shared" si="7"/>
        <v>0</v>
      </c>
      <c r="L111" s="23">
        <v>0</v>
      </c>
      <c r="M111" s="23">
        <v>0</v>
      </c>
      <c r="N111" s="24">
        <v>0</v>
      </c>
      <c r="O111" s="24">
        <v>0</v>
      </c>
      <c r="P111" s="23">
        <v>0</v>
      </c>
      <c r="Q111" s="23">
        <v>0</v>
      </c>
      <c r="R111" s="24">
        <v>0</v>
      </c>
      <c r="S111" s="24">
        <v>0</v>
      </c>
      <c r="T111" s="23">
        <v>0</v>
      </c>
      <c r="U111" s="23">
        <v>0</v>
      </c>
      <c r="V111" s="24">
        <v>0</v>
      </c>
      <c r="W111" s="24">
        <v>0</v>
      </c>
      <c r="X111" s="23">
        <v>0</v>
      </c>
      <c r="Y111" s="23">
        <v>0</v>
      </c>
      <c r="Z111" s="84">
        <v>0</v>
      </c>
      <c r="AA111" s="84">
        <v>0</v>
      </c>
      <c r="AB111" s="83">
        <v>0</v>
      </c>
      <c r="AC111" s="83">
        <v>0</v>
      </c>
      <c r="AD111" s="84">
        <v>0</v>
      </c>
      <c r="AE111" s="84">
        <v>0</v>
      </c>
      <c r="AF111" s="23">
        <v>0</v>
      </c>
      <c r="AG111" s="23">
        <v>0</v>
      </c>
      <c r="AH111" s="24">
        <v>0</v>
      </c>
      <c r="AI111" s="24">
        <v>0</v>
      </c>
    </row>
    <row r="112" spans="1:35" x14ac:dyDescent="0.25">
      <c r="A112" s="31">
        <f t="shared" si="6"/>
        <v>10</v>
      </c>
      <c r="B112" s="105">
        <v>1321</v>
      </c>
      <c r="C112" s="100" t="str">
        <f>_xlfn.XLOOKUP(__xlnm._FilterDatabase_158[[#This Row],[SAPSA Number]],Table1[SAPSA number],Table1[Paid up])</f>
        <v>Y</v>
      </c>
      <c r="D112" s="39" t="str">
        <f>_xlfn.XLOOKUP(__xlnm._FilterDatabase_158[[#This Row],[SAPSA Number]],'DS Point summary'!A:A,'DS Point summary'!C:C)</f>
        <v>Neal Monisen</v>
      </c>
      <c r="E112" s="39" t="str">
        <f>_xlfn.XLOOKUP(__xlnm._FilterDatabase_158[[#This Row],[SAPSA Number]],'DS Point summary'!A:A,'DS Point summary'!D:D)</f>
        <v>Sokay</v>
      </c>
      <c r="F112" s="28" t="str">
        <f>_xlfn.XLOOKUP(__xlnm._FilterDatabase_158[[#This Row],[SAPSA Number]],'DS Point summary'!A:A,'DS Point summary'!E:E)</f>
        <v>NM</v>
      </c>
      <c r="G112" s="17" t="str">
        <f ca="1">_xlfn.XLOOKUP(__xlnm._FilterDatabase_158[[#This Row],[SAPSA Number]],'DS Point summary'!A:A,'DS Point summary'!F:F)</f>
        <v>S</v>
      </c>
      <c r="H112" s="19">
        <f ca="1">_xlfn.XLOOKUP(__xlnm._FilterDatabase_158[[#This Row],[SAPSA Number]],'DS Point summary'!A:A,'DS Point summary'!G:G)</f>
        <v>51</v>
      </c>
      <c r="I112" s="19" t="s">
        <v>371</v>
      </c>
      <c r="J112" s="21">
        <f>(IF(L112&gt;0,1,0)+(IF(__xlnm._FilterDatabase_158[[#This Row],[Jan2]]&gt;0,1,0))+(IF(__xlnm._FilterDatabase_158[[#This Row],[Feb2]]&gt;0,1,0))+(IF(N112&gt;0,1,0))+(IF(P112&gt;0,1,0))+(IF(Q112&gt;0,1,0))+(IF(R112&gt;0,1,0))+(IF(T112&gt;0,1,0))+(IF(U112&gt;0,1,0))+(IF(V112&gt;0,1,0))+(IF(X112&gt;0,1,0))+(IF(Y112&gt;0,1,0))+(IF(Z112&gt;0,1,0))+(IF(AA112&gt;0,1,0))+(IF(AB112&gt;0,1,0))+(IF(AC112&gt;0,1,0))+(IF(AD112&gt;0,1,0))+(IF(AE112&gt;0,1,0))+(IF(AF112&gt;0,1,0))+(IF(AH112&gt;0,1,0))+(IF(AG112&gt;0,1,0))+(IF(__xlnm._FilterDatabase_158[[#This Row],[Apr2]]&gt;0,1,0)+(IF(__xlnm._FilterDatabase_158[[#This Row],[Jun2]]&gt;0,1,0))))</f>
        <v>0</v>
      </c>
      <c r="K112" s="22">
        <f t="shared" si="7"/>
        <v>0</v>
      </c>
      <c r="L112" s="23">
        <v>0</v>
      </c>
      <c r="M112" s="23">
        <v>0</v>
      </c>
      <c r="N112" s="24">
        <v>0</v>
      </c>
      <c r="O112" s="24">
        <v>0</v>
      </c>
      <c r="P112" s="23">
        <v>0</v>
      </c>
      <c r="Q112" s="23">
        <v>0</v>
      </c>
      <c r="R112" s="24">
        <v>0</v>
      </c>
      <c r="S112" s="24">
        <v>0</v>
      </c>
      <c r="T112" s="23">
        <v>0</v>
      </c>
      <c r="U112" s="23">
        <v>0</v>
      </c>
      <c r="V112" s="24">
        <v>0</v>
      </c>
      <c r="W112" s="24">
        <v>0</v>
      </c>
      <c r="X112" s="23">
        <v>0</v>
      </c>
      <c r="Y112" s="23">
        <v>0</v>
      </c>
      <c r="Z112" s="84">
        <v>0</v>
      </c>
      <c r="AA112" s="84">
        <v>0</v>
      </c>
      <c r="AB112" s="83">
        <v>0</v>
      </c>
      <c r="AC112" s="83">
        <v>0</v>
      </c>
      <c r="AD112" s="84">
        <v>0</v>
      </c>
      <c r="AE112" s="84">
        <v>0</v>
      </c>
      <c r="AF112" s="23">
        <v>0</v>
      </c>
      <c r="AG112" s="23">
        <v>0</v>
      </c>
      <c r="AH112" s="24">
        <v>0</v>
      </c>
      <c r="AI112" s="24">
        <v>0</v>
      </c>
    </row>
    <row r="113" spans="1:35" x14ac:dyDescent="0.25">
      <c r="A113" s="31">
        <f t="shared" si="6"/>
        <v>10</v>
      </c>
      <c r="B113" s="105">
        <v>2688</v>
      </c>
      <c r="C113" s="100" t="str">
        <f>_xlfn.XLOOKUP(__xlnm._FilterDatabase_158[[#This Row],[SAPSA Number]],Table1[SAPSA number],Table1[Paid up])</f>
        <v>Y</v>
      </c>
      <c r="D113" s="39" t="str">
        <f>_xlfn.XLOOKUP(__xlnm._FilterDatabase_158[[#This Row],[SAPSA Number]],'DS Point summary'!A:A,'DS Point summary'!C:C)</f>
        <v>Durandt Hendrik</v>
      </c>
      <c r="E113" s="39" t="str">
        <f>_xlfn.XLOOKUP(__xlnm._FilterDatabase_158[[#This Row],[SAPSA Number]],'DS Point summary'!A:A,'DS Point summary'!D:D)</f>
        <v>Storm</v>
      </c>
      <c r="F113" s="28" t="str">
        <f>_xlfn.XLOOKUP(__xlnm._FilterDatabase_158[[#This Row],[SAPSA Number]],'DS Point summary'!A:A,'DS Point summary'!E:E)</f>
        <v>DH</v>
      </c>
      <c r="G113" s="17" t="str">
        <f ca="1">_xlfn.XLOOKUP(__xlnm._FilterDatabase_158[[#This Row],[SAPSA Number]],'DS Point summary'!A:A,'DS Point summary'!F:F)</f>
        <v xml:space="preserve"> </v>
      </c>
      <c r="H113" s="19">
        <f ca="1">_xlfn.XLOOKUP(__xlnm._FilterDatabase_158[[#This Row],[SAPSA Number]],'DS Point summary'!A:A,'DS Point summary'!G:G)</f>
        <v>22</v>
      </c>
      <c r="I113" s="19" t="s">
        <v>371</v>
      </c>
      <c r="J113" s="21">
        <f>(IF(L113&gt;0,1,0)+(IF(__xlnm._FilterDatabase_158[[#This Row],[Jan2]]&gt;0,1,0))+(IF(__xlnm._FilterDatabase_158[[#This Row],[Feb2]]&gt;0,1,0))+(IF(N113&gt;0,1,0))+(IF(P113&gt;0,1,0))+(IF(Q113&gt;0,1,0))+(IF(R113&gt;0,1,0))+(IF(T113&gt;0,1,0))+(IF(U113&gt;0,1,0))+(IF(V113&gt;0,1,0))+(IF(X113&gt;0,1,0))+(IF(Y113&gt;0,1,0))+(IF(Z113&gt;0,1,0))+(IF(AA113&gt;0,1,0))+(IF(AB113&gt;0,1,0))+(IF(AC113&gt;0,1,0))+(IF(AD113&gt;0,1,0))+(IF(AE113&gt;0,1,0))+(IF(AF113&gt;0,1,0))+(IF(AH113&gt;0,1,0))+(IF(AG113&gt;0,1,0))+(IF(__xlnm._FilterDatabase_158[[#This Row],[Apr2]]&gt;0,1,0)+(IF(__xlnm._FilterDatabase_158[[#This Row],[Jun2]]&gt;0,1,0))))</f>
        <v>0</v>
      </c>
      <c r="K113" s="22">
        <f t="shared" si="7"/>
        <v>0</v>
      </c>
      <c r="L113" s="23">
        <v>0</v>
      </c>
      <c r="M113" s="23">
        <v>0</v>
      </c>
      <c r="N113" s="24">
        <v>0</v>
      </c>
      <c r="O113" s="24">
        <v>0</v>
      </c>
      <c r="P113" s="23">
        <v>0</v>
      </c>
      <c r="Q113" s="23">
        <v>0</v>
      </c>
      <c r="R113" s="24">
        <v>0</v>
      </c>
      <c r="S113" s="24">
        <v>0</v>
      </c>
      <c r="T113" s="23">
        <v>0</v>
      </c>
      <c r="U113" s="23">
        <v>0</v>
      </c>
      <c r="V113" s="24">
        <v>0</v>
      </c>
      <c r="W113" s="24">
        <v>0</v>
      </c>
      <c r="X113" s="23">
        <v>0</v>
      </c>
      <c r="Y113" s="23">
        <v>0</v>
      </c>
      <c r="Z113" s="84">
        <v>0</v>
      </c>
      <c r="AA113" s="84">
        <v>0</v>
      </c>
      <c r="AB113" s="83">
        <v>0</v>
      </c>
      <c r="AC113" s="83">
        <v>0</v>
      </c>
      <c r="AD113" s="84">
        <v>0</v>
      </c>
      <c r="AE113" s="84">
        <v>0</v>
      </c>
      <c r="AF113" s="23">
        <v>0</v>
      </c>
      <c r="AG113" s="23">
        <v>0</v>
      </c>
      <c r="AH113" s="24">
        <v>0</v>
      </c>
      <c r="AI113" s="24">
        <v>0</v>
      </c>
    </row>
    <row r="114" spans="1:35" x14ac:dyDescent="0.25">
      <c r="A114" s="31">
        <f t="shared" si="6"/>
        <v>10</v>
      </c>
      <c r="B114" s="105">
        <v>3836</v>
      </c>
      <c r="C114" s="100" t="str">
        <f>_xlfn.XLOOKUP(__xlnm._FilterDatabase_158[[#This Row],[SAPSA Number]],Table1[SAPSA number],Table1[Paid up])</f>
        <v>Y</v>
      </c>
      <c r="D114" s="39" t="str">
        <f>_xlfn.XLOOKUP(__xlnm._FilterDatabase_158[[#This Row],[SAPSA Number]],'DS Point summary'!A:A,'DS Point summary'!C:C)</f>
        <v>Deon</v>
      </c>
      <c r="E114" s="39" t="str">
        <f>_xlfn.XLOOKUP(__xlnm._FilterDatabase_158[[#This Row],[SAPSA Number]],'DS Point summary'!A:A,'DS Point summary'!D:D)</f>
        <v>Storm</v>
      </c>
      <c r="F114" s="28" t="str">
        <f>_xlfn.XLOOKUP(__xlnm._FilterDatabase_158[[#This Row],[SAPSA Number]],'DS Point summary'!A:A,'DS Point summary'!E:E)</f>
        <v>D</v>
      </c>
      <c r="G114" s="17" t="str">
        <f ca="1">_xlfn.XLOOKUP(__xlnm._FilterDatabase_158[[#This Row],[SAPSA Number]],'DS Point summary'!A:A,'DS Point summary'!F:F)</f>
        <v>SS</v>
      </c>
      <c r="H114" s="19">
        <f ca="1">_xlfn.XLOOKUP(__xlnm._FilterDatabase_158[[#This Row],[SAPSA Number]],'DS Point summary'!A:A,'DS Point summary'!G:G)</f>
        <v>67</v>
      </c>
      <c r="I114" s="19" t="s">
        <v>371</v>
      </c>
      <c r="J114" s="21">
        <f>(IF(L114&gt;0,1,0)+(IF(__xlnm._FilterDatabase_158[[#This Row],[Jan2]]&gt;0,1,0))+(IF(__xlnm._FilterDatabase_158[[#This Row],[Feb2]]&gt;0,1,0))+(IF(N114&gt;0,1,0))+(IF(P114&gt;0,1,0))+(IF(Q114&gt;0,1,0))+(IF(R114&gt;0,1,0))+(IF(T114&gt;0,1,0))+(IF(U114&gt;0,1,0))+(IF(V114&gt;0,1,0))+(IF(X114&gt;0,1,0))+(IF(Y114&gt;0,1,0))+(IF(Z114&gt;0,1,0))+(IF(AA114&gt;0,1,0))+(IF(AB114&gt;0,1,0))+(IF(AC114&gt;0,1,0))+(IF(AD114&gt;0,1,0))+(IF(AE114&gt;0,1,0))+(IF(AF114&gt;0,1,0))+(IF(AH114&gt;0,1,0))+(IF(AG114&gt;0,1,0))+(IF(__xlnm._FilterDatabase_158[[#This Row],[Apr2]]&gt;0,1,0)+(IF(__xlnm._FilterDatabase_158[[#This Row],[Jun2]]&gt;0,1,0))))</f>
        <v>0</v>
      </c>
      <c r="K114" s="22">
        <f t="shared" si="7"/>
        <v>0</v>
      </c>
      <c r="L114" s="23">
        <v>0</v>
      </c>
      <c r="M114" s="23">
        <v>0</v>
      </c>
      <c r="N114" s="24">
        <v>0</v>
      </c>
      <c r="O114" s="24">
        <v>0</v>
      </c>
      <c r="P114" s="23">
        <v>0</v>
      </c>
      <c r="Q114" s="23">
        <v>0</v>
      </c>
      <c r="R114" s="24">
        <v>0</v>
      </c>
      <c r="S114" s="24">
        <v>0</v>
      </c>
      <c r="T114" s="23">
        <v>0</v>
      </c>
      <c r="U114" s="23">
        <v>0</v>
      </c>
      <c r="V114" s="24">
        <v>0</v>
      </c>
      <c r="W114" s="24">
        <v>0</v>
      </c>
      <c r="X114" s="23">
        <v>0</v>
      </c>
      <c r="Y114" s="23">
        <v>0</v>
      </c>
      <c r="Z114" s="84">
        <v>0</v>
      </c>
      <c r="AA114" s="84">
        <v>0</v>
      </c>
      <c r="AB114" s="83">
        <v>0</v>
      </c>
      <c r="AC114" s="83">
        <v>0</v>
      </c>
      <c r="AD114" s="84">
        <v>0</v>
      </c>
      <c r="AE114" s="84">
        <v>0</v>
      </c>
      <c r="AF114" s="23">
        <v>0</v>
      </c>
      <c r="AG114" s="23">
        <v>0</v>
      </c>
      <c r="AH114" s="24">
        <v>0</v>
      </c>
      <c r="AI114" s="24">
        <v>0</v>
      </c>
    </row>
    <row r="115" spans="1:35" x14ac:dyDescent="0.25">
      <c r="A115" s="31">
        <f t="shared" si="6"/>
        <v>10</v>
      </c>
      <c r="B115" s="105">
        <v>4858</v>
      </c>
      <c r="C115" s="100" t="str">
        <f>_xlfn.XLOOKUP(__xlnm._FilterDatabase_158[[#This Row],[SAPSA Number]],Table1[SAPSA number],Table1[Paid up])</f>
        <v>Y</v>
      </c>
      <c r="D115" s="39" t="str">
        <f>_xlfn.XLOOKUP(__xlnm._FilterDatabase_158[[#This Row],[SAPSA Number]],'DS Point summary'!A:A,'DS Point summary'!C:C)</f>
        <v>Jacques</v>
      </c>
      <c r="E115" s="39" t="str">
        <f>_xlfn.XLOOKUP(__xlnm._FilterDatabase_158[[#This Row],[SAPSA Number]],'DS Point summary'!A:A,'DS Point summary'!D:D)</f>
        <v>Swanepoel</v>
      </c>
      <c r="F115" s="28" t="str">
        <f>_xlfn.XLOOKUP(__xlnm._FilterDatabase_158[[#This Row],[SAPSA Number]],'DS Point summary'!A:A,'DS Point summary'!E:E)</f>
        <v>J</v>
      </c>
      <c r="G115" s="17" t="str">
        <f ca="1">_xlfn.XLOOKUP(__xlnm._FilterDatabase_158[[#This Row],[SAPSA Number]],'DS Point summary'!A:A,'DS Point summary'!F:F)</f>
        <v xml:space="preserve"> </v>
      </c>
      <c r="H115" s="19">
        <f ca="1">_xlfn.XLOOKUP(__xlnm._FilterDatabase_158[[#This Row],[SAPSA Number]],'DS Point summary'!A:A,'DS Point summary'!G:G)</f>
        <v>30</v>
      </c>
      <c r="I115" s="19" t="s">
        <v>371</v>
      </c>
      <c r="J115" s="21">
        <f>(IF(L115&gt;0,1,0)+(IF(__xlnm._FilterDatabase_158[[#This Row],[Jan2]]&gt;0,1,0))+(IF(__xlnm._FilterDatabase_158[[#This Row],[Feb2]]&gt;0,1,0))+(IF(N115&gt;0,1,0))+(IF(P115&gt;0,1,0))+(IF(Q115&gt;0,1,0))+(IF(R115&gt;0,1,0))+(IF(T115&gt;0,1,0))+(IF(U115&gt;0,1,0))+(IF(V115&gt;0,1,0))+(IF(X115&gt;0,1,0))+(IF(Y115&gt;0,1,0))+(IF(Z115&gt;0,1,0))+(IF(AA115&gt;0,1,0))+(IF(AB115&gt;0,1,0))+(IF(AC115&gt;0,1,0))+(IF(AD115&gt;0,1,0))+(IF(AE115&gt;0,1,0))+(IF(AF115&gt;0,1,0))+(IF(AH115&gt;0,1,0))+(IF(AG115&gt;0,1,0))+(IF(__xlnm._FilterDatabase_158[[#This Row],[Apr2]]&gt;0,1,0)+(IF(__xlnm._FilterDatabase_158[[#This Row],[Jun2]]&gt;0,1,0))))</f>
        <v>1</v>
      </c>
      <c r="K115" s="22">
        <f t="shared" si="7"/>
        <v>0</v>
      </c>
      <c r="L115" s="23">
        <v>0</v>
      </c>
      <c r="M115" s="23">
        <v>0</v>
      </c>
      <c r="N115" s="24">
        <v>0</v>
      </c>
      <c r="O115" s="24">
        <v>0</v>
      </c>
      <c r="P115" s="23">
        <v>0</v>
      </c>
      <c r="Q115" s="23">
        <v>0</v>
      </c>
      <c r="R115" s="24">
        <v>0</v>
      </c>
      <c r="S115" s="24">
        <v>0</v>
      </c>
      <c r="T115" s="23">
        <v>0</v>
      </c>
      <c r="U115" s="23">
        <v>0</v>
      </c>
      <c r="V115" s="24">
        <v>0</v>
      </c>
      <c r="W115" s="24">
        <v>0</v>
      </c>
      <c r="X115" s="23">
        <v>0</v>
      </c>
      <c r="Y115" s="23">
        <v>0</v>
      </c>
      <c r="Z115" s="84">
        <v>0</v>
      </c>
      <c r="AA115" s="84">
        <v>0</v>
      </c>
      <c r="AB115" s="83">
        <v>0</v>
      </c>
      <c r="AC115" s="83">
        <v>0</v>
      </c>
      <c r="AD115" s="84">
        <v>0</v>
      </c>
      <c r="AE115" s="84">
        <v>0</v>
      </c>
      <c r="AF115" s="23">
        <v>0</v>
      </c>
      <c r="AG115" s="23">
        <v>0</v>
      </c>
      <c r="AH115" s="24">
        <v>75.636399999999995</v>
      </c>
      <c r="AI115" s="24">
        <v>0</v>
      </c>
    </row>
    <row r="116" spans="1:35" x14ac:dyDescent="0.25">
      <c r="A116" s="31">
        <f t="shared" si="6"/>
        <v>10</v>
      </c>
      <c r="B116" s="105">
        <v>6797</v>
      </c>
      <c r="C116" s="100" t="str">
        <f>_xlfn.XLOOKUP(__xlnm._FilterDatabase_158[[#This Row],[SAPSA Number]],Table1[SAPSA number],Table1[Paid up])</f>
        <v>Y</v>
      </c>
      <c r="D116" s="39" t="str">
        <f>_xlfn.XLOOKUP(__xlnm._FilterDatabase_158[[#This Row],[SAPSA Number]],'DS Point summary'!A:A,'DS Point summary'!C:C)</f>
        <v>Johann Andries</v>
      </c>
      <c r="E116" s="39" t="str">
        <f>_xlfn.XLOOKUP(__xlnm._FilterDatabase_158[[#This Row],[SAPSA Number]],'DS Point summary'!A:A,'DS Point summary'!D:D)</f>
        <v>Swart</v>
      </c>
      <c r="F116" s="28" t="str">
        <f>_xlfn.XLOOKUP(__xlnm._FilterDatabase_158[[#This Row],[SAPSA Number]],'DS Point summary'!A:A,'DS Point summary'!E:E)</f>
        <v>JA</v>
      </c>
      <c r="G116" s="17">
        <f>_xlfn.XLOOKUP(__xlnm._FilterDatabase_158[[#This Row],[SAPSA Number]],'DS Point summary'!A:A,'DS Point summary'!F:F)</f>
        <v>0</v>
      </c>
      <c r="H116" s="19">
        <f ca="1">_xlfn.XLOOKUP(__xlnm._FilterDatabase_158[[#This Row],[SAPSA Number]],'DS Point summary'!A:A,'DS Point summary'!G:G)</f>
        <v>23</v>
      </c>
      <c r="I116" s="19" t="s">
        <v>371</v>
      </c>
      <c r="J116" s="21">
        <f>(IF(L116&gt;0,1,0)+(IF(__xlnm._FilterDatabase_158[[#This Row],[Jan2]]&gt;0,1,0))+(IF(__xlnm._FilterDatabase_158[[#This Row],[Feb2]]&gt;0,1,0))+(IF(N116&gt;0,1,0))+(IF(P116&gt;0,1,0))+(IF(Q116&gt;0,1,0))+(IF(R116&gt;0,1,0))+(IF(T116&gt;0,1,0))+(IF(U116&gt;0,1,0))+(IF(V116&gt;0,1,0))+(IF(X116&gt;0,1,0))+(IF(Y116&gt;0,1,0))+(IF(Z116&gt;0,1,0))+(IF(AA116&gt;0,1,0))+(IF(AB116&gt;0,1,0))+(IF(AC116&gt;0,1,0))+(IF(AD116&gt;0,1,0))+(IF(AE116&gt;0,1,0))+(IF(AF116&gt;0,1,0))+(IF(AH116&gt;0,1,0))+(IF(AG116&gt;0,1,0))+(IF(__xlnm._FilterDatabase_158[[#This Row],[Apr2]]&gt;0,1,0)+(IF(__xlnm._FilterDatabase_158[[#This Row],[Jun2]]&gt;0,1,0))))</f>
        <v>0</v>
      </c>
      <c r="K116" s="22">
        <f t="shared" si="7"/>
        <v>0</v>
      </c>
      <c r="L116" s="23">
        <v>0</v>
      </c>
      <c r="M116" s="23">
        <v>0</v>
      </c>
      <c r="N116" s="24">
        <v>0</v>
      </c>
      <c r="O116" s="24">
        <v>0</v>
      </c>
      <c r="P116" s="23">
        <v>0</v>
      </c>
      <c r="Q116" s="23">
        <v>0</v>
      </c>
      <c r="R116" s="24">
        <v>0</v>
      </c>
      <c r="S116" s="24">
        <v>0</v>
      </c>
      <c r="T116" s="23">
        <v>0</v>
      </c>
      <c r="U116" s="23">
        <v>0</v>
      </c>
      <c r="V116" s="24">
        <v>0</v>
      </c>
      <c r="W116" s="24">
        <v>0</v>
      </c>
      <c r="X116" s="23">
        <v>0</v>
      </c>
      <c r="Y116" s="23">
        <v>0</v>
      </c>
      <c r="Z116" s="84">
        <v>0</v>
      </c>
      <c r="AA116" s="84">
        <v>0</v>
      </c>
      <c r="AB116" s="83">
        <v>0</v>
      </c>
      <c r="AC116" s="83">
        <v>0</v>
      </c>
      <c r="AD116" s="84">
        <v>0</v>
      </c>
      <c r="AE116" s="84">
        <v>0</v>
      </c>
      <c r="AF116" s="23">
        <v>0</v>
      </c>
      <c r="AG116" s="23">
        <v>0</v>
      </c>
      <c r="AH116" s="24">
        <v>0</v>
      </c>
      <c r="AI116" s="24">
        <v>0</v>
      </c>
    </row>
    <row r="117" spans="1:35" x14ac:dyDescent="0.25">
      <c r="A117" s="31">
        <f t="shared" si="6"/>
        <v>10</v>
      </c>
      <c r="B117" s="105">
        <v>807</v>
      </c>
      <c r="C117" s="100" t="str">
        <f>_xlfn.XLOOKUP(__xlnm._FilterDatabase_158[[#This Row],[SAPSA Number]],Table1[SAPSA number],Table1[Paid up])</f>
        <v>Y</v>
      </c>
      <c r="D117" s="39" t="str">
        <f>_xlfn.XLOOKUP(__xlnm._FilterDatabase_158[[#This Row],[SAPSA Number]],'DS Point summary'!A:A,'DS Point summary'!C:C)</f>
        <v>Frederik Christoffel</v>
      </c>
      <c r="E117" s="39" t="str">
        <f>_xlfn.XLOOKUP(__xlnm._FilterDatabase_158[[#This Row],[SAPSA Number]],'DS Point summary'!A:A,'DS Point summary'!D:D)</f>
        <v>Truter</v>
      </c>
      <c r="F117" s="28" t="str">
        <f>_xlfn.XLOOKUP(__xlnm._FilterDatabase_158[[#This Row],[SAPSA Number]],'DS Point summary'!A:A,'DS Point summary'!E:E)</f>
        <v>FC</v>
      </c>
      <c r="G117" s="17" t="str">
        <f ca="1">_xlfn.XLOOKUP(__xlnm._FilterDatabase_158[[#This Row],[SAPSA Number]],'DS Point summary'!A:A,'DS Point summary'!F:F)</f>
        <v xml:space="preserve"> </v>
      </c>
      <c r="H117" s="19">
        <f ca="1">_xlfn.XLOOKUP(__xlnm._FilterDatabase_158[[#This Row],[SAPSA Number]],'DS Point summary'!A:A,'DS Point summary'!G:G)</f>
        <v>22</v>
      </c>
      <c r="I117" s="19" t="s">
        <v>371</v>
      </c>
      <c r="J117" s="21">
        <f>(IF(L117&gt;0,1,0)+(IF(__xlnm._FilterDatabase_158[[#This Row],[Jan2]]&gt;0,1,0))+(IF(__xlnm._FilterDatabase_158[[#This Row],[Feb2]]&gt;0,1,0))+(IF(N117&gt;0,1,0))+(IF(P117&gt;0,1,0))+(IF(Q117&gt;0,1,0))+(IF(R117&gt;0,1,0))+(IF(T117&gt;0,1,0))+(IF(U117&gt;0,1,0))+(IF(V117&gt;0,1,0))+(IF(X117&gt;0,1,0))+(IF(Y117&gt;0,1,0))+(IF(Z117&gt;0,1,0))+(IF(AA117&gt;0,1,0))+(IF(AB117&gt;0,1,0))+(IF(AC117&gt;0,1,0))+(IF(AD117&gt;0,1,0))+(IF(AE117&gt;0,1,0))+(IF(AF117&gt;0,1,0))+(IF(AH117&gt;0,1,0))+(IF(AG117&gt;0,1,0))+(IF(__xlnm._FilterDatabase_158[[#This Row],[Apr2]]&gt;0,1,0)+(IF(__xlnm._FilterDatabase_158[[#This Row],[Jun2]]&gt;0,1,0))))</f>
        <v>0</v>
      </c>
      <c r="K117" s="22">
        <f t="shared" si="7"/>
        <v>0</v>
      </c>
      <c r="L117" s="23">
        <v>0</v>
      </c>
      <c r="M117" s="23">
        <v>0</v>
      </c>
      <c r="N117" s="24">
        <v>0</v>
      </c>
      <c r="O117" s="24">
        <v>0</v>
      </c>
      <c r="P117" s="23">
        <v>0</v>
      </c>
      <c r="Q117" s="23">
        <v>0</v>
      </c>
      <c r="R117" s="24">
        <v>0</v>
      </c>
      <c r="S117" s="24">
        <v>0</v>
      </c>
      <c r="T117" s="23">
        <v>0</v>
      </c>
      <c r="U117" s="23">
        <v>0</v>
      </c>
      <c r="V117" s="24">
        <v>0</v>
      </c>
      <c r="W117" s="24">
        <v>0</v>
      </c>
      <c r="X117" s="23">
        <v>0</v>
      </c>
      <c r="Y117" s="23">
        <v>0</v>
      </c>
      <c r="Z117" s="84">
        <v>0</v>
      </c>
      <c r="AA117" s="84">
        <v>0</v>
      </c>
      <c r="AB117" s="83">
        <v>0</v>
      </c>
      <c r="AC117" s="83">
        <v>0</v>
      </c>
      <c r="AD117" s="84">
        <v>0</v>
      </c>
      <c r="AE117" s="84">
        <v>0</v>
      </c>
      <c r="AF117" s="23">
        <v>0</v>
      </c>
      <c r="AG117" s="23">
        <v>0</v>
      </c>
      <c r="AH117" s="24">
        <v>0</v>
      </c>
      <c r="AI117" s="24">
        <v>0</v>
      </c>
    </row>
    <row r="118" spans="1:35" x14ac:dyDescent="0.25">
      <c r="A118" s="31">
        <f t="shared" si="6"/>
        <v>10</v>
      </c>
      <c r="B118" s="105">
        <v>1113</v>
      </c>
      <c r="C118" s="100" t="str">
        <f>_xlfn.XLOOKUP(__xlnm._FilterDatabase_158[[#This Row],[SAPSA Number]],Table1[SAPSA number],Table1[Paid up])</f>
        <v>Y</v>
      </c>
      <c r="D118" s="39" t="str">
        <f>_xlfn.XLOOKUP(__xlnm._FilterDatabase_158[[#This Row],[SAPSA Number]],'DS Point summary'!A:A,'DS Point summary'!C:C)</f>
        <v>Frik</v>
      </c>
      <c r="E118" s="39" t="str">
        <f>_xlfn.XLOOKUP(__xlnm._FilterDatabase_158[[#This Row],[SAPSA Number]],'DS Point summary'!A:A,'DS Point summary'!D:D)</f>
        <v>Truter</v>
      </c>
      <c r="F118" s="28" t="str">
        <f>_xlfn.XLOOKUP(__xlnm._FilterDatabase_158[[#This Row],[SAPSA Number]],'DS Point summary'!A:A,'DS Point summary'!E:E)</f>
        <v>FC</v>
      </c>
      <c r="G118" s="17" t="str">
        <f ca="1">_xlfn.XLOOKUP(__xlnm._FilterDatabase_158[[#This Row],[SAPSA Number]],'DS Point summary'!A:A,'DS Point summary'!F:F)</f>
        <v>SS</v>
      </c>
      <c r="H118" s="19">
        <f ca="1">_xlfn.XLOOKUP(__xlnm._FilterDatabase_158[[#This Row],[SAPSA Number]],'DS Point summary'!A:A,'DS Point summary'!G:G)</f>
        <v>60</v>
      </c>
      <c r="I118" s="19" t="s">
        <v>371</v>
      </c>
      <c r="J118" s="21">
        <f>(IF(L118&gt;0,1,0)+(IF(__xlnm._FilterDatabase_158[[#This Row],[Jan2]]&gt;0,1,0))+(IF(__xlnm._FilterDatabase_158[[#This Row],[Feb2]]&gt;0,1,0))+(IF(N118&gt;0,1,0))+(IF(P118&gt;0,1,0))+(IF(Q118&gt;0,1,0))+(IF(R118&gt;0,1,0))+(IF(T118&gt;0,1,0))+(IF(U118&gt;0,1,0))+(IF(V118&gt;0,1,0))+(IF(X118&gt;0,1,0))+(IF(Y118&gt;0,1,0))+(IF(Z118&gt;0,1,0))+(IF(AA118&gt;0,1,0))+(IF(AB118&gt;0,1,0))+(IF(AC118&gt;0,1,0))+(IF(AD118&gt;0,1,0))+(IF(AE118&gt;0,1,0))+(IF(AF118&gt;0,1,0))+(IF(AH118&gt;0,1,0))+(IF(AG118&gt;0,1,0))+(IF(__xlnm._FilterDatabase_158[[#This Row],[Apr2]]&gt;0,1,0)+(IF(__xlnm._FilterDatabase_158[[#This Row],[Jun2]]&gt;0,1,0))))</f>
        <v>0</v>
      </c>
      <c r="K118" s="22">
        <f t="shared" si="7"/>
        <v>0</v>
      </c>
      <c r="L118" s="23">
        <v>0</v>
      </c>
      <c r="M118" s="23">
        <v>0</v>
      </c>
      <c r="N118" s="24">
        <v>0</v>
      </c>
      <c r="O118" s="24">
        <v>0</v>
      </c>
      <c r="P118" s="23">
        <v>0</v>
      </c>
      <c r="Q118" s="23">
        <v>0</v>
      </c>
      <c r="R118" s="24">
        <v>0</v>
      </c>
      <c r="S118" s="24">
        <v>0</v>
      </c>
      <c r="T118" s="23">
        <v>0</v>
      </c>
      <c r="U118" s="23">
        <v>0</v>
      </c>
      <c r="V118" s="24">
        <v>0</v>
      </c>
      <c r="W118" s="24">
        <v>0</v>
      </c>
      <c r="X118" s="23">
        <v>0</v>
      </c>
      <c r="Y118" s="23">
        <v>0</v>
      </c>
      <c r="Z118" s="84">
        <v>0</v>
      </c>
      <c r="AA118" s="84">
        <v>0</v>
      </c>
      <c r="AB118" s="83">
        <v>0</v>
      </c>
      <c r="AC118" s="83">
        <v>0</v>
      </c>
      <c r="AD118" s="84">
        <v>0</v>
      </c>
      <c r="AE118" s="84">
        <v>0</v>
      </c>
      <c r="AF118" s="23">
        <v>0</v>
      </c>
      <c r="AG118" s="23">
        <v>0</v>
      </c>
      <c r="AH118" s="24">
        <v>0</v>
      </c>
      <c r="AI118" s="24">
        <v>0</v>
      </c>
    </row>
    <row r="119" spans="1:35" x14ac:dyDescent="0.25">
      <c r="A119" s="31">
        <f t="shared" si="6"/>
        <v>10</v>
      </c>
      <c r="B119" s="105">
        <v>4672</v>
      </c>
      <c r="C119" s="100" t="str">
        <f>_xlfn.XLOOKUP(__xlnm._FilterDatabase_158[[#This Row],[SAPSA Number]],Table1[SAPSA number],Table1[Paid up])</f>
        <v>Y</v>
      </c>
      <c r="D119" s="39" t="str">
        <f>_xlfn.XLOOKUP(__xlnm._FilterDatabase_158[[#This Row],[SAPSA Number]],'DS Point summary'!A:A,'DS Point summary'!C:C)</f>
        <v>Frederick John</v>
      </c>
      <c r="E119" s="39" t="str">
        <f>_xlfn.XLOOKUP(__xlnm._FilterDatabase_158[[#This Row],[SAPSA Number]],'DS Point summary'!A:A,'DS Point summary'!D:D)</f>
        <v>Turnbull</v>
      </c>
      <c r="F119" s="28" t="str">
        <f>_xlfn.XLOOKUP(__xlnm._FilterDatabase_158[[#This Row],[SAPSA Number]],'DS Point summary'!A:A,'DS Point summary'!E:E)</f>
        <v>FJ</v>
      </c>
      <c r="G119" s="17" t="str">
        <f ca="1">_xlfn.XLOOKUP(__xlnm._FilterDatabase_158[[#This Row],[SAPSA Number]],'DS Point summary'!A:A,'DS Point summary'!F:F)</f>
        <v>S</v>
      </c>
      <c r="H119" s="19">
        <f ca="1">_xlfn.XLOOKUP(__xlnm._FilterDatabase_158[[#This Row],[SAPSA Number]],'DS Point summary'!A:A,'DS Point summary'!G:G)</f>
        <v>59</v>
      </c>
      <c r="I119" s="19" t="s">
        <v>371</v>
      </c>
      <c r="J119" s="21">
        <f>(IF(L119&gt;0,1,0)+(IF(__xlnm._FilterDatabase_158[[#This Row],[Jan2]]&gt;0,1,0))+(IF(__xlnm._FilterDatabase_158[[#This Row],[Feb2]]&gt;0,1,0))+(IF(N119&gt;0,1,0))+(IF(P119&gt;0,1,0))+(IF(Q119&gt;0,1,0))+(IF(R119&gt;0,1,0))+(IF(T119&gt;0,1,0))+(IF(U119&gt;0,1,0))+(IF(V119&gt;0,1,0))+(IF(X119&gt;0,1,0))+(IF(Y119&gt;0,1,0))+(IF(Z119&gt;0,1,0))+(IF(AA119&gt;0,1,0))+(IF(AB119&gt;0,1,0))+(IF(AC119&gt;0,1,0))+(IF(AD119&gt;0,1,0))+(IF(AE119&gt;0,1,0))+(IF(AF119&gt;0,1,0))+(IF(AH119&gt;0,1,0))+(IF(AG119&gt;0,1,0))+(IF(__xlnm._FilterDatabase_158[[#This Row],[Apr2]]&gt;0,1,0)+(IF(__xlnm._FilterDatabase_158[[#This Row],[Jun2]]&gt;0,1,0))))</f>
        <v>0</v>
      </c>
      <c r="K119" s="22">
        <f t="shared" si="7"/>
        <v>0</v>
      </c>
      <c r="L119" s="23">
        <v>0</v>
      </c>
      <c r="M119" s="23">
        <v>0</v>
      </c>
      <c r="N119" s="24">
        <v>0</v>
      </c>
      <c r="O119" s="24">
        <v>0</v>
      </c>
      <c r="P119" s="23">
        <v>0</v>
      </c>
      <c r="Q119" s="23">
        <v>0</v>
      </c>
      <c r="R119" s="24">
        <v>0</v>
      </c>
      <c r="S119" s="24">
        <v>0</v>
      </c>
      <c r="T119" s="23">
        <v>0</v>
      </c>
      <c r="U119" s="23">
        <v>0</v>
      </c>
      <c r="V119" s="24">
        <v>0</v>
      </c>
      <c r="W119" s="24">
        <v>0</v>
      </c>
      <c r="X119" s="23">
        <v>0</v>
      </c>
      <c r="Y119" s="23">
        <v>0</v>
      </c>
      <c r="Z119" s="84">
        <v>0</v>
      </c>
      <c r="AA119" s="84">
        <v>0</v>
      </c>
      <c r="AB119" s="83">
        <v>0</v>
      </c>
      <c r="AC119" s="83">
        <v>0</v>
      </c>
      <c r="AD119" s="84">
        <v>0</v>
      </c>
      <c r="AE119" s="84">
        <v>0</v>
      </c>
      <c r="AF119" s="23">
        <v>0</v>
      </c>
      <c r="AG119" s="23">
        <v>0</v>
      </c>
      <c r="AH119" s="24">
        <v>0</v>
      </c>
      <c r="AI119" s="24">
        <v>0</v>
      </c>
    </row>
    <row r="120" spans="1:35" x14ac:dyDescent="0.25">
      <c r="A120" s="31">
        <f t="shared" si="6"/>
        <v>10</v>
      </c>
      <c r="B120" s="105">
        <v>1547</v>
      </c>
      <c r="C120" s="100" t="str">
        <f>_xlfn.XLOOKUP(__xlnm._FilterDatabase_158[[#This Row],[SAPSA Number]],Table1[SAPSA number],Table1[Paid up])</f>
        <v>Y</v>
      </c>
      <c r="D120" s="39" t="str">
        <f>_xlfn.XLOOKUP(__xlnm._FilterDatabase_158[[#This Row],[SAPSA Number]],'DS Point summary'!A:A,'DS Point summary'!C:C)</f>
        <v>Marius Frans</v>
      </c>
      <c r="E120" s="39" t="str">
        <f>_xlfn.XLOOKUP(__xlnm._FilterDatabase_158[[#This Row],[SAPSA Number]],'DS Point summary'!A:A,'DS Point summary'!D:D)</f>
        <v>van Biljon</v>
      </c>
      <c r="F120" s="28" t="str">
        <f>_xlfn.XLOOKUP(__xlnm._FilterDatabase_158[[#This Row],[SAPSA Number]],'DS Point summary'!A:A,'DS Point summary'!E:E)</f>
        <v>MF</v>
      </c>
      <c r="G120" s="17" t="str">
        <f ca="1">_xlfn.XLOOKUP(__xlnm._FilterDatabase_158[[#This Row],[SAPSA Number]],'DS Point summary'!A:A,'DS Point summary'!F:F)</f>
        <v>S</v>
      </c>
      <c r="H120" s="19">
        <f ca="1">_xlfn.XLOOKUP(__xlnm._FilterDatabase_158[[#This Row],[SAPSA Number]],'DS Point summary'!A:A,'DS Point summary'!G:G)</f>
        <v>52</v>
      </c>
      <c r="I120" s="19" t="s">
        <v>371</v>
      </c>
      <c r="J120" s="21">
        <f>(IF(L120&gt;0,1,0)+(IF(__xlnm._FilterDatabase_158[[#This Row],[Jan2]]&gt;0,1,0))+(IF(__xlnm._FilterDatabase_158[[#This Row],[Feb2]]&gt;0,1,0))+(IF(N120&gt;0,1,0))+(IF(P120&gt;0,1,0))+(IF(Q120&gt;0,1,0))+(IF(R120&gt;0,1,0))+(IF(T120&gt;0,1,0))+(IF(U120&gt;0,1,0))+(IF(V120&gt;0,1,0))+(IF(X120&gt;0,1,0))+(IF(Y120&gt;0,1,0))+(IF(Z120&gt;0,1,0))+(IF(AA120&gt;0,1,0))+(IF(AB120&gt;0,1,0))+(IF(AC120&gt;0,1,0))+(IF(AD120&gt;0,1,0))+(IF(AE120&gt;0,1,0))+(IF(AF120&gt;0,1,0))+(IF(AH120&gt;0,1,0))+(IF(AG120&gt;0,1,0))+(IF(__xlnm._FilterDatabase_158[[#This Row],[Apr2]]&gt;0,1,0)+(IF(__xlnm._FilterDatabase_158[[#This Row],[Jun2]]&gt;0,1,0))))</f>
        <v>0</v>
      </c>
      <c r="K120" s="22">
        <f t="shared" si="7"/>
        <v>0</v>
      </c>
      <c r="L120" s="23">
        <v>0</v>
      </c>
      <c r="M120" s="23">
        <v>0</v>
      </c>
      <c r="N120" s="24">
        <v>0</v>
      </c>
      <c r="O120" s="24">
        <v>0</v>
      </c>
      <c r="P120" s="23">
        <v>0</v>
      </c>
      <c r="Q120" s="23">
        <v>0</v>
      </c>
      <c r="R120" s="24">
        <v>0</v>
      </c>
      <c r="S120" s="24">
        <v>0</v>
      </c>
      <c r="T120" s="23">
        <v>0</v>
      </c>
      <c r="U120" s="23">
        <v>0</v>
      </c>
      <c r="V120" s="24">
        <v>0</v>
      </c>
      <c r="W120" s="24">
        <v>0</v>
      </c>
      <c r="X120" s="23">
        <v>0</v>
      </c>
      <c r="Y120" s="23">
        <v>0</v>
      </c>
      <c r="Z120" s="84">
        <v>0</v>
      </c>
      <c r="AA120" s="84">
        <v>0</v>
      </c>
      <c r="AB120" s="83">
        <v>0</v>
      </c>
      <c r="AC120" s="83">
        <v>0</v>
      </c>
      <c r="AD120" s="84">
        <v>0</v>
      </c>
      <c r="AE120" s="84">
        <v>0</v>
      </c>
      <c r="AF120" s="23">
        <v>0</v>
      </c>
      <c r="AG120" s="23">
        <v>0</v>
      </c>
      <c r="AH120" s="24">
        <v>0</v>
      </c>
      <c r="AI120" s="24">
        <v>0</v>
      </c>
    </row>
    <row r="121" spans="1:35" x14ac:dyDescent="0.25">
      <c r="A121" s="31">
        <f t="shared" si="6"/>
        <v>10</v>
      </c>
      <c r="B121" s="105">
        <v>1931</v>
      </c>
      <c r="C121" s="100" t="str">
        <f>_xlfn.XLOOKUP(__xlnm._FilterDatabase_158[[#This Row],[SAPSA Number]],Table1[SAPSA number],Table1[Paid up])</f>
        <v>Y</v>
      </c>
      <c r="D121" s="39" t="str">
        <f>_xlfn.XLOOKUP(__xlnm._FilterDatabase_158[[#This Row],[SAPSA Number]],'DS Point summary'!A:A,'DS Point summary'!C:C)</f>
        <v>Sylvia</v>
      </c>
      <c r="E121" s="39" t="str">
        <f>_xlfn.XLOOKUP(__xlnm._FilterDatabase_158[[#This Row],[SAPSA Number]],'DS Point summary'!A:A,'DS Point summary'!D:D)</f>
        <v>Van der Neut</v>
      </c>
      <c r="F121" s="28" t="str">
        <f>_xlfn.XLOOKUP(__xlnm._FilterDatabase_158[[#This Row],[SAPSA Number]],'DS Point summary'!A:A,'DS Point summary'!E:E)</f>
        <v>S</v>
      </c>
      <c r="G121" s="17" t="str">
        <f>_xlfn.XLOOKUP(__xlnm._FilterDatabase_158[[#This Row],[SAPSA Number]],'DS Point summary'!A:A,'DS Point summary'!F:F)</f>
        <v>Lady</v>
      </c>
      <c r="H121" s="19">
        <f ca="1">_xlfn.XLOOKUP(__xlnm._FilterDatabase_158[[#This Row],[SAPSA Number]],'DS Point summary'!A:A,'DS Point summary'!G:G)</f>
        <v>55</v>
      </c>
      <c r="I121" s="19" t="s">
        <v>371</v>
      </c>
      <c r="J121" s="21">
        <f>(IF(L121&gt;0,1,0)+(IF(__xlnm._FilterDatabase_158[[#This Row],[Jan2]]&gt;0,1,0))+(IF(__xlnm._FilterDatabase_158[[#This Row],[Feb2]]&gt;0,1,0))+(IF(N121&gt;0,1,0))+(IF(P121&gt;0,1,0))+(IF(Q121&gt;0,1,0))+(IF(R121&gt;0,1,0))+(IF(T121&gt;0,1,0))+(IF(U121&gt;0,1,0))+(IF(V121&gt;0,1,0))+(IF(X121&gt;0,1,0))+(IF(Y121&gt;0,1,0))+(IF(Z121&gt;0,1,0))+(IF(AA121&gt;0,1,0))+(IF(AB121&gt;0,1,0))+(IF(AC121&gt;0,1,0))+(IF(AD121&gt;0,1,0))+(IF(AE121&gt;0,1,0))+(IF(AF121&gt;0,1,0))+(IF(AH121&gt;0,1,0))+(IF(AG121&gt;0,1,0))+(IF(__xlnm._FilterDatabase_158[[#This Row],[Apr2]]&gt;0,1,0)+(IF(__xlnm._FilterDatabase_158[[#This Row],[Jun2]]&gt;0,1,0))))</f>
        <v>0</v>
      </c>
      <c r="K121" s="22">
        <f t="shared" si="7"/>
        <v>0</v>
      </c>
      <c r="L121" s="23">
        <v>0</v>
      </c>
      <c r="M121" s="23">
        <v>0</v>
      </c>
      <c r="N121" s="24">
        <v>0</v>
      </c>
      <c r="O121" s="24">
        <v>0</v>
      </c>
      <c r="P121" s="23">
        <v>0</v>
      </c>
      <c r="Q121" s="23">
        <v>0</v>
      </c>
      <c r="R121" s="24">
        <v>0</v>
      </c>
      <c r="S121" s="24">
        <v>0</v>
      </c>
      <c r="T121" s="23">
        <v>0</v>
      </c>
      <c r="U121" s="23">
        <v>0</v>
      </c>
      <c r="V121" s="24">
        <v>0</v>
      </c>
      <c r="W121" s="24">
        <v>0</v>
      </c>
      <c r="X121" s="23">
        <v>0</v>
      </c>
      <c r="Y121" s="23">
        <v>0</v>
      </c>
      <c r="Z121" s="84">
        <v>0</v>
      </c>
      <c r="AA121" s="84">
        <v>0</v>
      </c>
      <c r="AB121" s="83">
        <v>0</v>
      </c>
      <c r="AC121" s="83">
        <v>0</v>
      </c>
      <c r="AD121" s="84">
        <v>0</v>
      </c>
      <c r="AE121" s="84">
        <v>0</v>
      </c>
      <c r="AF121" s="23">
        <v>0</v>
      </c>
      <c r="AG121" s="23">
        <v>0</v>
      </c>
      <c r="AH121" s="24">
        <v>0</v>
      </c>
      <c r="AI121" s="24">
        <v>0</v>
      </c>
    </row>
    <row r="122" spans="1:35" x14ac:dyDescent="0.25">
      <c r="A122" s="31">
        <f t="shared" si="6"/>
        <v>10</v>
      </c>
      <c r="B122" s="108">
        <v>4711</v>
      </c>
      <c r="C122" s="100" t="str">
        <f>_xlfn.XLOOKUP(__xlnm._FilterDatabase_158[[#This Row],[SAPSA Number]],Table1[SAPSA number],Table1[Paid up])</f>
        <v>Y</v>
      </c>
      <c r="D122" s="39" t="str">
        <f>_xlfn.XLOOKUP(__xlnm._FilterDatabase_158[[#This Row],[SAPSA Number]],'DS Point summary'!A:A,'DS Point summary'!C:C)</f>
        <v>Dirk</v>
      </c>
      <c r="E122" s="39" t="str">
        <f>_xlfn.XLOOKUP(__xlnm._FilterDatabase_158[[#This Row],[SAPSA Number]],'DS Point summary'!A:A,'DS Point summary'!D:D)</f>
        <v>van der Walt</v>
      </c>
      <c r="F122" s="28" t="str">
        <f>_xlfn.XLOOKUP(__xlnm._FilterDatabase_158[[#This Row],[SAPSA Number]],'DS Point summary'!A:A,'DS Point summary'!E:E)</f>
        <v>D</v>
      </c>
      <c r="G122" s="17" t="str">
        <f ca="1">_xlfn.XLOOKUP(__xlnm._FilterDatabase_158[[#This Row],[SAPSA Number]],'DS Point summary'!A:A,'DS Point summary'!F:F)</f>
        <v xml:space="preserve"> </v>
      </c>
      <c r="H122" s="19">
        <f>_xlfn.XLOOKUP(__xlnm._FilterDatabase_158[[#This Row],[SAPSA Number]],'DS Point summary'!A:A,'DS Point summary'!G:G)</f>
        <v>0</v>
      </c>
      <c r="I122" s="19" t="s">
        <v>371</v>
      </c>
      <c r="J122" s="21">
        <f>(IF(L122&gt;0,1,0)+(IF(__xlnm._FilterDatabase_158[[#This Row],[Jan2]]&gt;0,1,0))+(IF(__xlnm._FilterDatabase_158[[#This Row],[Feb2]]&gt;0,1,0))+(IF(N122&gt;0,1,0))+(IF(P122&gt;0,1,0))+(IF(Q122&gt;0,1,0))+(IF(R122&gt;0,1,0))+(IF(T122&gt;0,1,0))+(IF(U122&gt;0,1,0))+(IF(V122&gt;0,1,0))+(IF(X122&gt;0,1,0))+(IF(Y122&gt;0,1,0))+(IF(Z122&gt;0,1,0))+(IF(AA122&gt;0,1,0))+(IF(AB122&gt;0,1,0))+(IF(AC122&gt;0,1,0))+(IF(AD122&gt;0,1,0))+(IF(AE122&gt;0,1,0))+(IF(AF122&gt;0,1,0))+(IF(AH122&gt;0,1,0))+(IF(AG122&gt;0,1,0))+(IF(__xlnm._FilterDatabase_158[[#This Row],[Apr2]]&gt;0,1,0)+(IF(__xlnm._FilterDatabase_158[[#This Row],[Jun2]]&gt;0,1,0))))</f>
        <v>0</v>
      </c>
      <c r="K122" s="22">
        <f t="shared" si="7"/>
        <v>0</v>
      </c>
      <c r="L122" s="23">
        <v>0</v>
      </c>
      <c r="M122" s="23">
        <v>0</v>
      </c>
      <c r="N122" s="24">
        <v>0</v>
      </c>
      <c r="O122" s="24">
        <v>0</v>
      </c>
      <c r="P122" s="23">
        <v>0</v>
      </c>
      <c r="Q122" s="23">
        <v>0</v>
      </c>
      <c r="R122" s="24">
        <v>0</v>
      </c>
      <c r="S122" s="24">
        <v>0</v>
      </c>
      <c r="T122" s="23">
        <v>0</v>
      </c>
      <c r="U122" s="23">
        <v>0</v>
      </c>
      <c r="V122" s="24">
        <v>0</v>
      </c>
      <c r="W122" s="24">
        <v>0</v>
      </c>
      <c r="X122" s="23">
        <v>0</v>
      </c>
      <c r="Y122" s="23">
        <v>0</v>
      </c>
      <c r="Z122" s="84">
        <v>0</v>
      </c>
      <c r="AA122" s="84">
        <v>0</v>
      </c>
      <c r="AB122" s="83">
        <v>0</v>
      </c>
      <c r="AC122" s="83">
        <v>0</v>
      </c>
      <c r="AD122" s="84">
        <v>0</v>
      </c>
      <c r="AE122" s="84">
        <v>0</v>
      </c>
      <c r="AF122" s="23">
        <v>0</v>
      </c>
      <c r="AG122" s="23">
        <v>0</v>
      </c>
      <c r="AH122" s="24">
        <v>0</v>
      </c>
      <c r="AI122" s="24">
        <v>0</v>
      </c>
    </row>
    <row r="123" spans="1:35" x14ac:dyDescent="0.25">
      <c r="A123" s="31">
        <f t="shared" si="6"/>
        <v>10</v>
      </c>
      <c r="B123" s="105">
        <v>7028</v>
      </c>
      <c r="C123" s="100" t="str">
        <f>_xlfn.XLOOKUP(__xlnm._FilterDatabase_158[[#This Row],[SAPSA Number]],Table1[SAPSA number],Table1[Paid up])</f>
        <v>Y</v>
      </c>
      <c r="D123" s="39" t="str">
        <f>_xlfn.XLOOKUP(__xlnm._FilterDatabase_158[[#This Row],[SAPSA Number]],'DS Point summary'!A:A,'DS Point summary'!C:C)</f>
        <v>Christine</v>
      </c>
      <c r="E123" s="39" t="str">
        <f>_xlfn.XLOOKUP(__xlnm._FilterDatabase_158[[#This Row],[SAPSA Number]],'DS Point summary'!A:A,'DS Point summary'!D:D)</f>
        <v>van der Walt</v>
      </c>
      <c r="F123" s="28" t="str">
        <f>_xlfn.XLOOKUP(__xlnm._FilterDatabase_158[[#This Row],[SAPSA Number]],'DS Point summary'!A:A,'DS Point summary'!E:E)</f>
        <v>C</v>
      </c>
      <c r="G123" s="17" t="str">
        <f>_xlfn.XLOOKUP(__xlnm._FilterDatabase_158[[#This Row],[SAPSA Number]],'DS Point summary'!A:A,'DS Point summary'!F:F)</f>
        <v>Lady</v>
      </c>
      <c r="H123" s="19">
        <f ca="1">_xlfn.XLOOKUP(__xlnm._FilterDatabase_158[[#This Row],[SAPSA Number]],'DS Point summary'!A:A,'DS Point summary'!G:G)</f>
        <v>42</v>
      </c>
      <c r="I123" s="19" t="s">
        <v>371</v>
      </c>
      <c r="J123" s="21">
        <f>(IF(L123&gt;0,1,0)+(IF(__xlnm._FilterDatabase_158[[#This Row],[Jan2]]&gt;0,1,0))+(IF(__xlnm._FilterDatabase_158[[#This Row],[Feb2]]&gt;0,1,0))+(IF(N123&gt;0,1,0))+(IF(P123&gt;0,1,0))+(IF(Q123&gt;0,1,0))+(IF(R123&gt;0,1,0))+(IF(T123&gt;0,1,0))+(IF(U123&gt;0,1,0))+(IF(V123&gt;0,1,0))+(IF(X123&gt;0,1,0))+(IF(Y123&gt;0,1,0))+(IF(Z123&gt;0,1,0))+(IF(AA123&gt;0,1,0))+(IF(AB123&gt;0,1,0))+(IF(AC123&gt;0,1,0))+(IF(AD123&gt;0,1,0))+(IF(AE123&gt;0,1,0))+(IF(AF123&gt;0,1,0))+(IF(AH123&gt;0,1,0))+(IF(AG123&gt;0,1,0))+(IF(__xlnm._FilterDatabase_158[[#This Row],[Apr2]]&gt;0,1,0)+(IF(__xlnm._FilterDatabase_158[[#This Row],[Jun2]]&gt;0,1,0))))</f>
        <v>0</v>
      </c>
      <c r="K123" s="22">
        <f t="shared" si="7"/>
        <v>0</v>
      </c>
      <c r="L123" s="23">
        <v>0</v>
      </c>
      <c r="M123" s="23">
        <v>0</v>
      </c>
      <c r="N123" s="24">
        <v>0</v>
      </c>
      <c r="O123" s="24">
        <v>0</v>
      </c>
      <c r="P123" s="23">
        <v>0</v>
      </c>
      <c r="Q123" s="23">
        <v>0</v>
      </c>
      <c r="R123" s="24">
        <v>0</v>
      </c>
      <c r="S123" s="24">
        <v>0</v>
      </c>
      <c r="T123" s="23">
        <v>0</v>
      </c>
      <c r="U123" s="23">
        <v>0</v>
      </c>
      <c r="V123" s="24">
        <v>0</v>
      </c>
      <c r="W123" s="24">
        <v>0</v>
      </c>
      <c r="X123" s="23">
        <v>0</v>
      </c>
      <c r="Y123" s="23">
        <v>0</v>
      </c>
      <c r="Z123" s="84">
        <v>0</v>
      </c>
      <c r="AA123" s="84">
        <v>0</v>
      </c>
      <c r="AB123" s="83">
        <v>0</v>
      </c>
      <c r="AC123" s="83">
        <v>0</v>
      </c>
      <c r="AD123" s="84">
        <v>0</v>
      </c>
      <c r="AE123" s="84">
        <v>0</v>
      </c>
      <c r="AF123" s="23">
        <v>0</v>
      </c>
      <c r="AG123" s="23">
        <v>0</v>
      </c>
      <c r="AH123" s="24">
        <v>0</v>
      </c>
      <c r="AI123" s="24">
        <v>0</v>
      </c>
    </row>
    <row r="124" spans="1:35" x14ac:dyDescent="0.25">
      <c r="A124" s="31">
        <f t="shared" si="6"/>
        <v>10</v>
      </c>
      <c r="B124" s="105">
        <v>5616</v>
      </c>
      <c r="C124" s="100" t="str">
        <f>_xlfn.XLOOKUP(__xlnm._FilterDatabase_158[[#This Row],[SAPSA Number]],Table1[SAPSA number],Table1[Paid up])</f>
        <v>Y</v>
      </c>
      <c r="D124" s="39" t="str">
        <f>_xlfn.XLOOKUP(__xlnm._FilterDatabase_158[[#This Row],[SAPSA Number]],'DS Point summary'!A:A,'DS Point summary'!C:C)</f>
        <v>Cornelis Herman</v>
      </c>
      <c r="E124" s="39" t="str">
        <f>_xlfn.XLOOKUP(__xlnm._FilterDatabase_158[[#This Row],[SAPSA Number]],'DS Point summary'!A:A,'DS Point summary'!D:D)</f>
        <v>van Driel</v>
      </c>
      <c r="F124" s="28" t="str">
        <f>_xlfn.XLOOKUP(__xlnm._FilterDatabase_158[[#This Row],[SAPSA Number]],'DS Point summary'!A:A,'DS Point summary'!E:E)</f>
        <v>CH</v>
      </c>
      <c r="G124" s="17" t="str">
        <f ca="1">_xlfn.XLOOKUP(__xlnm._FilterDatabase_158[[#This Row],[SAPSA Number]],'DS Point summary'!A:A,'DS Point summary'!F:F)</f>
        <v xml:space="preserve"> </v>
      </c>
      <c r="H124" s="19">
        <f ca="1">_xlfn.XLOOKUP(__xlnm._FilterDatabase_158[[#This Row],[SAPSA Number]],'DS Point summary'!A:A,'DS Point summary'!G:G)</f>
        <v>37</v>
      </c>
      <c r="I124" s="19" t="s">
        <v>371</v>
      </c>
      <c r="J124" s="21">
        <f>(IF(L124&gt;0,1,0)+(IF(__xlnm._FilterDatabase_158[[#This Row],[Jan2]]&gt;0,1,0))+(IF(__xlnm._FilterDatabase_158[[#This Row],[Feb2]]&gt;0,1,0))+(IF(N124&gt;0,1,0))+(IF(P124&gt;0,1,0))+(IF(Q124&gt;0,1,0))+(IF(R124&gt;0,1,0))+(IF(T124&gt;0,1,0))+(IF(U124&gt;0,1,0))+(IF(V124&gt;0,1,0))+(IF(X124&gt;0,1,0))+(IF(Y124&gt;0,1,0))+(IF(Z124&gt;0,1,0))+(IF(AA124&gt;0,1,0))+(IF(AB124&gt;0,1,0))+(IF(AC124&gt;0,1,0))+(IF(AD124&gt;0,1,0))+(IF(AE124&gt;0,1,0))+(IF(AF124&gt;0,1,0))+(IF(AH124&gt;0,1,0))+(IF(AG124&gt;0,1,0))+(IF(__xlnm._FilterDatabase_158[[#This Row],[Apr2]]&gt;0,1,0)+(IF(__xlnm._FilterDatabase_158[[#This Row],[Jun2]]&gt;0,1,0))))</f>
        <v>0</v>
      </c>
      <c r="K124" s="22">
        <f t="shared" si="7"/>
        <v>0</v>
      </c>
      <c r="L124" s="23">
        <v>0</v>
      </c>
      <c r="M124" s="23">
        <v>0</v>
      </c>
      <c r="N124" s="24">
        <v>0</v>
      </c>
      <c r="O124" s="24">
        <v>0</v>
      </c>
      <c r="P124" s="23">
        <v>0</v>
      </c>
      <c r="Q124" s="23">
        <v>0</v>
      </c>
      <c r="R124" s="24">
        <v>0</v>
      </c>
      <c r="S124" s="24">
        <v>0</v>
      </c>
      <c r="T124" s="23">
        <v>0</v>
      </c>
      <c r="U124" s="23">
        <v>0</v>
      </c>
      <c r="V124" s="24">
        <v>0</v>
      </c>
      <c r="W124" s="24">
        <v>0</v>
      </c>
      <c r="X124" s="23">
        <v>0</v>
      </c>
      <c r="Y124" s="23">
        <v>0</v>
      </c>
      <c r="Z124" s="84">
        <v>0</v>
      </c>
      <c r="AA124" s="84">
        <v>0</v>
      </c>
      <c r="AB124" s="83">
        <v>0</v>
      </c>
      <c r="AC124" s="83">
        <v>0</v>
      </c>
      <c r="AD124" s="84">
        <v>0</v>
      </c>
      <c r="AE124" s="84">
        <v>0</v>
      </c>
      <c r="AF124" s="23">
        <v>0</v>
      </c>
      <c r="AG124" s="23">
        <v>0</v>
      </c>
      <c r="AH124" s="24">
        <v>0</v>
      </c>
      <c r="AI124" s="24">
        <v>0</v>
      </c>
    </row>
    <row r="125" spans="1:35" x14ac:dyDescent="0.25">
      <c r="A125" s="31">
        <f t="shared" si="6"/>
        <v>10</v>
      </c>
      <c r="B125" s="43">
        <v>6564</v>
      </c>
      <c r="C125" s="100" t="str">
        <f>_xlfn.XLOOKUP(__xlnm._FilterDatabase_158[[#This Row],[SAPSA Number]],Table1[SAPSA number],Table1[Paid up])</f>
        <v>Y</v>
      </c>
      <c r="D125" s="39" t="str">
        <f>_xlfn.XLOOKUP(__xlnm._FilterDatabase_158[[#This Row],[SAPSA Number]],'DS Point summary'!A:A,'DS Point summary'!C:C)</f>
        <v xml:space="preserve">Schalk </v>
      </c>
      <c r="E125" s="39" t="str">
        <f>_xlfn.XLOOKUP(__xlnm._FilterDatabase_158[[#This Row],[SAPSA Number]],'DS Point summary'!A:A,'DS Point summary'!D:D)</f>
        <v>van Jaarsveld</v>
      </c>
      <c r="F125" s="28" t="str">
        <f>_xlfn.XLOOKUP(__xlnm._FilterDatabase_158[[#This Row],[SAPSA Number]],'DS Point summary'!A:A,'DS Point summary'!E:E)</f>
        <v>WS</v>
      </c>
      <c r="G125" s="17" t="str">
        <f ca="1">_xlfn.XLOOKUP(__xlnm._FilterDatabase_158[[#This Row],[SAPSA Number]],'DS Point summary'!A:A,'DS Point summary'!F:F)</f>
        <v xml:space="preserve"> </v>
      </c>
      <c r="H125" s="19">
        <f ca="1">_xlfn.XLOOKUP(__xlnm._FilterDatabase_158[[#This Row],[SAPSA Number]],'DS Point summary'!A:A,'DS Point summary'!G:G)</f>
        <v>40</v>
      </c>
      <c r="I125" s="19" t="s">
        <v>371</v>
      </c>
      <c r="J125" s="21">
        <f>(IF(L125&gt;0,1,0)+(IF(__xlnm._FilterDatabase_158[[#This Row],[Jan2]]&gt;0,1,0))+(IF(__xlnm._FilterDatabase_158[[#This Row],[Feb2]]&gt;0,1,0))+(IF(N125&gt;0,1,0))+(IF(P125&gt;0,1,0))+(IF(Q125&gt;0,1,0))+(IF(R125&gt;0,1,0))+(IF(T125&gt;0,1,0))+(IF(U125&gt;0,1,0))+(IF(V125&gt;0,1,0))+(IF(X125&gt;0,1,0))+(IF(Y125&gt;0,1,0))+(IF(Z125&gt;0,1,0))+(IF(AA125&gt;0,1,0))+(IF(AB125&gt;0,1,0))+(IF(AC125&gt;0,1,0))+(IF(AD125&gt;0,1,0))+(IF(AE125&gt;0,1,0))+(IF(AF125&gt;0,1,0))+(IF(AH125&gt;0,1,0))+(IF(AG125&gt;0,1,0))+(IF(__xlnm._FilterDatabase_158[[#This Row],[Apr2]]&gt;0,1,0)+(IF(__xlnm._FilterDatabase_158[[#This Row],[Jun2]]&gt;0,1,0))))</f>
        <v>0</v>
      </c>
      <c r="K125" s="22">
        <f t="shared" si="7"/>
        <v>0</v>
      </c>
      <c r="L125" s="23">
        <v>0</v>
      </c>
      <c r="M125" s="23">
        <v>0</v>
      </c>
      <c r="N125" s="24">
        <v>0</v>
      </c>
      <c r="O125" s="24">
        <v>0</v>
      </c>
      <c r="P125" s="23">
        <v>0</v>
      </c>
      <c r="Q125" s="23">
        <v>0</v>
      </c>
      <c r="R125" s="24">
        <v>0</v>
      </c>
      <c r="S125" s="24">
        <v>0</v>
      </c>
      <c r="T125" s="23">
        <v>0</v>
      </c>
      <c r="U125" s="23">
        <v>0</v>
      </c>
      <c r="V125" s="24">
        <v>0</v>
      </c>
      <c r="W125" s="24">
        <v>0</v>
      </c>
      <c r="X125" s="23">
        <v>0</v>
      </c>
      <c r="Y125" s="23">
        <v>0</v>
      </c>
      <c r="Z125" s="84">
        <v>0</v>
      </c>
      <c r="AA125" s="84">
        <v>0</v>
      </c>
      <c r="AB125" s="83">
        <v>0</v>
      </c>
      <c r="AC125" s="83">
        <v>0</v>
      </c>
      <c r="AD125" s="84">
        <v>0</v>
      </c>
      <c r="AE125" s="84">
        <v>0</v>
      </c>
      <c r="AF125" s="23">
        <v>0</v>
      </c>
      <c r="AG125" s="23">
        <v>0</v>
      </c>
      <c r="AH125" s="24">
        <v>0</v>
      </c>
      <c r="AI125" s="24">
        <v>0</v>
      </c>
    </row>
    <row r="126" spans="1:35" x14ac:dyDescent="0.25">
      <c r="A126" s="31">
        <f t="shared" si="6"/>
        <v>10</v>
      </c>
      <c r="B126" s="106">
        <v>7075</v>
      </c>
      <c r="C126" s="100" t="str">
        <f>_xlfn.XLOOKUP(__xlnm._FilterDatabase_158[[#This Row],[SAPSA Number]],Table1[SAPSA number],Table1[Paid up])</f>
        <v>Y</v>
      </c>
      <c r="D126" s="39" t="str">
        <f>_xlfn.XLOOKUP(__xlnm._FilterDatabase_158[[#This Row],[SAPSA Number]],'DS Point summary'!A:A,'DS Point summary'!C:C)</f>
        <v>Erika</v>
      </c>
      <c r="E126" s="39" t="str">
        <f>_xlfn.XLOOKUP(__xlnm._FilterDatabase_158[[#This Row],[SAPSA Number]],'DS Point summary'!A:A,'DS Point summary'!D:D)</f>
        <v>van Rooyen</v>
      </c>
      <c r="F126" s="28" t="str">
        <f>_xlfn.XLOOKUP(__xlnm._FilterDatabase_158[[#This Row],[SAPSA Number]],'DS Point summary'!A:A,'DS Point summary'!E:E)</f>
        <v>E</v>
      </c>
      <c r="G126" s="17" t="str">
        <f>_xlfn.XLOOKUP(__xlnm._FilterDatabase_158[[#This Row],[SAPSA Number]],'DS Point summary'!A:A,'DS Point summary'!F:F)</f>
        <v>Lady</v>
      </c>
      <c r="H126" s="19">
        <f>_xlfn.XLOOKUP(__xlnm._FilterDatabase_158[[#This Row],[SAPSA Number]],'DS Point summary'!A:A,'DS Point summary'!G:G)</f>
        <v>0</v>
      </c>
      <c r="I126" s="19" t="s">
        <v>371</v>
      </c>
      <c r="J126" s="21">
        <f>(IF(L126&gt;0,1,0)+(IF(__xlnm._FilterDatabase_158[[#This Row],[Jan2]]&gt;0,1,0))+(IF(__xlnm._FilterDatabase_158[[#This Row],[Feb2]]&gt;0,1,0))+(IF(N126&gt;0,1,0))+(IF(P126&gt;0,1,0))+(IF(Q126&gt;0,1,0))+(IF(R126&gt;0,1,0))+(IF(T126&gt;0,1,0))+(IF(U126&gt;0,1,0))+(IF(V126&gt;0,1,0))+(IF(X126&gt;0,1,0))+(IF(Y126&gt;0,1,0))+(IF(Z126&gt;0,1,0))+(IF(AA126&gt;0,1,0))+(IF(AB126&gt;0,1,0))+(IF(AC126&gt;0,1,0))+(IF(AD126&gt;0,1,0))+(IF(AE126&gt;0,1,0))+(IF(AF126&gt;0,1,0))+(IF(AH126&gt;0,1,0))+(IF(AG126&gt;0,1,0))+(IF(__xlnm._FilterDatabase_158[[#This Row],[Apr2]]&gt;0,1,0)+(IF(__xlnm._FilterDatabase_158[[#This Row],[Jun2]]&gt;0,1,0))))</f>
        <v>0</v>
      </c>
      <c r="K126" s="22">
        <f t="shared" si="7"/>
        <v>0</v>
      </c>
      <c r="L126" s="23">
        <v>0</v>
      </c>
      <c r="M126" s="23">
        <v>0</v>
      </c>
      <c r="N126" s="24">
        <v>0</v>
      </c>
      <c r="O126" s="24">
        <v>0</v>
      </c>
      <c r="P126" s="23">
        <v>0</v>
      </c>
      <c r="Q126" s="23">
        <v>0</v>
      </c>
      <c r="R126" s="24">
        <v>0</v>
      </c>
      <c r="S126" s="24">
        <v>0</v>
      </c>
      <c r="T126" s="23">
        <v>0</v>
      </c>
      <c r="U126" s="23">
        <v>0</v>
      </c>
      <c r="V126" s="24">
        <v>0</v>
      </c>
      <c r="W126" s="24">
        <v>0</v>
      </c>
      <c r="X126" s="23">
        <v>0</v>
      </c>
      <c r="Y126" s="23">
        <v>0</v>
      </c>
      <c r="Z126" s="84">
        <v>0</v>
      </c>
      <c r="AA126" s="84">
        <v>0</v>
      </c>
      <c r="AB126" s="83">
        <v>0</v>
      </c>
      <c r="AC126" s="83">
        <v>0</v>
      </c>
      <c r="AD126" s="84">
        <v>0</v>
      </c>
      <c r="AE126" s="84">
        <v>0</v>
      </c>
      <c r="AF126" s="23">
        <v>0</v>
      </c>
      <c r="AG126" s="23">
        <v>0</v>
      </c>
      <c r="AH126" s="24">
        <v>0</v>
      </c>
      <c r="AI126" s="24">
        <v>0</v>
      </c>
    </row>
    <row r="127" spans="1:35" x14ac:dyDescent="0.25">
      <c r="A127" s="31">
        <f t="shared" si="6"/>
        <v>10</v>
      </c>
      <c r="B127" s="105">
        <v>2051</v>
      </c>
      <c r="C127" s="100" t="str">
        <f>_xlfn.XLOOKUP(__xlnm._FilterDatabase_158[[#This Row],[SAPSA Number]],Table1[SAPSA number],Table1[Paid up])</f>
        <v>Y</v>
      </c>
      <c r="D127" s="39" t="str">
        <f>_xlfn.XLOOKUP(__xlnm._FilterDatabase_158[[#This Row],[SAPSA Number]],'DS Point summary'!A:A,'DS Point summary'!C:C)</f>
        <v>Simon Adriaan</v>
      </c>
      <c r="E127" s="39" t="str">
        <f>_xlfn.XLOOKUP(__xlnm._FilterDatabase_158[[#This Row],[SAPSA Number]],'DS Point summary'!A:A,'DS Point summary'!D:D)</f>
        <v>Vermooten</v>
      </c>
      <c r="F127" s="28" t="str">
        <f>_xlfn.XLOOKUP(__xlnm._FilterDatabase_158[[#This Row],[SAPSA Number]],'DS Point summary'!A:A,'DS Point summary'!E:E)</f>
        <v>SA</v>
      </c>
      <c r="G127" s="17" t="str">
        <f ca="1">_xlfn.XLOOKUP(__xlnm._FilterDatabase_158[[#This Row],[SAPSA Number]],'DS Point summary'!A:A,'DS Point summary'!F:F)</f>
        <v>GS</v>
      </c>
      <c r="H127" s="19">
        <f ca="1">_xlfn.XLOOKUP(__xlnm._FilterDatabase_158[[#This Row],[SAPSA Number]],'DS Point summary'!A:A,'DS Point summary'!G:G)</f>
        <v>71</v>
      </c>
      <c r="I127" s="19" t="s">
        <v>371</v>
      </c>
      <c r="J127" s="21">
        <f>(IF(L127&gt;0,1,0)+(IF(__xlnm._FilterDatabase_158[[#This Row],[Jan2]]&gt;0,1,0))+(IF(__xlnm._FilterDatabase_158[[#This Row],[Feb2]]&gt;0,1,0))+(IF(N127&gt;0,1,0))+(IF(P127&gt;0,1,0))+(IF(Q127&gt;0,1,0))+(IF(R127&gt;0,1,0))+(IF(T127&gt;0,1,0))+(IF(U127&gt;0,1,0))+(IF(V127&gt;0,1,0))+(IF(X127&gt;0,1,0))+(IF(Y127&gt;0,1,0))+(IF(Z127&gt;0,1,0))+(IF(AA127&gt;0,1,0))+(IF(AB127&gt;0,1,0))+(IF(AC127&gt;0,1,0))+(IF(AD127&gt;0,1,0))+(IF(AE127&gt;0,1,0))+(IF(AF127&gt;0,1,0))+(IF(AH127&gt;0,1,0))+(IF(AG127&gt;0,1,0))+(IF(__xlnm._FilterDatabase_158[[#This Row],[Apr2]]&gt;0,1,0)+(IF(__xlnm._FilterDatabase_158[[#This Row],[Jun2]]&gt;0,1,0))))</f>
        <v>0</v>
      </c>
      <c r="K127" s="22">
        <f t="shared" si="7"/>
        <v>0</v>
      </c>
      <c r="L127" s="23">
        <v>0</v>
      </c>
      <c r="M127" s="23">
        <v>0</v>
      </c>
      <c r="N127" s="24">
        <v>0</v>
      </c>
      <c r="O127" s="24">
        <v>0</v>
      </c>
      <c r="P127" s="23">
        <v>0</v>
      </c>
      <c r="Q127" s="23">
        <v>0</v>
      </c>
      <c r="R127" s="24">
        <v>0</v>
      </c>
      <c r="S127" s="24">
        <v>0</v>
      </c>
      <c r="T127" s="23">
        <v>0</v>
      </c>
      <c r="U127" s="23">
        <v>0</v>
      </c>
      <c r="V127" s="24">
        <v>0</v>
      </c>
      <c r="W127" s="24">
        <v>0</v>
      </c>
      <c r="X127" s="23">
        <v>0</v>
      </c>
      <c r="Y127" s="23">
        <v>0</v>
      </c>
      <c r="Z127" s="84">
        <v>0</v>
      </c>
      <c r="AA127" s="84">
        <v>0</v>
      </c>
      <c r="AB127" s="83">
        <v>0</v>
      </c>
      <c r="AC127" s="83">
        <v>0</v>
      </c>
      <c r="AD127" s="84">
        <v>0</v>
      </c>
      <c r="AE127" s="84">
        <v>0</v>
      </c>
      <c r="AF127" s="23">
        <v>0</v>
      </c>
      <c r="AG127" s="23">
        <v>0</v>
      </c>
      <c r="AH127" s="24">
        <v>0</v>
      </c>
      <c r="AI127" s="24">
        <v>0</v>
      </c>
    </row>
    <row r="128" spans="1:35" x14ac:dyDescent="0.25">
      <c r="A128" s="31">
        <f t="shared" si="6"/>
        <v>10</v>
      </c>
      <c r="B128" s="105">
        <v>2089</v>
      </c>
      <c r="C128" s="100" t="str">
        <f>_xlfn.XLOOKUP(__xlnm._FilterDatabase_158[[#This Row],[SAPSA Number]],Table1[SAPSA number],Table1[Paid up])</f>
        <v>Y</v>
      </c>
      <c r="D128" s="39" t="str">
        <f>_xlfn.XLOOKUP(__xlnm._FilterDatabase_158[[#This Row],[SAPSA Number]],'DS Point summary'!A:A,'DS Point summary'!C:C)</f>
        <v>Doané</v>
      </c>
      <c r="E128" s="39" t="str">
        <f>_xlfn.XLOOKUP(__xlnm._FilterDatabase_158[[#This Row],[SAPSA Number]],'DS Point summary'!A:A,'DS Point summary'!D:D)</f>
        <v>Vermooten</v>
      </c>
      <c r="F128" s="28" t="str">
        <f>_xlfn.XLOOKUP(__xlnm._FilterDatabase_158[[#This Row],[SAPSA Number]],'DS Point summary'!A:A,'DS Point summary'!E:E)</f>
        <v>D</v>
      </c>
      <c r="G128" s="17" t="str">
        <f ca="1">_xlfn.XLOOKUP(__xlnm._FilterDatabase_158[[#This Row],[SAPSA Number]],'DS Point summary'!A:A,'DS Point summary'!F:F)</f>
        <v xml:space="preserve"> </v>
      </c>
      <c r="H128" s="19">
        <f ca="1">_xlfn.XLOOKUP(__xlnm._FilterDatabase_158[[#This Row],[SAPSA Number]],'DS Point summary'!A:A,'DS Point summary'!G:G)</f>
        <v>41</v>
      </c>
      <c r="I128" s="19" t="s">
        <v>371</v>
      </c>
      <c r="J128" s="21">
        <f>(IF(L128&gt;0,1,0)+(IF(__xlnm._FilterDatabase_158[[#This Row],[Jan2]]&gt;0,1,0))+(IF(__xlnm._FilterDatabase_158[[#This Row],[Feb2]]&gt;0,1,0))+(IF(N128&gt;0,1,0))+(IF(P128&gt;0,1,0))+(IF(Q128&gt;0,1,0))+(IF(R128&gt;0,1,0))+(IF(T128&gt;0,1,0))+(IF(U128&gt;0,1,0))+(IF(V128&gt;0,1,0))+(IF(X128&gt;0,1,0))+(IF(Y128&gt;0,1,0))+(IF(Z128&gt;0,1,0))+(IF(AA128&gt;0,1,0))+(IF(AB128&gt;0,1,0))+(IF(AC128&gt;0,1,0))+(IF(AD128&gt;0,1,0))+(IF(AE128&gt;0,1,0))+(IF(AF128&gt;0,1,0))+(IF(AH128&gt;0,1,0))+(IF(AG128&gt;0,1,0))+(IF(__xlnm._FilterDatabase_158[[#This Row],[Apr2]]&gt;0,1,0)+(IF(__xlnm._FilterDatabase_158[[#This Row],[Jun2]]&gt;0,1,0))))</f>
        <v>0</v>
      </c>
      <c r="K128" s="22">
        <f t="shared" si="7"/>
        <v>0</v>
      </c>
      <c r="L128" s="23">
        <v>0</v>
      </c>
      <c r="M128" s="23">
        <v>0</v>
      </c>
      <c r="N128" s="24">
        <v>0</v>
      </c>
      <c r="O128" s="24">
        <v>0</v>
      </c>
      <c r="P128" s="23">
        <v>0</v>
      </c>
      <c r="Q128" s="23">
        <v>0</v>
      </c>
      <c r="R128" s="24">
        <v>0</v>
      </c>
      <c r="S128" s="24">
        <v>0</v>
      </c>
      <c r="T128" s="23">
        <v>0</v>
      </c>
      <c r="U128" s="23">
        <v>0</v>
      </c>
      <c r="V128" s="24">
        <v>0</v>
      </c>
      <c r="W128" s="24">
        <v>0</v>
      </c>
      <c r="X128" s="23">
        <v>0</v>
      </c>
      <c r="Y128" s="23">
        <v>0</v>
      </c>
      <c r="Z128" s="84">
        <v>0</v>
      </c>
      <c r="AA128" s="84">
        <v>0</v>
      </c>
      <c r="AB128" s="83">
        <v>0</v>
      </c>
      <c r="AC128" s="83">
        <v>0</v>
      </c>
      <c r="AD128" s="84">
        <v>0</v>
      </c>
      <c r="AE128" s="84">
        <v>0</v>
      </c>
      <c r="AF128" s="23">
        <v>0</v>
      </c>
      <c r="AG128" s="23">
        <v>0</v>
      </c>
      <c r="AH128" s="24">
        <v>0</v>
      </c>
      <c r="AI128" s="24">
        <v>0</v>
      </c>
    </row>
    <row r="129" spans="1:35" x14ac:dyDescent="0.25">
      <c r="A129" s="31">
        <f t="shared" si="6"/>
        <v>10</v>
      </c>
      <c r="B129" s="106">
        <v>896</v>
      </c>
      <c r="C129" s="100" t="str">
        <f>_xlfn.XLOOKUP(__xlnm._FilterDatabase_158[[#This Row],[SAPSA Number]],Table1[SAPSA number],Table1[Paid up])</f>
        <v>Y</v>
      </c>
      <c r="D129" s="39" t="str">
        <f>_xlfn.XLOOKUP(__xlnm._FilterDatabase_158[[#This Row],[SAPSA Number]],'DS Point summary'!A:A,'DS Point summary'!C:C)</f>
        <v>Johannes Francois</v>
      </c>
      <c r="E129" s="39" t="str">
        <f>_xlfn.XLOOKUP(__xlnm._FilterDatabase_158[[#This Row],[SAPSA Number]],'DS Point summary'!A:A,'DS Point summary'!D:D)</f>
        <v>Wheeler</v>
      </c>
      <c r="F129" s="28" t="str">
        <f>_xlfn.XLOOKUP(__xlnm._FilterDatabase_158[[#This Row],[SAPSA Number]],'DS Point summary'!A:A,'DS Point summary'!E:E)</f>
        <v>JF</v>
      </c>
      <c r="G129" s="17" t="str">
        <f ca="1">_xlfn.XLOOKUP(__xlnm._FilterDatabase_158[[#This Row],[SAPSA Number]],'DS Point summary'!A:A,'DS Point summary'!F:F)</f>
        <v xml:space="preserve"> </v>
      </c>
      <c r="H129" s="19">
        <f ca="1">_xlfn.XLOOKUP(__xlnm._FilterDatabase_158[[#This Row],[SAPSA Number]],'DS Point summary'!A:A,'DS Point summary'!G:G)</f>
        <v>45</v>
      </c>
      <c r="I129" s="19" t="s">
        <v>371</v>
      </c>
      <c r="J129" s="21">
        <f>(IF(L129&gt;0,1,0)+(IF(__xlnm._FilterDatabase_158[[#This Row],[Jan2]]&gt;0,1,0))+(IF(__xlnm._FilterDatabase_158[[#This Row],[Feb2]]&gt;0,1,0))+(IF(N129&gt;0,1,0))+(IF(P129&gt;0,1,0))+(IF(Q129&gt;0,1,0))+(IF(R129&gt;0,1,0))+(IF(T129&gt;0,1,0))+(IF(U129&gt;0,1,0))+(IF(V129&gt;0,1,0))+(IF(X129&gt;0,1,0))+(IF(Y129&gt;0,1,0))+(IF(Z129&gt;0,1,0))+(IF(AA129&gt;0,1,0))+(IF(AB129&gt;0,1,0))+(IF(AC129&gt;0,1,0))+(IF(AD129&gt;0,1,0))+(IF(AE129&gt;0,1,0))+(IF(AF129&gt;0,1,0))+(IF(AH129&gt;0,1,0))+(IF(AG129&gt;0,1,0))+(IF(__xlnm._FilterDatabase_158[[#This Row],[Apr2]]&gt;0,1,0)+(IF(__xlnm._FilterDatabase_158[[#This Row],[Jun2]]&gt;0,1,0))))</f>
        <v>0</v>
      </c>
      <c r="K129" s="22">
        <f t="shared" si="7"/>
        <v>0</v>
      </c>
      <c r="L129" s="23">
        <v>0</v>
      </c>
      <c r="M129" s="23">
        <v>0</v>
      </c>
      <c r="N129" s="24">
        <v>0</v>
      </c>
      <c r="O129" s="24">
        <v>0</v>
      </c>
      <c r="P129" s="23">
        <v>0</v>
      </c>
      <c r="Q129" s="23">
        <v>0</v>
      </c>
      <c r="R129" s="24">
        <v>0</v>
      </c>
      <c r="S129" s="24">
        <v>0</v>
      </c>
      <c r="T129" s="23">
        <v>0</v>
      </c>
      <c r="U129" s="23">
        <v>0</v>
      </c>
      <c r="V129" s="24">
        <v>0</v>
      </c>
      <c r="W129" s="24">
        <v>0</v>
      </c>
      <c r="X129" s="23">
        <v>0</v>
      </c>
      <c r="Y129" s="23">
        <v>0</v>
      </c>
      <c r="Z129" s="84">
        <v>0</v>
      </c>
      <c r="AA129" s="84">
        <v>0</v>
      </c>
      <c r="AB129" s="83">
        <v>0</v>
      </c>
      <c r="AC129" s="83">
        <v>0</v>
      </c>
      <c r="AD129" s="84">
        <v>0</v>
      </c>
      <c r="AE129" s="84">
        <v>0</v>
      </c>
      <c r="AF129" s="23">
        <v>0</v>
      </c>
      <c r="AG129" s="23">
        <v>0</v>
      </c>
      <c r="AH129" s="24">
        <v>0</v>
      </c>
      <c r="AI129" s="24">
        <v>0</v>
      </c>
    </row>
    <row r="130" spans="1:35" x14ac:dyDescent="0.25">
      <c r="A130" s="31">
        <f t="shared" si="6"/>
        <v>10</v>
      </c>
      <c r="B130" s="105">
        <v>206</v>
      </c>
      <c r="C130" s="100" t="str">
        <f>_xlfn.XLOOKUP(__xlnm._FilterDatabase_158[[#This Row],[SAPSA Number]],Table1[SAPSA number],Table1[Paid up])</f>
        <v>Y</v>
      </c>
      <c r="D130" s="39" t="str">
        <f>_xlfn.XLOOKUP(__xlnm._FilterDatabase_158[[#This Row],[SAPSA Number]],'DS Point summary'!A:A,'DS Point summary'!C:C)</f>
        <v>Pierre Dewald</v>
      </c>
      <c r="E130" s="39" t="str">
        <f>_xlfn.XLOOKUP(__xlnm._FilterDatabase_158[[#This Row],[SAPSA Number]],'DS Point summary'!A:A,'DS Point summary'!D:D)</f>
        <v>Wrogemann</v>
      </c>
      <c r="F130" s="28" t="str">
        <f>_xlfn.XLOOKUP(__xlnm._FilterDatabase_158[[#This Row],[SAPSA Number]],'DS Point summary'!A:A,'DS Point summary'!E:E)</f>
        <v>PD</v>
      </c>
      <c r="G130" s="17" t="str">
        <f ca="1">_xlfn.XLOOKUP(__xlnm._FilterDatabase_158[[#This Row],[SAPSA Number]],'DS Point summary'!A:A,'DS Point summary'!F:F)</f>
        <v>S</v>
      </c>
      <c r="H130" s="19">
        <f ca="1">_xlfn.XLOOKUP(__xlnm._FilterDatabase_158[[#This Row],[SAPSA Number]],'DS Point summary'!A:A,'DS Point summary'!G:G)</f>
        <v>54</v>
      </c>
      <c r="I130" s="19" t="s">
        <v>371</v>
      </c>
      <c r="J130" s="21">
        <f>(IF(L130&gt;0,1,0)+(IF(__xlnm._FilterDatabase_158[[#This Row],[Jan2]]&gt;0,1,0))+(IF(__xlnm._FilterDatabase_158[[#This Row],[Feb2]]&gt;0,1,0))+(IF(N130&gt;0,1,0))+(IF(P130&gt;0,1,0))+(IF(Q130&gt;0,1,0))+(IF(R130&gt;0,1,0))+(IF(T130&gt;0,1,0))+(IF(U130&gt;0,1,0))+(IF(V130&gt;0,1,0))+(IF(X130&gt;0,1,0))+(IF(Y130&gt;0,1,0))+(IF(Z130&gt;0,1,0))+(IF(AA130&gt;0,1,0))+(IF(AB130&gt;0,1,0))+(IF(AC130&gt;0,1,0))+(IF(AD130&gt;0,1,0))+(IF(AE130&gt;0,1,0))+(IF(AF130&gt;0,1,0))+(IF(AH130&gt;0,1,0))+(IF(AG130&gt;0,1,0))+(IF(__xlnm._FilterDatabase_158[[#This Row],[Apr2]]&gt;0,1,0)+(IF(__xlnm._FilterDatabase_158[[#This Row],[Jun2]]&gt;0,1,0))))</f>
        <v>0</v>
      </c>
      <c r="K130" s="22">
        <f t="shared" si="7"/>
        <v>0</v>
      </c>
      <c r="L130" s="23">
        <v>0</v>
      </c>
      <c r="M130" s="23">
        <v>0</v>
      </c>
      <c r="N130" s="24">
        <v>0</v>
      </c>
      <c r="O130" s="24">
        <v>0</v>
      </c>
      <c r="P130" s="23">
        <v>0</v>
      </c>
      <c r="Q130" s="23">
        <v>0</v>
      </c>
      <c r="R130" s="24">
        <v>0</v>
      </c>
      <c r="S130" s="24">
        <v>0</v>
      </c>
      <c r="T130" s="23">
        <v>0</v>
      </c>
      <c r="U130" s="23">
        <v>0</v>
      </c>
      <c r="V130" s="24">
        <v>0</v>
      </c>
      <c r="W130" s="24">
        <v>0</v>
      </c>
      <c r="X130" s="23">
        <v>0</v>
      </c>
      <c r="Y130" s="23">
        <v>0</v>
      </c>
      <c r="Z130" s="84">
        <v>0</v>
      </c>
      <c r="AA130" s="84">
        <v>0</v>
      </c>
      <c r="AB130" s="83">
        <v>0</v>
      </c>
      <c r="AC130" s="83">
        <v>0</v>
      </c>
      <c r="AD130" s="84">
        <v>0</v>
      </c>
      <c r="AE130" s="84">
        <v>0</v>
      </c>
      <c r="AF130" s="23">
        <v>0</v>
      </c>
      <c r="AG130" s="23">
        <v>0</v>
      </c>
      <c r="AH130" s="24">
        <v>0</v>
      </c>
      <c r="AI130" s="24">
        <v>0</v>
      </c>
    </row>
    <row r="131" spans="1:35" x14ac:dyDescent="0.25">
      <c r="A131" s="31"/>
      <c r="B131" s="105"/>
      <c r="C131" s="100">
        <f>_xlfn.XLOOKUP(__xlnm._FilterDatabase_158[[#This Row],[SAPSA Number]],Table1[SAPSA number],Table1[Paid up])</f>
        <v>0</v>
      </c>
      <c r="D131" s="39">
        <f>_xlfn.XLOOKUP(__xlnm._FilterDatabase_158[[#This Row],[SAPSA Number]],'DS Point summary'!A:A,'DS Point summary'!C:C)</f>
        <v>0</v>
      </c>
      <c r="E131" s="39">
        <f>_xlfn.XLOOKUP(__xlnm._FilterDatabase_158[[#This Row],[SAPSA Number]],'DS Point summary'!A:A,'DS Point summary'!D:D)</f>
        <v>0</v>
      </c>
      <c r="F131" s="28">
        <f>_xlfn.XLOOKUP(__xlnm._FilterDatabase_158[[#This Row],[SAPSA Number]],'DS Point summary'!A:A,'DS Point summary'!E:E)</f>
        <v>0</v>
      </c>
      <c r="G131" s="17"/>
      <c r="H131" s="19"/>
      <c r="I131" s="19"/>
      <c r="J131" s="21"/>
      <c r="K131" s="22"/>
      <c r="L131" s="23"/>
      <c r="M131" s="23"/>
      <c r="N131" s="24"/>
      <c r="O131" s="24"/>
      <c r="P131" s="23"/>
      <c r="Q131" s="23"/>
      <c r="R131" s="24"/>
      <c r="S131" s="24"/>
      <c r="T131" s="23"/>
      <c r="U131" s="23"/>
      <c r="V131" s="24"/>
      <c r="W131" s="24"/>
      <c r="X131" s="23"/>
      <c r="Y131" s="23"/>
      <c r="Z131" s="84"/>
      <c r="AA131" s="84"/>
      <c r="AB131" s="83"/>
      <c r="AC131" s="83"/>
      <c r="AD131" s="84"/>
      <c r="AE131" s="84"/>
      <c r="AF131" s="23"/>
      <c r="AG131" s="23"/>
      <c r="AH131" s="24"/>
      <c r="AI131" s="24"/>
    </row>
    <row r="132" spans="1:35" x14ac:dyDescent="0.25">
      <c r="A132" s="31"/>
      <c r="B132" s="105"/>
      <c r="C132" s="100">
        <f>_xlfn.XLOOKUP(__xlnm._FilterDatabase_158[[#This Row],[SAPSA Number]],Table1[SAPSA number],Table1[Paid up])</f>
        <v>0</v>
      </c>
      <c r="D132" s="39">
        <f>_xlfn.XLOOKUP(__xlnm._FilterDatabase_158[[#This Row],[SAPSA Number]],'DS Point summary'!A:A,'DS Point summary'!C:C)</f>
        <v>0</v>
      </c>
      <c r="E132" s="39">
        <f>_xlfn.XLOOKUP(__xlnm._FilterDatabase_158[[#This Row],[SAPSA Number]],'DS Point summary'!A:A,'DS Point summary'!D:D)</f>
        <v>0</v>
      </c>
      <c r="F132" s="28">
        <f>_xlfn.XLOOKUP(__xlnm._FilterDatabase_158[[#This Row],[SAPSA Number]],'DS Point summary'!A:A,'DS Point summary'!E:E)</f>
        <v>0</v>
      </c>
      <c r="G132" s="17"/>
      <c r="H132" s="19"/>
      <c r="I132" s="19"/>
      <c r="J132" s="21"/>
      <c r="K132" s="22"/>
      <c r="L132" s="23"/>
      <c r="M132" s="23"/>
      <c r="N132" s="24"/>
      <c r="O132" s="24"/>
      <c r="P132" s="23"/>
      <c r="Q132" s="23"/>
      <c r="R132" s="24"/>
      <c r="S132" s="24"/>
      <c r="T132" s="23"/>
      <c r="U132" s="23"/>
      <c r="V132" s="24"/>
      <c r="W132" s="24"/>
      <c r="X132" s="23"/>
      <c r="Y132" s="23"/>
      <c r="Z132" s="84"/>
      <c r="AA132" s="84"/>
      <c r="AB132" s="83"/>
      <c r="AC132" s="83"/>
      <c r="AD132" s="84"/>
      <c r="AE132" s="84"/>
      <c r="AF132" s="23"/>
      <c r="AG132" s="23"/>
      <c r="AH132" s="24"/>
      <c r="AI132" s="24"/>
    </row>
  </sheetData>
  <sheetProtection algorithmName="SHA-512" hashValue="HS2dcL5KErtAWXrFKBe8EVzZyd3o1hg7R2OMzjBV95m7i7ZUPRByPj4VFhcmZmHgxwN5sYXOogSix2J3lh2f+g==" saltValue="nlwzRUaTC+QPI4eBUZ+4Yg==" spinCount="100000" sheet="1" objects="1" scenarios="1"/>
  <phoneticPr fontId="8" type="noConversion"/>
  <conditionalFormatting sqref="G2:G132">
    <cfRule type="cellIs" dxfId="11" priority="2" stopIfTrue="1" operator="equal">
      <formula>0</formula>
    </cfRule>
  </conditionalFormatting>
  <pageMargins left="0.7" right="0.7" top="0.75" bottom="0.75" header="0.3" footer="0.3"/>
  <pageSetup orientation="portrait" horizontalDpi="0" verticalDpi="0" r:id="rId1"/>
  <legacy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Member list</vt:lpstr>
      <vt:lpstr>DS Point summary</vt:lpstr>
      <vt:lpstr>STD Handgun</vt:lpstr>
      <vt:lpstr>PROD Handgun</vt:lpstr>
      <vt:lpstr>PROD OPTICS Handgun</vt:lpstr>
      <vt:lpstr>OPEN Handgun</vt:lpstr>
      <vt:lpstr>CLASSIC Handgun</vt:lpstr>
      <vt:lpstr>Revolver</vt:lpstr>
      <vt:lpstr>PCC</vt:lpstr>
      <vt:lpstr>SAOpen Rifle</vt:lpstr>
      <vt:lpstr>SA Std Rifle</vt:lpstr>
      <vt:lpstr>Open Mini Rifle</vt:lpstr>
      <vt:lpstr>STD Mini Rifle</vt:lpstr>
      <vt:lpstr>SA OPEN Shotgun</vt:lpstr>
      <vt:lpstr>SA STD Shotgun</vt:lpstr>
      <vt:lpstr>MAN STD Shotgun</vt:lpstr>
      <vt:lpstr>MODIFIED Shotgun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dion stead</dc:creator>
  <cp:lastModifiedBy>dion stead</cp:lastModifiedBy>
  <dcterms:created xsi:type="dcterms:W3CDTF">2021-01-02T08:54:14Z</dcterms:created>
  <dcterms:modified xsi:type="dcterms:W3CDTF">2023-12-07T15:44:07Z</dcterms:modified>
</cp:coreProperties>
</file>